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15.xml" ContentType="application/vnd.openxmlformats-officedocument.drawing+xml"/>
  <Override PartName="/xl/drawings/drawing1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drawings/drawing17.xml" ContentType="application/vnd.openxmlformats-officedocument.drawing+xml"/>
  <Override PartName="/xl/drawings/drawing18.xml" ContentType="application/vnd.openxmlformats-officedocument.drawing+xml"/>
  <Override PartName="/xl/charts/chartEx1.xml" ContentType="application/vnd.ms-office.chartex+xml"/>
  <Override PartName="/xl/charts/style9.xml" ContentType="application/vnd.ms-office.chartstyle+xml"/>
  <Override PartName="/xl/charts/colors9.xml" ContentType="application/vnd.ms-office.chartcolorstyle+xml"/>
  <Override PartName="/xl/drawings/drawing19.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drawings/drawing20.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21.xml" ContentType="application/vnd.openxmlformats-officedocument.drawing+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charts/chart20.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D:\Financial Analyst Project\"/>
    </mc:Choice>
  </mc:AlternateContent>
  <xr:revisionPtr revIDLastSave="0" documentId="13_ncr:1_{6CA9969B-1B4F-4C86-BBB5-EBDCC8A8A474}" xr6:coauthVersionLast="47" xr6:coauthVersionMax="47" xr10:uidLastSave="{00000000-0000-0000-0000-000000000000}"/>
  <bookViews>
    <workbookView xWindow="-108" yWindow="-108" windowWidth="23256" windowHeight="12456" firstSheet="11" activeTab="20" xr2:uid="{00000000-000D-0000-FFFF-FFFF00000000}"/>
  </bookViews>
  <sheets>
    <sheet name="Tm " sheetId="48" r:id="rId1"/>
    <sheet name="Table of Contents" sheetId="47" r:id="rId2"/>
    <sheet name="One Page Profile" sheetId="28" r:id="rId3"/>
    <sheet name="Historical Finanical Statement " sheetId="8" r:id="rId4"/>
    <sheet name="Common Size Income Statement " sheetId="11" r:id="rId5"/>
    <sheet name="Ratio Analysis" sheetId="10" r:id="rId6"/>
    <sheet name="Forecasting " sheetId="12" r:id="rId7"/>
    <sheet name="Tata Motors Beta" sheetId="15" r:id="rId8"/>
    <sheet name="Maruti Suzuki Beta" sheetId="31" r:id="rId9"/>
    <sheet name="M &amp; M Beta" sheetId="36" r:id="rId10"/>
    <sheet name="M &amp; M" sheetId="35" state="hidden" r:id="rId11"/>
    <sheet name="Bajaj Auto Beta" sheetId="37" r:id="rId12"/>
    <sheet name="Tvs Motor beta" sheetId="38" r:id="rId13"/>
    <sheet name="Ms" sheetId="32" state="hidden" r:id="rId14"/>
    <sheet name="Company Info" sheetId="26" state="hidden" r:id="rId15"/>
    <sheet name="Sheet1" sheetId="34" state="hidden" r:id="rId16"/>
    <sheet name="bajaj" sheetId="40" state="hidden" r:id="rId17"/>
    <sheet name="tvs" sheetId="41" state="hidden" r:id="rId18"/>
    <sheet name="WACC" sheetId="13" r:id="rId19"/>
    <sheet name="Intristic Growth" sheetId="23" r:id="rId20"/>
    <sheet name="MAK RE 20" sheetId="19" r:id="rId21"/>
    <sheet name="Profit &amp; Loss" sheetId="1" state="hidden" r:id="rId22"/>
    <sheet name="DFC" sheetId="24" r:id="rId23"/>
    <sheet name="Football Field" sheetId="27" r:id="rId24"/>
    <sheet name="rm raw data" sheetId="21" state="hidden" r:id="rId25"/>
    <sheet name="Quarters" sheetId="3" state="hidden" r:id="rId26"/>
    <sheet name="Cash Flow" sheetId="4" state="hidden" r:id="rId27"/>
    <sheet name="Customization" sheetId="5" state="hidden" r:id="rId28"/>
    <sheet name="Sheet8" sheetId="30" state="hidden" r:id="rId29"/>
    <sheet name="Company Valuation" sheetId="25" r:id="rId30"/>
    <sheet name="VAR(H)" sheetId="43" r:id="rId31"/>
    <sheet name="VAR(S)" sheetId="42" r:id="rId32"/>
    <sheet name="data Room" sheetId="22" state="hidden" r:id="rId33"/>
    <sheet name="tata motors1 beta" sheetId="20" state="hidden" r:id="rId34"/>
    <sheet name="Cash Flow S" sheetId="9" state="hidden" r:id="rId35"/>
    <sheet name="Dupoint Analysis" sheetId="44" r:id="rId36"/>
    <sheet name="Altman's Zscore Analysis" sheetId="46" r:id="rId37"/>
    <sheet name="Data Sheet" sheetId="6" state="hidden" r:id="rId38"/>
    <sheet name="Balance Sheet" sheetId="2" state="hidden" r:id="rId39"/>
    <sheet name="Info" sheetId="29" state="hidden" r:id="rId40"/>
    <sheet name="Sheet13" sheetId="45" state="hidden" r:id="rId41"/>
  </sheets>
  <definedNames>
    <definedName name="_xlnm._FilterDatabase" localSheetId="16" hidden="1">bajaj!$A$2:$A$106</definedName>
    <definedName name="_xlnm._FilterDatabase" localSheetId="10" hidden="1">'M &amp; M'!$A$2:$C$108</definedName>
    <definedName name="_xlnm._FilterDatabase" localSheetId="13" hidden="1">Ms!$A$2:$B$107</definedName>
    <definedName name="_xlnm._FilterDatabase" localSheetId="15" hidden="1">Sheet1!$A$2:$D$107</definedName>
    <definedName name="_xlnm._FilterDatabase" localSheetId="7" hidden="1">'Tata Motors Beta'!$B$11:$D$11</definedName>
    <definedName name="_xlnm._FilterDatabase" localSheetId="33" hidden="1">'tata motors1 beta'!$A$2:$D$2</definedName>
    <definedName name="_xlnm._FilterDatabase" localSheetId="17" hidden="1">tvs!$A$2:$A$107</definedName>
    <definedName name="_xlnm._FilterDatabase" localSheetId="31" hidden="1">'VAR(S)'!$B$2:$E$406</definedName>
    <definedName name="_xlchart.v1.0" hidden="1">'VAR(H)'!$E$10:$E$413</definedName>
    <definedName name="_xlchart.v1.1" hidden="1">'VAR(S)'!$G$3:$G$407</definedName>
    <definedName name="_xlnm.Print_Area" localSheetId="11">'Bajaj Auto Beta'!$A$1:$V$117</definedName>
    <definedName name="_xlnm.Print_Area" localSheetId="4">'Common Size Income Statement '!$A$1:$L$48</definedName>
    <definedName name="_xlnm.Print_Area" localSheetId="35">'Dupoint Analysis'!$A$1:$J$110</definedName>
    <definedName name="_xlnm.Print_Area" localSheetId="6">'Forecasting '!$A$1:$P$36</definedName>
    <definedName name="_xlnm.Print_Area" localSheetId="19">'Intristic Growth'!$A$1:$I$71</definedName>
    <definedName name="_xlnm.Print_Area" localSheetId="9">'M &amp; M Beta'!$A$1:$U$116</definedName>
    <definedName name="_xlnm.Print_Area" localSheetId="20">'MAK RE 20'!$A$1:$K$34</definedName>
    <definedName name="_xlnm.Print_Area" localSheetId="2">'One Page Profile'!$A$1:$U$66</definedName>
    <definedName name="_xlnm.Print_Area" localSheetId="5">'Ratio Analysis'!$A$1:$P$42</definedName>
    <definedName name="_xlnm.Print_Area" localSheetId="1">'Table of Contents'!$A$1:$J$33</definedName>
    <definedName name="_xlnm.Print_Area" localSheetId="7">'Tata Motors Beta'!$A$1:$U$117</definedName>
    <definedName name="_xlnm.Print_Area" localSheetId="12">'Tvs Motor beta'!$A$1:$V$116</definedName>
    <definedName name="_xlnm.Print_Area" localSheetId="18">WACC!$A$1:$M$52</definedName>
    <definedName name="UPDATE">'Data Sheet'!$E$1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6" i="46" l="1"/>
  <c r="B4" i="46"/>
  <c r="B5" i="46" s="1"/>
  <c r="B4" i="44"/>
  <c r="B5" i="44" s="1"/>
  <c r="B6" i="44"/>
  <c r="D406" i="42"/>
  <c r="B4" i="43"/>
  <c r="B2" i="43"/>
  <c r="B3" i="43" s="1"/>
  <c r="B4" i="25"/>
  <c r="B2" i="25"/>
  <c r="B3" i="25" s="1"/>
  <c r="B4" i="27"/>
  <c r="B2" i="27"/>
  <c r="B3" i="27" s="1"/>
  <c r="B4" i="24"/>
  <c r="B2" i="24"/>
  <c r="B3" i="24" s="1"/>
  <c r="B4" i="19"/>
  <c r="B2" i="19"/>
  <c r="B3" i="19" s="1"/>
  <c r="B4" i="23"/>
  <c r="B2" i="23"/>
  <c r="B3" i="23" s="1"/>
  <c r="B4" i="13"/>
  <c r="B2" i="13"/>
  <c r="B3" i="13" s="1"/>
  <c r="B4" i="38"/>
  <c r="B2" i="38"/>
  <c r="B3" i="38" s="1"/>
  <c r="B4" i="37"/>
  <c r="B2" i="37"/>
  <c r="B3" i="37" s="1"/>
  <c r="B4" i="36"/>
  <c r="B2" i="36"/>
  <c r="B3" i="36" s="1"/>
  <c r="B4" i="31"/>
  <c r="B2" i="31"/>
  <c r="B3" i="31" s="1"/>
  <c r="B4" i="15"/>
  <c r="B2" i="15"/>
  <c r="B3" i="15" s="1"/>
  <c r="B4" i="12"/>
  <c r="B2" i="12"/>
  <c r="B3" i="12" s="1"/>
  <c r="B4" i="11"/>
  <c r="B2" i="11"/>
  <c r="B3" i="11" s="1"/>
  <c r="B7" i="11"/>
  <c r="U46" i="28"/>
  <c r="U47" i="28"/>
  <c r="B4" i="8"/>
  <c r="B2" i="8"/>
  <c r="B3" i="8" s="1"/>
  <c r="B4" i="47"/>
  <c r="B2" i="47"/>
  <c r="B3" i="47" s="1"/>
  <c r="C67" i="46"/>
  <c r="D67" i="46"/>
  <c r="E67" i="46"/>
  <c r="F67" i="46"/>
  <c r="G67" i="46"/>
  <c r="H67" i="46"/>
  <c r="I67" i="46"/>
  <c r="B56" i="46"/>
  <c r="D50" i="46"/>
  <c r="D74" i="46" s="1"/>
  <c r="E50" i="46"/>
  <c r="E74" i="46" s="1"/>
  <c r="F50" i="46"/>
  <c r="F74" i="46" s="1"/>
  <c r="G50" i="46"/>
  <c r="G62" i="46" s="1"/>
  <c r="H50" i="46"/>
  <c r="H62" i="46" s="1"/>
  <c r="I50" i="46"/>
  <c r="I62" i="46" s="1"/>
  <c r="C50" i="46"/>
  <c r="C74" i="46" s="1"/>
  <c r="D49" i="46"/>
  <c r="E49" i="46"/>
  <c r="F49" i="46"/>
  <c r="G49" i="46"/>
  <c r="H49" i="46"/>
  <c r="I49" i="46"/>
  <c r="C49" i="46"/>
  <c r="I56" i="46"/>
  <c r="H56" i="46"/>
  <c r="G56" i="46"/>
  <c r="F56" i="46"/>
  <c r="E56" i="46"/>
  <c r="D56" i="46"/>
  <c r="I48" i="46"/>
  <c r="I54" i="46" s="1"/>
  <c r="I60" i="46" s="1"/>
  <c r="I66" i="46" s="1"/>
  <c r="H48" i="46"/>
  <c r="H72" i="46" s="1"/>
  <c r="H78" i="46" s="1"/>
  <c r="G48" i="46"/>
  <c r="G54" i="46" s="1"/>
  <c r="G60" i="46" s="1"/>
  <c r="G66" i="46" s="1"/>
  <c r="F48" i="46"/>
  <c r="F72" i="46" s="1"/>
  <c r="F78" i="46" s="1"/>
  <c r="E48" i="46"/>
  <c r="E72" i="46" s="1"/>
  <c r="E78" i="46" s="1"/>
  <c r="D48" i="46"/>
  <c r="D54" i="46" s="1"/>
  <c r="D60" i="46" s="1"/>
  <c r="D66" i="46" s="1"/>
  <c r="C48" i="46"/>
  <c r="C72" i="46" s="1"/>
  <c r="C78" i="46" s="1"/>
  <c r="B9" i="46"/>
  <c r="B84" i="44"/>
  <c r="I67" i="44"/>
  <c r="I79" i="44" s="1"/>
  <c r="H67" i="44"/>
  <c r="H79" i="44" s="1"/>
  <c r="G67" i="44"/>
  <c r="G79" i="44" s="1"/>
  <c r="F67" i="44"/>
  <c r="F79" i="44" s="1"/>
  <c r="E67" i="44"/>
  <c r="E70" i="44" s="1"/>
  <c r="E89" i="44" s="1"/>
  <c r="D67" i="44"/>
  <c r="D70" i="44" s="1"/>
  <c r="D89" i="44" s="1"/>
  <c r="C67" i="44"/>
  <c r="C70" i="44" s="1"/>
  <c r="C89" i="44" s="1"/>
  <c r="H63" i="44"/>
  <c r="H66" i="44" s="1"/>
  <c r="G63" i="44"/>
  <c r="G66" i="44" s="1"/>
  <c r="F63" i="44"/>
  <c r="F66" i="44" s="1"/>
  <c r="F85" i="44" s="1"/>
  <c r="F88" i="44" s="1"/>
  <c r="E63" i="44"/>
  <c r="E66" i="44" s="1"/>
  <c r="E85" i="44" s="1"/>
  <c r="E88" i="44" s="1"/>
  <c r="D63" i="44"/>
  <c r="D66" i="44" s="1"/>
  <c r="D85" i="44" s="1"/>
  <c r="C63" i="44"/>
  <c r="C66" i="44" s="1"/>
  <c r="I63" i="44"/>
  <c r="I66" i="44" s="1"/>
  <c r="I85" i="44" s="1"/>
  <c r="I88" i="44" s="1"/>
  <c r="H56" i="44"/>
  <c r="H62" i="44" s="1"/>
  <c r="H78" i="44" s="1"/>
  <c r="G56" i="44"/>
  <c r="G62" i="44" s="1"/>
  <c r="F56" i="44"/>
  <c r="E56" i="44"/>
  <c r="E62" i="44" s="1"/>
  <c r="D56" i="44"/>
  <c r="D62" i="44" s="1"/>
  <c r="C56" i="44"/>
  <c r="C62" i="44" s="1"/>
  <c r="C78" i="44" s="1"/>
  <c r="I56" i="44"/>
  <c r="I62" i="44" s="1"/>
  <c r="I78" i="44" s="1"/>
  <c r="H55" i="44"/>
  <c r="H77" i="44" s="1"/>
  <c r="H83" i="44" s="1"/>
  <c r="G55" i="44"/>
  <c r="G77" i="44" s="1"/>
  <c r="G83" i="44" s="1"/>
  <c r="F55" i="44"/>
  <c r="F61" i="44" s="1"/>
  <c r="E55" i="44"/>
  <c r="E77" i="44" s="1"/>
  <c r="E83" i="44" s="1"/>
  <c r="D55" i="44"/>
  <c r="D77" i="44" s="1"/>
  <c r="D83" i="44" s="1"/>
  <c r="C55" i="44"/>
  <c r="C77" i="44" s="1"/>
  <c r="C83" i="44" s="1"/>
  <c r="I55" i="44"/>
  <c r="I77" i="44" s="1"/>
  <c r="I83" i="44" s="1"/>
  <c r="C57" i="44"/>
  <c r="C71" i="44" s="1"/>
  <c r="H57" i="44"/>
  <c r="H71" i="44" s="1"/>
  <c r="G57" i="44"/>
  <c r="G71" i="44" s="1"/>
  <c r="F57" i="44"/>
  <c r="F71" i="44" s="1"/>
  <c r="E57" i="44"/>
  <c r="D57" i="44"/>
  <c r="D71" i="44" s="1"/>
  <c r="I57" i="44"/>
  <c r="I71" i="44" s="1"/>
  <c r="B62" i="44"/>
  <c r="B10" i="44"/>
  <c r="I20" i="43"/>
  <c r="I21" i="43"/>
  <c r="I19" i="43"/>
  <c r="D413" i="43"/>
  <c r="D412" i="43"/>
  <c r="D411" i="43"/>
  <c r="D410" i="43"/>
  <c r="D409" i="43"/>
  <c r="D408" i="43"/>
  <c r="D407" i="43"/>
  <c r="D406" i="43"/>
  <c r="D405" i="43"/>
  <c r="D404" i="43"/>
  <c r="D403" i="43"/>
  <c r="D402" i="43"/>
  <c r="D401" i="43"/>
  <c r="D400" i="43"/>
  <c r="D399" i="43"/>
  <c r="D398" i="43"/>
  <c r="D397" i="43"/>
  <c r="D396" i="43"/>
  <c r="D395" i="43"/>
  <c r="D394" i="43"/>
  <c r="D393" i="43"/>
  <c r="D392" i="43"/>
  <c r="D391" i="43"/>
  <c r="D390" i="43"/>
  <c r="D389" i="43"/>
  <c r="D388" i="43"/>
  <c r="D387" i="43"/>
  <c r="D386" i="43"/>
  <c r="D385" i="43"/>
  <c r="D384" i="43"/>
  <c r="D383" i="43"/>
  <c r="D382" i="43"/>
  <c r="D381" i="43"/>
  <c r="D380" i="43"/>
  <c r="D379" i="43"/>
  <c r="D378" i="43"/>
  <c r="D377" i="43"/>
  <c r="D376" i="43"/>
  <c r="D375" i="43"/>
  <c r="D374" i="43"/>
  <c r="D373" i="43"/>
  <c r="D372" i="43"/>
  <c r="D371" i="43"/>
  <c r="D370" i="43"/>
  <c r="D369" i="43"/>
  <c r="D368" i="43"/>
  <c r="D367" i="43"/>
  <c r="D366" i="43"/>
  <c r="D365" i="43"/>
  <c r="D364" i="43"/>
  <c r="D363" i="43"/>
  <c r="D362" i="43"/>
  <c r="D361" i="43"/>
  <c r="D360" i="43"/>
  <c r="D359" i="43"/>
  <c r="D358" i="43"/>
  <c r="D357" i="43"/>
  <c r="D356" i="43"/>
  <c r="D355" i="43"/>
  <c r="D354" i="43"/>
  <c r="D353" i="43"/>
  <c r="D352" i="43"/>
  <c r="D351" i="43"/>
  <c r="D350" i="43"/>
  <c r="D349" i="43"/>
  <c r="D348" i="43"/>
  <c r="D347" i="43"/>
  <c r="D346" i="43"/>
  <c r="D345" i="43"/>
  <c r="D344" i="43"/>
  <c r="D343" i="43"/>
  <c r="D342" i="43"/>
  <c r="D341" i="43"/>
  <c r="D340" i="43"/>
  <c r="D339" i="43"/>
  <c r="D338" i="43"/>
  <c r="D337" i="43"/>
  <c r="D336" i="43"/>
  <c r="D335" i="43"/>
  <c r="D334" i="43"/>
  <c r="D333" i="43"/>
  <c r="D332" i="43"/>
  <c r="D331" i="43"/>
  <c r="D330" i="43"/>
  <c r="D329" i="43"/>
  <c r="D328" i="43"/>
  <c r="D327" i="43"/>
  <c r="D326" i="43"/>
  <c r="D325" i="43"/>
  <c r="D324" i="43"/>
  <c r="D323" i="43"/>
  <c r="D322" i="43"/>
  <c r="D321" i="43"/>
  <c r="D320" i="43"/>
  <c r="D319" i="43"/>
  <c r="D318" i="43"/>
  <c r="D317" i="43"/>
  <c r="D316" i="43"/>
  <c r="D315" i="43"/>
  <c r="D314" i="43"/>
  <c r="D313" i="43"/>
  <c r="D312" i="43"/>
  <c r="D311" i="43"/>
  <c r="D310" i="43"/>
  <c r="D309" i="43"/>
  <c r="D308" i="43"/>
  <c r="D307" i="43"/>
  <c r="D306" i="43"/>
  <c r="D305" i="43"/>
  <c r="D304" i="43"/>
  <c r="D303" i="43"/>
  <c r="D302" i="43"/>
  <c r="D301" i="43"/>
  <c r="D300" i="43"/>
  <c r="D299" i="43"/>
  <c r="D298" i="43"/>
  <c r="D297" i="43"/>
  <c r="D296" i="43"/>
  <c r="D295" i="43"/>
  <c r="D294" i="43"/>
  <c r="D293" i="43"/>
  <c r="D292" i="43"/>
  <c r="D291" i="43"/>
  <c r="D290" i="43"/>
  <c r="D289" i="43"/>
  <c r="D288" i="43"/>
  <c r="D287" i="43"/>
  <c r="D286" i="43"/>
  <c r="D285" i="43"/>
  <c r="D284" i="43"/>
  <c r="D283" i="43"/>
  <c r="D282" i="43"/>
  <c r="D281" i="43"/>
  <c r="D280" i="43"/>
  <c r="D279" i="43"/>
  <c r="D278" i="43"/>
  <c r="D277" i="43"/>
  <c r="D276" i="43"/>
  <c r="D275" i="43"/>
  <c r="D274" i="43"/>
  <c r="D273" i="43"/>
  <c r="D272" i="43"/>
  <c r="D271" i="43"/>
  <c r="D270" i="43"/>
  <c r="D269" i="43"/>
  <c r="D268" i="43"/>
  <c r="D267" i="43"/>
  <c r="D266" i="43"/>
  <c r="D265" i="43"/>
  <c r="D264" i="43"/>
  <c r="D263" i="43"/>
  <c r="D262" i="43"/>
  <c r="D261" i="43"/>
  <c r="D260" i="43"/>
  <c r="D259" i="43"/>
  <c r="D258" i="43"/>
  <c r="D257" i="43"/>
  <c r="D256" i="43"/>
  <c r="D255" i="43"/>
  <c r="D254" i="43"/>
  <c r="D253" i="43"/>
  <c r="D252" i="43"/>
  <c r="D251" i="43"/>
  <c r="D250" i="43"/>
  <c r="D249" i="43"/>
  <c r="D248" i="43"/>
  <c r="D247" i="43"/>
  <c r="D246" i="43"/>
  <c r="D245" i="43"/>
  <c r="D244" i="43"/>
  <c r="D243" i="43"/>
  <c r="D242" i="43"/>
  <c r="D241" i="43"/>
  <c r="D240" i="43"/>
  <c r="D239" i="43"/>
  <c r="D238" i="43"/>
  <c r="D237" i="43"/>
  <c r="D236" i="43"/>
  <c r="D235" i="43"/>
  <c r="D234" i="43"/>
  <c r="D233" i="43"/>
  <c r="D232" i="43"/>
  <c r="D231" i="43"/>
  <c r="D230" i="43"/>
  <c r="D229" i="43"/>
  <c r="D228" i="43"/>
  <c r="D227" i="43"/>
  <c r="D225" i="43"/>
  <c r="D224" i="43"/>
  <c r="D223" i="43"/>
  <c r="D222" i="43"/>
  <c r="D221" i="43"/>
  <c r="D220" i="43"/>
  <c r="D219" i="43"/>
  <c r="D218" i="43"/>
  <c r="D217" i="43"/>
  <c r="D216" i="43"/>
  <c r="D215" i="43"/>
  <c r="D214" i="43"/>
  <c r="D213" i="43"/>
  <c r="D212" i="43"/>
  <c r="D211" i="43"/>
  <c r="D210" i="43"/>
  <c r="D209" i="43"/>
  <c r="D208" i="43"/>
  <c r="D207" i="43"/>
  <c r="D206" i="43"/>
  <c r="D205" i="43"/>
  <c r="D204" i="43"/>
  <c r="D203" i="43"/>
  <c r="D202" i="43"/>
  <c r="D201" i="43"/>
  <c r="D200" i="43"/>
  <c r="D199" i="43"/>
  <c r="D198" i="43"/>
  <c r="D197" i="43"/>
  <c r="D196" i="43"/>
  <c r="D195" i="43"/>
  <c r="D194" i="43"/>
  <c r="D193" i="43"/>
  <c r="D192" i="43"/>
  <c r="D191" i="43"/>
  <c r="D190" i="43"/>
  <c r="D189" i="43"/>
  <c r="D188" i="43"/>
  <c r="D187" i="43"/>
  <c r="D186" i="43"/>
  <c r="D185" i="43"/>
  <c r="D184" i="43"/>
  <c r="D183" i="43"/>
  <c r="D182" i="43"/>
  <c r="D181" i="43"/>
  <c r="D180" i="43"/>
  <c r="D179" i="43"/>
  <c r="D178" i="43"/>
  <c r="D177" i="43"/>
  <c r="D176" i="43"/>
  <c r="D175" i="43"/>
  <c r="D174" i="43"/>
  <c r="D173" i="43"/>
  <c r="D172" i="43"/>
  <c r="D171" i="43"/>
  <c r="D170" i="43"/>
  <c r="D169" i="43"/>
  <c r="D168" i="43"/>
  <c r="D167" i="43"/>
  <c r="D166" i="43"/>
  <c r="D165" i="43"/>
  <c r="D164" i="43"/>
  <c r="D163" i="43"/>
  <c r="D162" i="43"/>
  <c r="D161" i="43"/>
  <c r="D160" i="43"/>
  <c r="D159" i="43"/>
  <c r="D158" i="43"/>
  <c r="D157" i="43"/>
  <c r="D156" i="43"/>
  <c r="D155" i="43"/>
  <c r="D154" i="43"/>
  <c r="D153" i="43"/>
  <c r="D152" i="43"/>
  <c r="D151" i="43"/>
  <c r="D150" i="43"/>
  <c r="D149" i="43"/>
  <c r="D148" i="43"/>
  <c r="D147" i="43"/>
  <c r="D146" i="43"/>
  <c r="D145" i="43"/>
  <c r="D144" i="43"/>
  <c r="D143" i="43"/>
  <c r="D142" i="43"/>
  <c r="D141" i="43"/>
  <c r="D140" i="43"/>
  <c r="D139" i="43"/>
  <c r="D138" i="43"/>
  <c r="D137" i="43"/>
  <c r="D136" i="43"/>
  <c r="D135" i="43"/>
  <c r="D134" i="43"/>
  <c r="D133" i="43"/>
  <c r="D132" i="43"/>
  <c r="D131" i="43"/>
  <c r="D130" i="43"/>
  <c r="D129" i="43"/>
  <c r="D128" i="43"/>
  <c r="D127" i="43"/>
  <c r="D126" i="43"/>
  <c r="D125" i="43"/>
  <c r="D124" i="43"/>
  <c r="D123" i="43"/>
  <c r="D122" i="43"/>
  <c r="D121" i="43"/>
  <c r="D120" i="43"/>
  <c r="D119" i="43"/>
  <c r="D118" i="43"/>
  <c r="D117" i="43"/>
  <c r="D116" i="43"/>
  <c r="D115" i="43"/>
  <c r="D114" i="43"/>
  <c r="D113" i="43"/>
  <c r="D112" i="43"/>
  <c r="D111" i="43"/>
  <c r="D110" i="43"/>
  <c r="D109" i="43"/>
  <c r="D108" i="43"/>
  <c r="D107" i="43"/>
  <c r="D106" i="43"/>
  <c r="D105" i="43"/>
  <c r="D104" i="43"/>
  <c r="D103" i="43"/>
  <c r="D102" i="43"/>
  <c r="D101" i="43"/>
  <c r="D100" i="43"/>
  <c r="D99" i="43"/>
  <c r="D98" i="43"/>
  <c r="D97" i="43"/>
  <c r="D96" i="43"/>
  <c r="D95" i="43"/>
  <c r="D94" i="43"/>
  <c r="D93" i="43"/>
  <c r="D92" i="43"/>
  <c r="D91" i="43"/>
  <c r="D90" i="43"/>
  <c r="D89" i="43"/>
  <c r="D88" i="43"/>
  <c r="D87" i="43"/>
  <c r="D86" i="43"/>
  <c r="D85" i="43"/>
  <c r="D84" i="43"/>
  <c r="D83" i="43"/>
  <c r="D82" i="43"/>
  <c r="D81" i="43"/>
  <c r="D80" i="43"/>
  <c r="D79" i="43"/>
  <c r="D78" i="43"/>
  <c r="D77" i="43"/>
  <c r="D76" i="43"/>
  <c r="D75" i="43"/>
  <c r="D74" i="43"/>
  <c r="D73" i="43"/>
  <c r="D72" i="43"/>
  <c r="D71" i="43"/>
  <c r="D70" i="43"/>
  <c r="D69" i="43"/>
  <c r="D68" i="43"/>
  <c r="D67" i="43"/>
  <c r="D66" i="43"/>
  <c r="D65" i="43"/>
  <c r="D64" i="43"/>
  <c r="D63" i="43"/>
  <c r="D62" i="43"/>
  <c r="D61" i="43"/>
  <c r="D60" i="43"/>
  <c r="D59" i="43"/>
  <c r="D58" i="43"/>
  <c r="D57" i="43"/>
  <c r="D56" i="43"/>
  <c r="D55" i="43"/>
  <c r="D54" i="43"/>
  <c r="D53" i="43"/>
  <c r="D52" i="43"/>
  <c r="D51" i="43"/>
  <c r="D50" i="43"/>
  <c r="D49" i="43"/>
  <c r="D48" i="43"/>
  <c r="D47" i="43"/>
  <c r="D46" i="43"/>
  <c r="D45" i="43"/>
  <c r="D44" i="43"/>
  <c r="D43" i="43"/>
  <c r="D42" i="43"/>
  <c r="D41" i="43"/>
  <c r="D40" i="43"/>
  <c r="D39" i="43"/>
  <c r="D38" i="43"/>
  <c r="D37" i="43"/>
  <c r="D36" i="43"/>
  <c r="D35" i="43"/>
  <c r="D34" i="43"/>
  <c r="D33" i="43"/>
  <c r="D32" i="43"/>
  <c r="D31" i="43"/>
  <c r="D30" i="43"/>
  <c r="D29" i="43"/>
  <c r="H21" i="43"/>
  <c r="D28" i="43"/>
  <c r="H20" i="43"/>
  <c r="D27" i="43"/>
  <c r="H19" i="43"/>
  <c r="D26" i="43"/>
  <c r="D25" i="43"/>
  <c r="D24" i="43"/>
  <c r="D23" i="43"/>
  <c r="D22" i="43"/>
  <c r="D21" i="43"/>
  <c r="D20" i="43"/>
  <c r="D19" i="43"/>
  <c r="D18" i="43"/>
  <c r="D17" i="43"/>
  <c r="D16" i="43"/>
  <c r="K15" i="43"/>
  <c r="D15" i="43"/>
  <c r="K14" i="43"/>
  <c r="D14" i="43"/>
  <c r="K13" i="43"/>
  <c r="D13" i="43"/>
  <c r="K12" i="43"/>
  <c r="D12" i="43"/>
  <c r="D11" i="43"/>
  <c r="D10" i="43"/>
  <c r="I21" i="42"/>
  <c r="I20" i="42"/>
  <c r="I19" i="42"/>
  <c r="L8" i="42"/>
  <c r="L7" i="42"/>
  <c r="L6" i="42"/>
  <c r="D323" i="42"/>
  <c r="D17" i="42"/>
  <c r="D194" i="42"/>
  <c r="D231" i="42"/>
  <c r="D72" i="42"/>
  <c r="D24" i="42"/>
  <c r="D235" i="42"/>
  <c r="D161" i="42"/>
  <c r="D376" i="42"/>
  <c r="D226" i="42"/>
  <c r="D90" i="42"/>
  <c r="D23" i="42"/>
  <c r="D25" i="42"/>
  <c r="D174" i="42"/>
  <c r="D393" i="42"/>
  <c r="D155" i="42"/>
  <c r="D397" i="42"/>
  <c r="D129" i="42"/>
  <c r="D151" i="42"/>
  <c r="D335" i="42"/>
  <c r="D398" i="42"/>
  <c r="D109" i="42"/>
  <c r="D290" i="42"/>
  <c r="D98" i="42"/>
  <c r="D361" i="42"/>
  <c r="D402" i="42"/>
  <c r="D314" i="42"/>
  <c r="D40" i="42"/>
  <c r="D29" i="42"/>
  <c r="D93" i="42"/>
  <c r="D236" i="42"/>
  <c r="D193" i="42"/>
  <c r="D112" i="42"/>
  <c r="D44" i="42"/>
  <c r="D15" i="42"/>
  <c r="D31" i="42"/>
  <c r="D375" i="42"/>
  <c r="D257" i="42"/>
  <c r="D92" i="42"/>
  <c r="D265" i="42"/>
  <c r="D214" i="42"/>
  <c r="D80" i="42"/>
  <c r="D202" i="42"/>
  <c r="D261" i="42"/>
  <c r="D280" i="42"/>
  <c r="D190" i="42"/>
  <c r="D242" i="42"/>
  <c r="D333" i="42"/>
  <c r="D328" i="42"/>
  <c r="D124" i="42"/>
  <c r="D26" i="42"/>
  <c r="D229" i="42"/>
  <c r="D188" i="42"/>
  <c r="D145" i="42"/>
  <c r="D108" i="42"/>
  <c r="D225" i="42"/>
  <c r="D357" i="42"/>
  <c r="D166" i="42"/>
  <c r="D258" i="42"/>
  <c r="D71" i="42"/>
  <c r="D142" i="42"/>
  <c r="D148" i="42"/>
  <c r="D201" i="42"/>
  <c r="D146" i="42"/>
  <c r="D208" i="42"/>
  <c r="D233" i="42"/>
  <c r="D350" i="42"/>
  <c r="D317" i="42"/>
  <c r="D394" i="42"/>
  <c r="D149" i="42"/>
  <c r="D285" i="42"/>
  <c r="D82" i="42"/>
  <c r="D269" i="42"/>
  <c r="D56" i="42"/>
  <c r="D252" i="42"/>
  <c r="D68" i="42"/>
  <c r="D349" i="42"/>
  <c r="D373" i="42"/>
  <c r="D191" i="42"/>
  <c r="D303" i="42"/>
  <c r="D238" i="42"/>
  <c r="D289" i="42"/>
  <c r="D391" i="42"/>
  <c r="D158" i="42"/>
  <c r="D53" i="42"/>
  <c r="D274" i="42"/>
  <c r="D331" i="42"/>
  <c r="D403" i="42"/>
  <c r="D380" i="42"/>
  <c r="D248" i="42"/>
  <c r="D123" i="42"/>
  <c r="D384" i="42"/>
  <c r="D152" i="42"/>
  <c r="D8" i="42"/>
  <c r="D14" i="42"/>
  <c r="D370" i="42"/>
  <c r="D316" i="42"/>
  <c r="D372" i="42"/>
  <c r="D19" i="42"/>
  <c r="D91" i="42"/>
  <c r="D39" i="42"/>
  <c r="D21" i="42"/>
  <c r="D352" i="42"/>
  <c r="D344" i="42"/>
  <c r="D330" i="42"/>
  <c r="D322" i="42"/>
  <c r="D336" i="42"/>
  <c r="D315" i="42"/>
  <c r="D382" i="42"/>
  <c r="D299" i="42"/>
  <c r="D254" i="42"/>
  <c r="D232" i="42"/>
  <c r="D395" i="42"/>
  <c r="D121" i="42"/>
  <c r="D383" i="42"/>
  <c r="D366" i="42"/>
  <c r="D27" i="42"/>
  <c r="D215" i="42"/>
  <c r="D136" i="42"/>
  <c r="D107" i="42"/>
  <c r="D404" i="42"/>
  <c r="D61" i="42"/>
  <c r="D116" i="42"/>
  <c r="D396" i="42"/>
  <c r="D83" i="42"/>
  <c r="D132" i="42"/>
  <c r="D325" i="42"/>
  <c r="D35" i="42"/>
  <c r="D32" i="42"/>
  <c r="D271" i="42"/>
  <c r="D28" i="42"/>
  <c r="D85" i="42"/>
  <c r="D337" i="42"/>
  <c r="D189" i="42"/>
  <c r="D298" i="42"/>
  <c r="D20" i="42"/>
  <c r="D381" i="42"/>
  <c r="D105" i="42"/>
  <c r="D287" i="42"/>
  <c r="D111" i="42"/>
  <c r="D51" i="42"/>
  <c r="D277" i="42"/>
  <c r="D284" i="42"/>
  <c r="D147" i="42"/>
  <c r="D276" i="42"/>
  <c r="D256" i="42"/>
  <c r="D79" i="42"/>
  <c r="D63" i="42"/>
  <c r="D57" i="42"/>
  <c r="D30" i="42"/>
  <c r="D110" i="42"/>
  <c r="D37" i="42"/>
  <c r="D115" i="42"/>
  <c r="D101" i="42"/>
  <c r="D69" i="42"/>
  <c r="D245" i="42"/>
  <c r="D262" i="42"/>
  <c r="D255" i="42"/>
  <c r="D392" i="42"/>
  <c r="D178" i="42"/>
  <c r="D88" i="42"/>
  <c r="D321" i="42"/>
  <c r="D183" i="42"/>
  <c r="D181" i="42"/>
  <c r="D59" i="42"/>
  <c r="D169" i="42"/>
  <c r="D222" i="42"/>
  <c r="D294" i="42"/>
  <c r="D360" i="42"/>
  <c r="D220" i="42"/>
  <c r="D165" i="42"/>
  <c r="D240" i="42"/>
  <c r="D55" i="42"/>
  <c r="D268" i="42"/>
  <c r="D62" i="42"/>
  <c r="D347" i="42"/>
  <c r="D47" i="42"/>
  <c r="D48" i="42"/>
  <c r="D120" i="42"/>
  <c r="D66" i="42"/>
  <c r="D77" i="42"/>
  <c r="D156" i="42"/>
  <c r="D388" i="42"/>
  <c r="D207" i="42"/>
  <c r="D286" i="42"/>
  <c r="D78" i="42"/>
  <c r="D198" i="42"/>
  <c r="D264" i="42"/>
  <c r="D246" i="42"/>
  <c r="D95" i="42"/>
  <c r="D251" i="42"/>
  <c r="D338" i="42"/>
  <c r="D310" i="42"/>
  <c r="D184" i="42"/>
  <c r="D210" i="42"/>
  <c r="D341" i="42"/>
  <c r="D143" i="42"/>
  <c r="D213" i="42"/>
  <c r="D100" i="42"/>
  <c r="D250" i="42"/>
  <c r="D259" i="42"/>
  <c r="D205" i="42"/>
  <c r="D296" i="42"/>
  <c r="D216" i="42"/>
  <c r="D340" i="42"/>
  <c r="D133" i="42"/>
  <c r="D362" i="42"/>
  <c r="D399" i="42"/>
  <c r="D249" i="42"/>
  <c r="D114" i="42"/>
  <c r="D386" i="42"/>
  <c r="D385" i="42"/>
  <c r="D52" i="42"/>
  <c r="D300" i="42"/>
  <c r="D224" i="42"/>
  <c r="D38" i="42"/>
  <c r="D12" i="42"/>
  <c r="D7" i="42"/>
  <c r="D365" i="42"/>
  <c r="D5" i="42"/>
  <c r="D58" i="42"/>
  <c r="D36" i="42"/>
  <c r="D267" i="42"/>
  <c r="D50" i="42"/>
  <c r="D42" i="42"/>
  <c r="D353" i="42"/>
  <c r="D192" i="42"/>
  <c r="D140" i="42"/>
  <c r="D67" i="42"/>
  <c r="D364" i="42"/>
  <c r="D185" i="42"/>
  <c r="D117" i="42"/>
  <c r="D41" i="42"/>
  <c r="D102" i="42"/>
  <c r="D154" i="42"/>
  <c r="D138" i="42"/>
  <c r="D150" i="42"/>
  <c r="D355" i="42"/>
  <c r="D293" i="42"/>
  <c r="D64" i="42"/>
  <c r="D234" i="42"/>
  <c r="D343" i="42"/>
  <c r="D329" i="42"/>
  <c r="D279" i="42"/>
  <c r="D390" i="42"/>
  <c r="D160" i="42"/>
  <c r="D22" i="42"/>
  <c r="D359" i="42"/>
  <c r="D180" i="42"/>
  <c r="D10" i="42"/>
  <c r="D96" i="42"/>
  <c r="D199" i="42"/>
  <c r="D70" i="42"/>
  <c r="D400" i="42"/>
  <c r="D172" i="42"/>
  <c r="D306" i="42"/>
  <c r="D157" i="42"/>
  <c r="D76" i="42"/>
  <c r="D283" i="42"/>
  <c r="D126" i="42"/>
  <c r="D75" i="42"/>
  <c r="D282" i="42"/>
  <c r="D260" i="42"/>
  <c r="D301" i="42"/>
  <c r="D94" i="42"/>
  <c r="D170" i="42"/>
  <c r="D334" i="42"/>
  <c r="D182" i="42"/>
  <c r="D177" i="42"/>
  <c r="D97" i="42"/>
  <c r="D74" i="42"/>
  <c r="D167" i="42"/>
  <c r="D292" i="42"/>
  <c r="D312" i="42"/>
  <c r="D43" i="42"/>
  <c r="D273" i="42"/>
  <c r="D173" i="42"/>
  <c r="D217" i="42"/>
  <c r="D175" i="42"/>
  <c r="D179" i="42"/>
  <c r="D46" i="42"/>
  <c r="D272" i="42"/>
  <c r="D134" i="42"/>
  <c r="D227" i="42"/>
  <c r="D311" i="42"/>
  <c r="D45" i="42"/>
  <c r="D239" i="42"/>
  <c r="D270" i="42"/>
  <c r="D305" i="42"/>
  <c r="D291" i="42"/>
  <c r="D332" i="42"/>
  <c r="D345" i="42"/>
  <c r="D342" i="42"/>
  <c r="D351" i="42"/>
  <c r="D18" i="42"/>
  <c r="D104" i="42"/>
  <c r="D320" i="42"/>
  <c r="D367" i="42"/>
  <c r="D339" i="42"/>
  <c r="D16" i="42"/>
  <c r="D153" i="42"/>
  <c r="D87" i="42"/>
  <c r="D221" i="42"/>
  <c r="D106" i="42"/>
  <c r="D130" i="42"/>
  <c r="D230" i="42"/>
  <c r="D212" i="42"/>
  <c r="D371" i="42"/>
  <c r="D187" i="42"/>
  <c r="D99" i="42"/>
  <c r="D358" i="42"/>
  <c r="D196" i="42"/>
  <c r="D237" i="42"/>
  <c r="D176" i="42"/>
  <c r="D327" i="42"/>
  <c r="D186" i="42"/>
  <c r="D374" i="42"/>
  <c r="D137" i="42"/>
  <c r="D135" i="42"/>
  <c r="D295" i="42"/>
  <c r="D131" i="42"/>
  <c r="D319" i="42"/>
  <c r="D318" i="42"/>
  <c r="D346" i="42"/>
  <c r="D171" i="42"/>
  <c r="D379" i="42"/>
  <c r="D281" i="42"/>
  <c r="D243" i="42"/>
  <c r="D204" i="42"/>
  <c r="D377" i="42"/>
  <c r="D389" i="42"/>
  <c r="D266" i="42"/>
  <c r="D211" i="42"/>
  <c r="D162" i="42"/>
  <c r="D244" i="42"/>
  <c r="D241" i="42"/>
  <c r="D33" i="42"/>
  <c r="D387" i="42"/>
  <c r="D297" i="42"/>
  <c r="D378" i="42"/>
  <c r="D368" i="42"/>
  <c r="D209" i="42"/>
  <c r="D3" i="42"/>
  <c r="D326" i="42"/>
  <c r="D73" i="42"/>
  <c r="D278" i="42"/>
  <c r="D401" i="42"/>
  <c r="D405" i="42"/>
  <c r="D13" i="42"/>
  <c r="D307" i="42"/>
  <c r="D86" i="42"/>
  <c r="D141" i="42"/>
  <c r="D9" i="42"/>
  <c r="D308" i="42"/>
  <c r="D228" i="42"/>
  <c r="D11" i="42"/>
  <c r="D197" i="42"/>
  <c r="D6" i="42"/>
  <c r="D34" i="42"/>
  <c r="D304" i="42"/>
  <c r="D253" i="42"/>
  <c r="D119" i="42"/>
  <c r="D139" i="42"/>
  <c r="D363" i="42"/>
  <c r="D247" i="42"/>
  <c r="D60" i="42"/>
  <c r="D4" i="42"/>
  <c r="D288" i="42"/>
  <c r="D159" i="42"/>
  <c r="D127" i="42"/>
  <c r="D354" i="42"/>
  <c r="D275" i="42"/>
  <c r="D206" i="42"/>
  <c r="D203" i="42"/>
  <c r="D313" i="42"/>
  <c r="D113" i="42"/>
  <c r="D164" i="42"/>
  <c r="D369" i="42"/>
  <c r="D195" i="42"/>
  <c r="D144" i="42"/>
  <c r="D348" i="42"/>
  <c r="D54" i="42"/>
  <c r="D309" i="42"/>
  <c r="D218" i="42"/>
  <c r="D65" i="42"/>
  <c r="D118" i="42"/>
  <c r="D84" i="42"/>
  <c r="D122" i="42"/>
  <c r="D302" i="42"/>
  <c r="D163" i="42"/>
  <c r="D223" i="42"/>
  <c r="D89" i="42"/>
  <c r="D103" i="42"/>
  <c r="D81" i="42"/>
  <c r="D125" i="42"/>
  <c r="D168" i="42"/>
  <c r="D200" i="42"/>
  <c r="D324" i="42"/>
  <c r="D128" i="42"/>
  <c r="D49" i="42"/>
  <c r="D263" i="42"/>
  <c r="D356" i="42"/>
  <c r="F14" i="24"/>
  <c r="G14" i="24" s="1"/>
  <c r="H14" i="24" s="1"/>
  <c r="I14" i="24" s="1"/>
  <c r="J33" i="6"/>
  <c r="J35" i="6" s="1"/>
  <c r="I33" i="6"/>
  <c r="I35" i="6" s="1"/>
  <c r="H33" i="6"/>
  <c r="H35" i="6" s="1"/>
  <c r="G33" i="6"/>
  <c r="G35" i="6" s="1"/>
  <c r="F33" i="6"/>
  <c r="F35" i="6" s="1"/>
  <c r="E33" i="6"/>
  <c r="E35" i="6" s="1"/>
  <c r="D33" i="6"/>
  <c r="D35" i="6" s="1"/>
  <c r="C33" i="6"/>
  <c r="C35" i="6" s="1"/>
  <c r="B33" i="6"/>
  <c r="B35" i="6" s="1"/>
  <c r="K33" i="6"/>
  <c r="K35" i="6" s="1"/>
  <c r="D9" i="24" s="1"/>
  <c r="E10" i="24"/>
  <c r="F10" i="24" s="1"/>
  <c r="G10" i="24" s="1"/>
  <c r="H10" i="24" s="1"/>
  <c r="I10" i="24" s="1"/>
  <c r="C12" i="23"/>
  <c r="C46" i="23"/>
  <c r="C35" i="23"/>
  <c r="C33" i="23"/>
  <c r="C32" i="23"/>
  <c r="C31" i="23"/>
  <c r="C30" i="23"/>
  <c r="C29" i="23"/>
  <c r="C28" i="23"/>
  <c r="C27" i="23"/>
  <c r="C26" i="23"/>
  <c r="C25" i="23"/>
  <c r="C19" i="23"/>
  <c r="C18" i="23"/>
  <c r="C17" i="23"/>
  <c r="C13" i="23"/>
  <c r="C11" i="23"/>
  <c r="C10" i="23"/>
  <c r="B17" i="23"/>
  <c r="H35" i="23"/>
  <c r="G116" i="38"/>
  <c r="D116" i="38"/>
  <c r="G115" i="38"/>
  <c r="D115" i="38"/>
  <c r="G114" i="38"/>
  <c r="D114" i="38"/>
  <c r="G113" i="38"/>
  <c r="D113" i="38"/>
  <c r="G112" i="38"/>
  <c r="D112" i="38"/>
  <c r="G111" i="38"/>
  <c r="D111" i="38"/>
  <c r="G110" i="38"/>
  <c r="D110" i="38"/>
  <c r="G109" i="38"/>
  <c r="D109" i="38"/>
  <c r="G108" i="38"/>
  <c r="D108" i="38"/>
  <c r="G107" i="38"/>
  <c r="D107" i="38"/>
  <c r="G106" i="38"/>
  <c r="D106" i="38"/>
  <c r="G105" i="38"/>
  <c r="D105" i="38"/>
  <c r="G104" i="38"/>
  <c r="D104" i="38"/>
  <c r="G103" i="38"/>
  <c r="D103" i="38"/>
  <c r="G102" i="38"/>
  <c r="D102" i="38"/>
  <c r="G101" i="38"/>
  <c r="D101" i="38"/>
  <c r="G100" i="38"/>
  <c r="D100" i="38"/>
  <c r="G99" i="38"/>
  <c r="D99" i="38"/>
  <c r="G98" i="38"/>
  <c r="D98" i="38"/>
  <c r="G97" i="38"/>
  <c r="D97" i="38"/>
  <c r="G96" i="38"/>
  <c r="D96" i="38"/>
  <c r="G95" i="38"/>
  <c r="D95" i="38"/>
  <c r="G94" i="38"/>
  <c r="D94" i="38"/>
  <c r="G93" i="38"/>
  <c r="D93" i="38"/>
  <c r="G92" i="38"/>
  <c r="D92" i="38"/>
  <c r="G91" i="38"/>
  <c r="D91" i="38"/>
  <c r="G90" i="38"/>
  <c r="D90" i="38"/>
  <c r="G89" i="38"/>
  <c r="D89" i="38"/>
  <c r="G88" i="38"/>
  <c r="D88" i="38"/>
  <c r="G87" i="38"/>
  <c r="D87" i="38"/>
  <c r="G86" i="38"/>
  <c r="D86" i="38"/>
  <c r="G85" i="38"/>
  <c r="D85" i="38"/>
  <c r="G84" i="38"/>
  <c r="D84" i="38"/>
  <c r="G83" i="38"/>
  <c r="D83" i="38"/>
  <c r="G82" i="38"/>
  <c r="D82" i="38"/>
  <c r="G81" i="38"/>
  <c r="D81" i="38"/>
  <c r="G80" i="38"/>
  <c r="D80" i="38"/>
  <c r="G79" i="38"/>
  <c r="D79" i="38"/>
  <c r="G78" i="38"/>
  <c r="D78" i="38"/>
  <c r="G77" i="38"/>
  <c r="D77" i="38"/>
  <c r="G76" i="38"/>
  <c r="D76" i="38"/>
  <c r="G75" i="38"/>
  <c r="D75" i="38"/>
  <c r="G74" i="38"/>
  <c r="D74" i="38"/>
  <c r="G73" i="38"/>
  <c r="D73" i="38"/>
  <c r="G72" i="38"/>
  <c r="D72" i="38"/>
  <c r="G71" i="38"/>
  <c r="D71" i="38"/>
  <c r="G70" i="38"/>
  <c r="D70" i="38"/>
  <c r="G69" i="38"/>
  <c r="D69" i="38"/>
  <c r="G68" i="38"/>
  <c r="D68" i="38"/>
  <c r="G67" i="38"/>
  <c r="D67" i="38"/>
  <c r="G66" i="38"/>
  <c r="D66" i="38"/>
  <c r="G65" i="38"/>
  <c r="D65" i="38"/>
  <c r="G64" i="38"/>
  <c r="D64" i="38"/>
  <c r="G63" i="38"/>
  <c r="D63" i="38"/>
  <c r="G62" i="38"/>
  <c r="D62" i="38"/>
  <c r="G61" i="38"/>
  <c r="D61" i="38"/>
  <c r="G60" i="38"/>
  <c r="D60" i="38"/>
  <c r="G59" i="38"/>
  <c r="D59" i="38"/>
  <c r="G58" i="38"/>
  <c r="D58" i="38"/>
  <c r="G57" i="38"/>
  <c r="D57" i="38"/>
  <c r="G56" i="38"/>
  <c r="D56" i="38"/>
  <c r="G55" i="38"/>
  <c r="D55" i="38"/>
  <c r="G54" i="38"/>
  <c r="D54" i="38"/>
  <c r="G53" i="38"/>
  <c r="D53" i="38"/>
  <c r="G52" i="38"/>
  <c r="D52" i="38"/>
  <c r="G51" i="38"/>
  <c r="D51" i="38"/>
  <c r="G50" i="38"/>
  <c r="D50" i="38"/>
  <c r="G49" i="38"/>
  <c r="D49" i="38"/>
  <c r="G48" i="38"/>
  <c r="D48" i="38"/>
  <c r="G47" i="38"/>
  <c r="D47" i="38"/>
  <c r="G46" i="38"/>
  <c r="D46" i="38"/>
  <c r="G45" i="38"/>
  <c r="D45" i="38"/>
  <c r="G44" i="38"/>
  <c r="D44" i="38"/>
  <c r="G43" i="38"/>
  <c r="D43" i="38"/>
  <c r="G42" i="38"/>
  <c r="D42" i="38"/>
  <c r="G41" i="38"/>
  <c r="D41" i="38"/>
  <c r="G40" i="38"/>
  <c r="D40" i="38"/>
  <c r="G39" i="38"/>
  <c r="D39" i="38"/>
  <c r="G38" i="38"/>
  <c r="D38" i="38"/>
  <c r="G37" i="38"/>
  <c r="D37" i="38"/>
  <c r="G36" i="38"/>
  <c r="D36" i="38"/>
  <c r="G35" i="38"/>
  <c r="D35" i="38"/>
  <c r="G34" i="38"/>
  <c r="D34" i="38"/>
  <c r="G33" i="38"/>
  <c r="D33" i="38"/>
  <c r="G32" i="38"/>
  <c r="D32" i="38"/>
  <c r="G31" i="38"/>
  <c r="D31" i="38"/>
  <c r="G30" i="38"/>
  <c r="D30" i="38"/>
  <c r="G29" i="38"/>
  <c r="D29" i="38"/>
  <c r="G28" i="38"/>
  <c r="D28" i="38"/>
  <c r="G27" i="38"/>
  <c r="D27" i="38"/>
  <c r="G26" i="38"/>
  <c r="D26" i="38"/>
  <c r="G25" i="38"/>
  <c r="D25" i="38"/>
  <c r="G24" i="38"/>
  <c r="D24" i="38"/>
  <c r="G23" i="38"/>
  <c r="D23" i="38"/>
  <c r="G22" i="38"/>
  <c r="D22" i="38"/>
  <c r="G21" i="38"/>
  <c r="D21" i="38"/>
  <c r="G20" i="38"/>
  <c r="D20" i="38"/>
  <c r="G19" i="38"/>
  <c r="D19" i="38"/>
  <c r="G18" i="38"/>
  <c r="D18" i="38"/>
  <c r="G17" i="38"/>
  <c r="D17" i="38"/>
  <c r="G16" i="38"/>
  <c r="D16" i="38"/>
  <c r="G15" i="38"/>
  <c r="D15" i="38"/>
  <c r="M14" i="38"/>
  <c r="J12" i="38" s="1"/>
  <c r="J18" i="38" s="1"/>
  <c r="K19" i="13" s="1"/>
  <c r="G14" i="38"/>
  <c r="D14" i="38"/>
  <c r="G13" i="38"/>
  <c r="D13" i="38"/>
  <c r="M14" i="37"/>
  <c r="J12" i="37" s="1"/>
  <c r="J18" i="37" s="1"/>
  <c r="K18" i="13" s="1"/>
  <c r="G116" i="37"/>
  <c r="D116" i="37"/>
  <c r="G115" i="37"/>
  <c r="D115" i="37"/>
  <c r="G114" i="37"/>
  <c r="D114" i="37"/>
  <c r="G113" i="37"/>
  <c r="D113" i="37"/>
  <c r="G112" i="37"/>
  <c r="D112" i="37"/>
  <c r="G111" i="37"/>
  <c r="D111" i="37"/>
  <c r="G110" i="37"/>
  <c r="D110" i="37"/>
  <c r="G109" i="37"/>
  <c r="D109" i="37"/>
  <c r="G108" i="37"/>
  <c r="D108" i="37"/>
  <c r="G107" i="37"/>
  <c r="D107" i="37"/>
  <c r="G106" i="37"/>
  <c r="D106" i="37"/>
  <c r="G105" i="37"/>
  <c r="D105" i="37"/>
  <c r="G104" i="37"/>
  <c r="D104" i="37"/>
  <c r="G103" i="37"/>
  <c r="D103" i="37"/>
  <c r="G102" i="37"/>
  <c r="D102" i="37"/>
  <c r="G101" i="37"/>
  <c r="D101" i="37"/>
  <c r="G100" i="37"/>
  <c r="D100" i="37"/>
  <c r="G99" i="37"/>
  <c r="D99" i="37"/>
  <c r="G98" i="37"/>
  <c r="D98" i="37"/>
  <c r="G97" i="37"/>
  <c r="D97" i="37"/>
  <c r="G96" i="37"/>
  <c r="D96" i="37"/>
  <c r="G95" i="37"/>
  <c r="D95" i="37"/>
  <c r="G94" i="37"/>
  <c r="D94" i="37"/>
  <c r="G93" i="37"/>
  <c r="D93" i="37"/>
  <c r="G92" i="37"/>
  <c r="D92" i="37"/>
  <c r="G91" i="37"/>
  <c r="D91" i="37"/>
  <c r="G90" i="37"/>
  <c r="D90" i="37"/>
  <c r="G89" i="37"/>
  <c r="D89" i="37"/>
  <c r="G88" i="37"/>
  <c r="D88" i="37"/>
  <c r="G87" i="37"/>
  <c r="D87" i="37"/>
  <c r="G86" i="37"/>
  <c r="D86" i="37"/>
  <c r="G85" i="37"/>
  <c r="D85" i="37"/>
  <c r="G84" i="37"/>
  <c r="D84" i="37"/>
  <c r="G83" i="37"/>
  <c r="D83" i="37"/>
  <c r="G82" i="37"/>
  <c r="D82" i="37"/>
  <c r="G81" i="37"/>
  <c r="D81" i="37"/>
  <c r="G80" i="37"/>
  <c r="D80" i="37"/>
  <c r="G79" i="37"/>
  <c r="D79" i="37"/>
  <c r="G78" i="37"/>
  <c r="D78" i="37"/>
  <c r="G77" i="37"/>
  <c r="D77" i="37"/>
  <c r="G76" i="37"/>
  <c r="D76" i="37"/>
  <c r="G75" i="37"/>
  <c r="D75" i="37"/>
  <c r="G74" i="37"/>
  <c r="D74" i="37"/>
  <c r="G73" i="37"/>
  <c r="D73" i="37"/>
  <c r="G72" i="37"/>
  <c r="D72" i="37"/>
  <c r="G71" i="37"/>
  <c r="D71" i="37"/>
  <c r="G70" i="37"/>
  <c r="D70" i="37"/>
  <c r="G69" i="37"/>
  <c r="D69" i="37"/>
  <c r="G68" i="37"/>
  <c r="D68" i="37"/>
  <c r="G67" i="37"/>
  <c r="D67" i="37"/>
  <c r="G66" i="37"/>
  <c r="D66" i="37"/>
  <c r="G65" i="37"/>
  <c r="D65" i="37"/>
  <c r="G64" i="37"/>
  <c r="D64" i="37"/>
  <c r="G63" i="37"/>
  <c r="D63" i="37"/>
  <c r="G62" i="37"/>
  <c r="D62" i="37"/>
  <c r="G61" i="37"/>
  <c r="D61" i="37"/>
  <c r="G60" i="37"/>
  <c r="D60" i="37"/>
  <c r="G59" i="37"/>
  <c r="D59" i="37"/>
  <c r="G58" i="37"/>
  <c r="D58" i="37"/>
  <c r="G57" i="37"/>
  <c r="D57" i="37"/>
  <c r="G56" i="37"/>
  <c r="D56" i="37"/>
  <c r="G55" i="37"/>
  <c r="D55" i="37"/>
  <c r="G54" i="37"/>
  <c r="D54" i="37"/>
  <c r="G53" i="37"/>
  <c r="D53" i="37"/>
  <c r="G52" i="37"/>
  <c r="D52" i="37"/>
  <c r="G51" i="37"/>
  <c r="D51" i="37"/>
  <c r="G50" i="37"/>
  <c r="D50" i="37"/>
  <c r="G49" i="37"/>
  <c r="D49" i="37"/>
  <c r="G48" i="37"/>
  <c r="D48" i="37"/>
  <c r="G47" i="37"/>
  <c r="D47" i="37"/>
  <c r="G46" i="37"/>
  <c r="D46" i="37"/>
  <c r="G45" i="37"/>
  <c r="D45" i="37"/>
  <c r="G44" i="37"/>
  <c r="D44" i="37"/>
  <c r="G43" i="37"/>
  <c r="D43" i="37"/>
  <c r="G42" i="37"/>
  <c r="D42" i="37"/>
  <c r="G41" i="37"/>
  <c r="D41" i="37"/>
  <c r="G40" i="37"/>
  <c r="D40" i="37"/>
  <c r="G39" i="37"/>
  <c r="D39" i="37"/>
  <c r="G38" i="37"/>
  <c r="D38" i="37"/>
  <c r="G37" i="37"/>
  <c r="D37" i="37"/>
  <c r="G36" i="37"/>
  <c r="D36" i="37"/>
  <c r="G35" i="37"/>
  <c r="D35" i="37"/>
  <c r="G34" i="37"/>
  <c r="D34" i="37"/>
  <c r="G33" i="37"/>
  <c r="D33" i="37"/>
  <c r="G32" i="37"/>
  <c r="D32" i="37"/>
  <c r="G31" i="37"/>
  <c r="D31" i="37"/>
  <c r="G30" i="37"/>
  <c r="D30" i="37"/>
  <c r="G29" i="37"/>
  <c r="D29" i="37"/>
  <c r="G28" i="37"/>
  <c r="D28" i="37"/>
  <c r="G27" i="37"/>
  <c r="D27" i="37"/>
  <c r="G26" i="37"/>
  <c r="D26" i="37"/>
  <c r="G25" i="37"/>
  <c r="D25" i="37"/>
  <c r="G24" i="37"/>
  <c r="D24" i="37"/>
  <c r="G23" i="37"/>
  <c r="D23" i="37"/>
  <c r="G22" i="37"/>
  <c r="D22" i="37"/>
  <c r="G21" i="37"/>
  <c r="D21" i="37"/>
  <c r="G20" i="37"/>
  <c r="D20" i="37"/>
  <c r="G19" i="37"/>
  <c r="D19" i="37"/>
  <c r="G18" i="37"/>
  <c r="D18" i="37"/>
  <c r="G17" i="37"/>
  <c r="D17" i="37"/>
  <c r="G16" i="37"/>
  <c r="D16" i="37"/>
  <c r="G15" i="37"/>
  <c r="D15" i="37"/>
  <c r="G14" i="37"/>
  <c r="D14" i="37"/>
  <c r="G13" i="37"/>
  <c r="D13" i="37"/>
  <c r="M14" i="36"/>
  <c r="C61" i="44" l="1"/>
  <c r="I74" i="46"/>
  <c r="H74" i="46"/>
  <c r="C62" i="46"/>
  <c r="F62" i="46"/>
  <c r="D62" i="46"/>
  <c r="E62" i="46"/>
  <c r="G74" i="46"/>
  <c r="C20" i="23"/>
  <c r="C14" i="23"/>
  <c r="C22" i="23" s="1"/>
  <c r="C54" i="46"/>
  <c r="C60" i="46" s="1"/>
  <c r="C66" i="46" s="1"/>
  <c r="C56" i="46"/>
  <c r="C51" i="46"/>
  <c r="D51" i="46"/>
  <c r="E51" i="46"/>
  <c r="F51" i="46"/>
  <c r="G51" i="46"/>
  <c r="G72" i="46"/>
  <c r="G78" i="46" s="1"/>
  <c r="H51" i="46"/>
  <c r="I51" i="46"/>
  <c r="E54" i="46"/>
  <c r="E60" i="46" s="1"/>
  <c r="E66" i="46" s="1"/>
  <c r="F54" i="46"/>
  <c r="F60" i="46" s="1"/>
  <c r="F66" i="46" s="1"/>
  <c r="I72" i="46"/>
  <c r="I78" i="46" s="1"/>
  <c r="H54" i="46"/>
  <c r="H60" i="46" s="1"/>
  <c r="H66" i="46" s="1"/>
  <c r="D72" i="46"/>
  <c r="D78" i="46" s="1"/>
  <c r="D11" i="24"/>
  <c r="C34" i="23"/>
  <c r="C36" i="23" s="1"/>
  <c r="M12" i="37"/>
  <c r="I61" i="44"/>
  <c r="G61" i="44"/>
  <c r="C68" i="44"/>
  <c r="E58" i="44"/>
  <c r="F58" i="44"/>
  <c r="D61" i="44"/>
  <c r="G68" i="44"/>
  <c r="I70" i="44"/>
  <c r="I72" i="44" s="1"/>
  <c r="C79" i="44"/>
  <c r="C80" i="44" s="1"/>
  <c r="I58" i="44"/>
  <c r="G64" i="44"/>
  <c r="G78" i="44"/>
  <c r="G84" i="44" s="1"/>
  <c r="H61" i="44"/>
  <c r="F77" i="44"/>
  <c r="F83" i="44" s="1"/>
  <c r="E64" i="44"/>
  <c r="E79" i="44"/>
  <c r="D64" i="44"/>
  <c r="G70" i="44"/>
  <c r="G89" i="44" s="1"/>
  <c r="H85" i="44"/>
  <c r="H88" i="44" s="1"/>
  <c r="H68" i="44"/>
  <c r="G58" i="44"/>
  <c r="H58" i="44"/>
  <c r="F62" i="44"/>
  <c r="H70" i="44"/>
  <c r="H89" i="44" s="1"/>
  <c r="E78" i="44"/>
  <c r="C85" i="44"/>
  <c r="C88" i="44" s="1"/>
  <c r="C90" i="44" s="1"/>
  <c r="E61" i="44"/>
  <c r="D79" i="44"/>
  <c r="C72" i="44"/>
  <c r="E71" i="44"/>
  <c r="E72" i="44" s="1"/>
  <c r="C58" i="44"/>
  <c r="F68" i="44"/>
  <c r="D58" i="44"/>
  <c r="F70" i="44"/>
  <c r="F89" i="44" s="1"/>
  <c r="F90" i="44" s="1"/>
  <c r="H80" i="44"/>
  <c r="H84" i="44"/>
  <c r="I80" i="44"/>
  <c r="I84" i="44"/>
  <c r="I86" i="44" s="1"/>
  <c r="C84" i="44"/>
  <c r="D78" i="44"/>
  <c r="I64" i="44"/>
  <c r="C64" i="44"/>
  <c r="G85" i="44"/>
  <c r="G88" i="44" s="1"/>
  <c r="E90" i="44"/>
  <c r="D88" i="44"/>
  <c r="D90" i="44" s="1"/>
  <c r="D72" i="44"/>
  <c r="H64" i="44"/>
  <c r="D68" i="44"/>
  <c r="I68" i="44"/>
  <c r="E68" i="44"/>
  <c r="M11" i="38"/>
  <c r="M12" i="38"/>
  <c r="M11" i="37"/>
  <c r="C38" i="23" l="1"/>
  <c r="C86" i="44"/>
  <c r="C92" i="44" s="1"/>
  <c r="G80" i="44"/>
  <c r="H90" i="44"/>
  <c r="I89" i="44"/>
  <c r="I90" i="44" s="1"/>
  <c r="I92" i="44" s="1"/>
  <c r="E80" i="44"/>
  <c r="E84" i="44"/>
  <c r="E86" i="44" s="1"/>
  <c r="E92" i="44" s="1"/>
  <c r="G72" i="44"/>
  <c r="G74" i="44" s="1"/>
  <c r="H72" i="44"/>
  <c r="H74" i="44" s="1"/>
  <c r="H86" i="44"/>
  <c r="G90" i="44"/>
  <c r="D74" i="44"/>
  <c r="F78" i="44"/>
  <c r="F64" i="44"/>
  <c r="I74" i="44"/>
  <c r="F72" i="44"/>
  <c r="C74" i="44"/>
  <c r="D80" i="44"/>
  <c r="D84" i="44"/>
  <c r="D86" i="44" s="1"/>
  <c r="D92" i="44" s="1"/>
  <c r="G86" i="44"/>
  <c r="E74" i="44"/>
  <c r="J19" i="43"/>
  <c r="K19" i="43" s="1"/>
  <c r="J21" i="43"/>
  <c r="K21" i="43" s="1"/>
  <c r="J20" i="43"/>
  <c r="K20" i="43" s="1"/>
  <c r="L5" i="42"/>
  <c r="G406" i="42" s="1"/>
  <c r="G6" i="42" l="1"/>
  <c r="G15" i="42"/>
  <c r="G23" i="42"/>
  <c r="G31" i="42"/>
  <c r="G39" i="42"/>
  <c r="G47" i="42"/>
  <c r="G55" i="42"/>
  <c r="G63" i="42"/>
  <c r="G71" i="42"/>
  <c r="G79" i="42"/>
  <c r="G87" i="42"/>
  <c r="G95" i="42"/>
  <c r="G103" i="42"/>
  <c r="G111" i="42"/>
  <c r="G119" i="42"/>
  <c r="G127" i="42"/>
  <c r="G135" i="42"/>
  <c r="G143" i="42"/>
  <c r="G151" i="42"/>
  <c r="G159" i="42"/>
  <c r="G167" i="42"/>
  <c r="G175" i="42"/>
  <c r="G183" i="42"/>
  <c r="G191" i="42"/>
  <c r="G199" i="42"/>
  <c r="G207" i="42"/>
  <c r="G215" i="42"/>
  <c r="G223" i="42"/>
  <c r="G231" i="42"/>
  <c r="G239" i="42"/>
  <c r="G247" i="42"/>
  <c r="G255" i="42"/>
  <c r="G263" i="42"/>
  <c r="G271" i="42"/>
  <c r="G279" i="42"/>
  <c r="G287" i="42"/>
  <c r="G295" i="42"/>
  <c r="G303" i="42"/>
  <c r="G311" i="42"/>
  <c r="G319" i="42"/>
  <c r="G327" i="42"/>
  <c r="G335" i="42"/>
  <c r="G343" i="42"/>
  <c r="G351" i="42"/>
  <c r="G359" i="42"/>
  <c r="G367" i="42"/>
  <c r="G375" i="42"/>
  <c r="G383" i="42"/>
  <c r="G391" i="42"/>
  <c r="G399" i="42"/>
  <c r="G9" i="42"/>
  <c r="G17" i="42"/>
  <c r="G25" i="42"/>
  <c r="G33" i="42"/>
  <c r="G41" i="42"/>
  <c r="G49" i="42"/>
  <c r="G57" i="42"/>
  <c r="G65" i="42"/>
  <c r="G73" i="42"/>
  <c r="G81" i="42"/>
  <c r="G89" i="42"/>
  <c r="G97" i="42"/>
  <c r="G105" i="42"/>
  <c r="G113" i="42"/>
  <c r="G121" i="42"/>
  <c r="G129" i="42"/>
  <c r="G137" i="42"/>
  <c r="G145" i="42"/>
  <c r="G153" i="42"/>
  <c r="G161" i="42"/>
  <c r="G169" i="42"/>
  <c r="G177" i="42"/>
  <c r="G185" i="42"/>
  <c r="G193" i="42"/>
  <c r="G201" i="42"/>
  <c r="G209" i="42"/>
  <c r="G217" i="42"/>
  <c r="G225" i="42"/>
  <c r="G233" i="42"/>
  <c r="G241" i="42"/>
  <c r="G249" i="42"/>
  <c r="G257" i="42"/>
  <c r="G265" i="42"/>
  <c r="G273" i="42"/>
  <c r="G281" i="42"/>
  <c r="G289" i="42"/>
  <c r="G297" i="42"/>
  <c r="G305" i="42"/>
  <c r="G313" i="42"/>
  <c r="G321" i="42"/>
  <c r="G329" i="42"/>
  <c r="G337" i="42"/>
  <c r="G345" i="42"/>
  <c r="G353" i="42"/>
  <c r="G361" i="42"/>
  <c r="G369" i="42"/>
  <c r="G377" i="42"/>
  <c r="G385" i="42"/>
  <c r="G393" i="42"/>
  <c r="G401" i="42"/>
  <c r="G10" i="42"/>
  <c r="G18" i="42"/>
  <c r="G26" i="42"/>
  <c r="G34" i="42"/>
  <c r="G42" i="42"/>
  <c r="G50" i="42"/>
  <c r="G58" i="42"/>
  <c r="G66" i="42"/>
  <c r="G74" i="42"/>
  <c r="G82" i="42"/>
  <c r="G90" i="42"/>
  <c r="G98" i="42"/>
  <c r="G106" i="42"/>
  <c r="G114" i="42"/>
  <c r="G122" i="42"/>
  <c r="G130" i="42"/>
  <c r="G138" i="42"/>
  <c r="G146" i="42"/>
  <c r="G154" i="42"/>
  <c r="G162" i="42"/>
  <c r="G170" i="42"/>
  <c r="G178" i="42"/>
  <c r="G186" i="42"/>
  <c r="G194" i="42"/>
  <c r="G202" i="42"/>
  <c r="G210" i="42"/>
  <c r="G218" i="42"/>
  <c r="G226" i="42"/>
  <c r="G234" i="42"/>
  <c r="G242" i="42"/>
  <c r="G250" i="42"/>
  <c r="G258" i="42"/>
  <c r="G266" i="42"/>
  <c r="G274" i="42"/>
  <c r="G282" i="42"/>
  <c r="G290" i="42"/>
  <c r="G298" i="42"/>
  <c r="G306" i="42"/>
  <c r="G314" i="42"/>
  <c r="G322" i="42"/>
  <c r="G330" i="42"/>
  <c r="G338" i="42"/>
  <c r="G346" i="42"/>
  <c r="G354" i="42"/>
  <c r="G362" i="42"/>
  <c r="G370" i="42"/>
  <c r="G378" i="42"/>
  <c r="G386" i="42"/>
  <c r="G394" i="42"/>
  <c r="G402" i="42"/>
  <c r="G3" i="42"/>
  <c r="G11" i="42"/>
  <c r="G19" i="42"/>
  <c r="G27" i="42"/>
  <c r="G35" i="42"/>
  <c r="G43" i="42"/>
  <c r="G51" i="42"/>
  <c r="G59" i="42"/>
  <c r="G67" i="42"/>
  <c r="G75" i="42"/>
  <c r="G83" i="42"/>
  <c r="G91" i="42"/>
  <c r="G99" i="42"/>
  <c r="G107" i="42"/>
  <c r="G115" i="42"/>
  <c r="G123" i="42"/>
  <c r="G131" i="42"/>
  <c r="G139" i="42"/>
  <c r="G147" i="42"/>
  <c r="G155" i="42"/>
  <c r="G163" i="42"/>
  <c r="G171" i="42"/>
  <c r="G179" i="42"/>
  <c r="G187" i="42"/>
  <c r="G195" i="42"/>
  <c r="G203" i="42"/>
  <c r="G211" i="42"/>
  <c r="G219" i="42"/>
  <c r="G227" i="42"/>
  <c r="G235" i="42"/>
  <c r="G243" i="42"/>
  <c r="G251" i="42"/>
  <c r="G259" i="42"/>
  <c r="G267" i="42"/>
  <c r="G275" i="42"/>
  <c r="G283" i="42"/>
  <c r="G291" i="42"/>
  <c r="G299" i="42"/>
  <c r="G307" i="42"/>
  <c r="G315" i="42"/>
  <c r="G323" i="42"/>
  <c r="G331" i="42"/>
  <c r="G339" i="42"/>
  <c r="G347" i="42"/>
  <c r="G355" i="42"/>
  <c r="G363" i="42"/>
  <c r="G371" i="42"/>
  <c r="G379" i="42"/>
  <c r="G387" i="42"/>
  <c r="G395" i="42"/>
  <c r="G403" i="42"/>
  <c r="G13" i="42"/>
  <c r="G21" i="42"/>
  <c r="G37" i="42"/>
  <c r="G53" i="42"/>
  <c r="G69" i="42"/>
  <c r="G85" i="42"/>
  <c r="G101" i="42"/>
  <c r="G117" i="42"/>
  <c r="G133" i="42"/>
  <c r="G149" i="42"/>
  <c r="G165" i="42"/>
  <c r="G181" i="42"/>
  <c r="G189" i="42"/>
  <c r="G205" i="42"/>
  <c r="G221" i="42"/>
  <c r="G237" i="42"/>
  <c r="G253" i="42"/>
  <c r="G269" i="42"/>
  <c r="G277" i="42"/>
  <c r="G293" i="42"/>
  <c r="G309" i="42"/>
  <c r="G325" i="42"/>
  <c r="G341" i="42"/>
  <c r="G357" i="42"/>
  <c r="G373" i="42"/>
  <c r="G389" i="42"/>
  <c r="G405" i="42"/>
  <c r="G7" i="42"/>
  <c r="G12" i="42"/>
  <c r="G20" i="42"/>
  <c r="G28" i="42"/>
  <c r="G36" i="42"/>
  <c r="G44" i="42"/>
  <c r="G52" i="42"/>
  <c r="G60" i="42"/>
  <c r="G68" i="42"/>
  <c r="G76" i="42"/>
  <c r="G84" i="42"/>
  <c r="G92" i="42"/>
  <c r="G100" i="42"/>
  <c r="G108" i="42"/>
  <c r="G116" i="42"/>
  <c r="G124" i="42"/>
  <c r="G132" i="42"/>
  <c r="G140" i="42"/>
  <c r="G148" i="42"/>
  <c r="G156" i="42"/>
  <c r="G164" i="42"/>
  <c r="G172" i="42"/>
  <c r="G180" i="42"/>
  <c r="G188" i="42"/>
  <c r="G196" i="42"/>
  <c r="G204" i="42"/>
  <c r="G212" i="42"/>
  <c r="G220" i="42"/>
  <c r="G228" i="42"/>
  <c r="G236" i="42"/>
  <c r="G244" i="42"/>
  <c r="G252" i="42"/>
  <c r="G260" i="42"/>
  <c r="G268" i="42"/>
  <c r="G276" i="42"/>
  <c r="G284" i="42"/>
  <c r="G292" i="42"/>
  <c r="G300" i="42"/>
  <c r="G308" i="42"/>
  <c r="G316" i="42"/>
  <c r="G324" i="42"/>
  <c r="G332" i="42"/>
  <c r="G340" i="42"/>
  <c r="G348" i="42"/>
  <c r="G356" i="42"/>
  <c r="G364" i="42"/>
  <c r="G372" i="42"/>
  <c r="G380" i="42"/>
  <c r="G388" i="42"/>
  <c r="G396" i="42"/>
  <c r="G404" i="42"/>
  <c r="G4" i="42"/>
  <c r="G29" i="42"/>
  <c r="G45" i="42"/>
  <c r="G61" i="42"/>
  <c r="G77" i="42"/>
  <c r="G93" i="42"/>
  <c r="G109" i="42"/>
  <c r="G125" i="42"/>
  <c r="G141" i="42"/>
  <c r="G157" i="42"/>
  <c r="G173" i="42"/>
  <c r="G197" i="42"/>
  <c r="G213" i="42"/>
  <c r="G229" i="42"/>
  <c r="G245" i="42"/>
  <c r="G261" i="42"/>
  <c r="G285" i="42"/>
  <c r="G301" i="42"/>
  <c r="G317" i="42"/>
  <c r="G333" i="42"/>
  <c r="G349" i="42"/>
  <c r="G365" i="42"/>
  <c r="G381" i="42"/>
  <c r="G397" i="42"/>
  <c r="G16" i="42"/>
  <c r="G48" i="42"/>
  <c r="G80" i="42"/>
  <c r="G112" i="42"/>
  <c r="G144" i="42"/>
  <c r="G176" i="42"/>
  <c r="G240" i="42"/>
  <c r="G272" i="42"/>
  <c r="G304" i="42"/>
  <c r="G336" i="42"/>
  <c r="G368" i="42"/>
  <c r="G400" i="42"/>
  <c r="G22" i="42"/>
  <c r="G54" i="42"/>
  <c r="G86" i="42"/>
  <c r="G118" i="42"/>
  <c r="G150" i="42"/>
  <c r="G182" i="42"/>
  <c r="G214" i="42"/>
  <c r="G246" i="42"/>
  <c r="G278" i="42"/>
  <c r="G310" i="42"/>
  <c r="G342" i="42"/>
  <c r="G374" i="42"/>
  <c r="G24" i="42"/>
  <c r="G56" i="42"/>
  <c r="G88" i="42"/>
  <c r="G120" i="42"/>
  <c r="G152" i="42"/>
  <c r="G184" i="42"/>
  <c r="G216" i="42"/>
  <c r="G248" i="42"/>
  <c r="G280" i="42"/>
  <c r="G312" i="42"/>
  <c r="G344" i="42"/>
  <c r="G376" i="42"/>
  <c r="G30" i="42"/>
  <c r="G62" i="42"/>
  <c r="G94" i="42"/>
  <c r="G126" i="42"/>
  <c r="G158" i="42"/>
  <c r="G190" i="42"/>
  <c r="G222" i="42"/>
  <c r="G254" i="42"/>
  <c r="G286" i="42"/>
  <c r="G318" i="42"/>
  <c r="G350" i="42"/>
  <c r="G382" i="42"/>
  <c r="G32" i="42"/>
  <c r="G64" i="42"/>
  <c r="G96" i="42"/>
  <c r="G128" i="42"/>
  <c r="G160" i="42"/>
  <c r="G192" i="42"/>
  <c r="G224" i="42"/>
  <c r="G256" i="42"/>
  <c r="G288" i="42"/>
  <c r="G320" i="42"/>
  <c r="G352" i="42"/>
  <c r="G384" i="42"/>
  <c r="G5" i="42"/>
  <c r="G38" i="42"/>
  <c r="G70" i="42"/>
  <c r="G102" i="42"/>
  <c r="G134" i="42"/>
  <c r="G166" i="42"/>
  <c r="G198" i="42"/>
  <c r="G230" i="42"/>
  <c r="G262" i="42"/>
  <c r="G294" i="42"/>
  <c r="G326" i="42"/>
  <c r="G358" i="42"/>
  <c r="G390" i="42"/>
  <c r="G8" i="42"/>
  <c r="G40" i="42"/>
  <c r="G72" i="42"/>
  <c r="G104" i="42"/>
  <c r="G136" i="42"/>
  <c r="G168" i="42"/>
  <c r="G200" i="42"/>
  <c r="G232" i="42"/>
  <c r="G264" i="42"/>
  <c r="G296" i="42"/>
  <c r="G328" i="42"/>
  <c r="G360" i="42"/>
  <c r="G392" i="42"/>
  <c r="G14" i="42"/>
  <c r="G46" i="42"/>
  <c r="G78" i="42"/>
  <c r="G110" i="42"/>
  <c r="G142" i="42"/>
  <c r="G174" i="42"/>
  <c r="G206" i="42"/>
  <c r="G238" i="42"/>
  <c r="G270" i="42"/>
  <c r="G302" i="42"/>
  <c r="G334" i="42"/>
  <c r="G366" i="42"/>
  <c r="G398" i="42"/>
  <c r="G208" i="42"/>
  <c r="H92" i="44"/>
  <c r="G92" i="44"/>
  <c r="F74" i="44"/>
  <c r="F84" i="44"/>
  <c r="F86" i="44" s="1"/>
  <c r="F92" i="44" s="1"/>
  <c r="F80" i="44"/>
  <c r="D13" i="36"/>
  <c r="G116" i="36"/>
  <c r="D116" i="36"/>
  <c r="G115" i="36"/>
  <c r="D115" i="36"/>
  <c r="G114" i="36"/>
  <c r="D114" i="36"/>
  <c r="G113" i="36"/>
  <c r="D113" i="36"/>
  <c r="G112" i="36"/>
  <c r="D112" i="36"/>
  <c r="G111" i="36"/>
  <c r="D111" i="36"/>
  <c r="G110" i="36"/>
  <c r="D110" i="36"/>
  <c r="G109" i="36"/>
  <c r="D109" i="36"/>
  <c r="G108" i="36"/>
  <c r="D108" i="36"/>
  <c r="G107" i="36"/>
  <c r="D107" i="36"/>
  <c r="G106" i="36"/>
  <c r="D106" i="36"/>
  <c r="G105" i="36"/>
  <c r="D105" i="36"/>
  <c r="G104" i="36"/>
  <c r="D104" i="36"/>
  <c r="G103" i="36"/>
  <c r="D103" i="36"/>
  <c r="G102" i="36"/>
  <c r="D102" i="36"/>
  <c r="G101" i="36"/>
  <c r="D101" i="36"/>
  <c r="G100" i="36"/>
  <c r="D100" i="36"/>
  <c r="G99" i="36"/>
  <c r="D99" i="36"/>
  <c r="G98" i="36"/>
  <c r="D98" i="36"/>
  <c r="G97" i="36"/>
  <c r="D97" i="36"/>
  <c r="G96" i="36"/>
  <c r="D96" i="36"/>
  <c r="G95" i="36"/>
  <c r="D95" i="36"/>
  <c r="G94" i="36"/>
  <c r="D94" i="36"/>
  <c r="G93" i="36"/>
  <c r="D93" i="36"/>
  <c r="G92" i="36"/>
  <c r="D92" i="36"/>
  <c r="G91" i="36"/>
  <c r="D91" i="36"/>
  <c r="G90" i="36"/>
  <c r="D90" i="36"/>
  <c r="G89" i="36"/>
  <c r="D89" i="36"/>
  <c r="G88" i="36"/>
  <c r="D88" i="36"/>
  <c r="G87" i="36"/>
  <c r="D87" i="36"/>
  <c r="G86" i="36"/>
  <c r="D86" i="36"/>
  <c r="G85" i="36"/>
  <c r="D85" i="36"/>
  <c r="G84" i="36"/>
  <c r="D84" i="36"/>
  <c r="G83" i="36"/>
  <c r="D83" i="36"/>
  <c r="G82" i="36"/>
  <c r="D82" i="36"/>
  <c r="G81" i="36"/>
  <c r="D81" i="36"/>
  <c r="G80" i="36"/>
  <c r="D80" i="36"/>
  <c r="G79" i="36"/>
  <c r="D79" i="36"/>
  <c r="G78" i="36"/>
  <c r="D78" i="36"/>
  <c r="G77" i="36"/>
  <c r="D77" i="36"/>
  <c r="G76" i="36"/>
  <c r="D76" i="36"/>
  <c r="G75" i="36"/>
  <c r="D75" i="36"/>
  <c r="G74" i="36"/>
  <c r="D74" i="36"/>
  <c r="G73" i="36"/>
  <c r="D73" i="36"/>
  <c r="G72" i="36"/>
  <c r="D72" i="36"/>
  <c r="G71" i="36"/>
  <c r="D71" i="36"/>
  <c r="G70" i="36"/>
  <c r="D70" i="36"/>
  <c r="G69" i="36"/>
  <c r="D69" i="36"/>
  <c r="G68" i="36"/>
  <c r="D68" i="36"/>
  <c r="G67" i="36"/>
  <c r="D67" i="36"/>
  <c r="G66" i="36"/>
  <c r="D66" i="36"/>
  <c r="G65" i="36"/>
  <c r="D65" i="36"/>
  <c r="G64" i="36"/>
  <c r="D64" i="36"/>
  <c r="G63" i="36"/>
  <c r="D63" i="36"/>
  <c r="G62" i="36"/>
  <c r="D62" i="36"/>
  <c r="G61" i="36"/>
  <c r="D61" i="36"/>
  <c r="G60" i="36"/>
  <c r="D60" i="36"/>
  <c r="G59" i="36"/>
  <c r="D59" i="36"/>
  <c r="G58" i="36"/>
  <c r="D58" i="36"/>
  <c r="G57" i="36"/>
  <c r="D57" i="36"/>
  <c r="G56" i="36"/>
  <c r="D56" i="36"/>
  <c r="G55" i="36"/>
  <c r="D55" i="36"/>
  <c r="G54" i="36"/>
  <c r="D54" i="36"/>
  <c r="G53" i="36"/>
  <c r="D53" i="36"/>
  <c r="G52" i="36"/>
  <c r="D52" i="36"/>
  <c r="G51" i="36"/>
  <c r="D51" i="36"/>
  <c r="G50" i="36"/>
  <c r="D50" i="36"/>
  <c r="G49" i="36"/>
  <c r="D49" i="36"/>
  <c r="G48" i="36"/>
  <c r="D48" i="36"/>
  <c r="G47" i="36"/>
  <c r="D47" i="36"/>
  <c r="G46" i="36"/>
  <c r="D46" i="36"/>
  <c r="G45" i="36"/>
  <c r="D45" i="36"/>
  <c r="G44" i="36"/>
  <c r="D44" i="36"/>
  <c r="G43" i="36"/>
  <c r="D43" i="36"/>
  <c r="G42" i="36"/>
  <c r="D42" i="36"/>
  <c r="G41" i="36"/>
  <c r="D41" i="36"/>
  <c r="G40" i="36"/>
  <c r="D40" i="36"/>
  <c r="G39" i="36"/>
  <c r="D39" i="36"/>
  <c r="G38" i="36"/>
  <c r="D38" i="36"/>
  <c r="G37" i="36"/>
  <c r="D37" i="36"/>
  <c r="G36" i="36"/>
  <c r="D36" i="36"/>
  <c r="G35" i="36"/>
  <c r="D35" i="36"/>
  <c r="G34" i="36"/>
  <c r="D34" i="36"/>
  <c r="G33" i="36"/>
  <c r="D33" i="36"/>
  <c r="G32" i="36"/>
  <c r="D32" i="36"/>
  <c r="G31" i="36"/>
  <c r="D31" i="36"/>
  <c r="G30" i="36"/>
  <c r="D30" i="36"/>
  <c r="G29" i="36"/>
  <c r="D29" i="36"/>
  <c r="G28" i="36"/>
  <c r="D28" i="36"/>
  <c r="G27" i="36"/>
  <c r="D27" i="36"/>
  <c r="G26" i="36"/>
  <c r="D26" i="36"/>
  <c r="G25" i="36"/>
  <c r="D25" i="36"/>
  <c r="G24" i="36"/>
  <c r="D24" i="36"/>
  <c r="G23" i="36"/>
  <c r="D23" i="36"/>
  <c r="G22" i="36"/>
  <c r="D22" i="36"/>
  <c r="G21" i="36"/>
  <c r="D21" i="36"/>
  <c r="G20" i="36"/>
  <c r="D20" i="36"/>
  <c r="G19" i="36"/>
  <c r="D19" i="36"/>
  <c r="G18" i="36"/>
  <c r="D18" i="36"/>
  <c r="G17" i="36"/>
  <c r="D17" i="36"/>
  <c r="G16" i="36"/>
  <c r="D16" i="36"/>
  <c r="G15" i="36"/>
  <c r="D15" i="36"/>
  <c r="J12" i="36"/>
  <c r="J18" i="36" s="1"/>
  <c r="K17" i="13" s="1"/>
  <c r="G14" i="36"/>
  <c r="D14" i="36"/>
  <c r="G13" i="36"/>
  <c r="M14" i="31"/>
  <c r="J12" i="31" s="1"/>
  <c r="J18" i="31" s="1"/>
  <c r="K15" i="13" s="1"/>
  <c r="D62" i="31"/>
  <c r="D14" i="31"/>
  <c r="D15" i="31"/>
  <c r="D16" i="31"/>
  <c r="D17" i="31"/>
  <c r="D18" i="31"/>
  <c r="D19" i="31"/>
  <c r="D20" i="31"/>
  <c r="D21" i="31"/>
  <c r="D22" i="31"/>
  <c r="D23" i="31"/>
  <c r="D24" i="31"/>
  <c r="D25" i="31"/>
  <c r="D26" i="31"/>
  <c r="D27" i="31"/>
  <c r="D28" i="31"/>
  <c r="D29" i="31"/>
  <c r="D30" i="31"/>
  <c r="D31" i="31"/>
  <c r="D32" i="31"/>
  <c r="D33" i="31"/>
  <c r="D34" i="31"/>
  <c r="D35" i="31"/>
  <c r="D36" i="31"/>
  <c r="D37" i="31"/>
  <c r="D38" i="31"/>
  <c r="D39" i="31"/>
  <c r="D40" i="31"/>
  <c r="D41" i="31"/>
  <c r="D42" i="31"/>
  <c r="D43" i="31"/>
  <c r="D44" i="31"/>
  <c r="D45" i="31"/>
  <c r="D46" i="31"/>
  <c r="D47" i="31"/>
  <c r="D48" i="31"/>
  <c r="D49" i="31"/>
  <c r="D50" i="31"/>
  <c r="D51" i="31"/>
  <c r="D52" i="31"/>
  <c r="D53" i="31"/>
  <c r="D54" i="31"/>
  <c r="D55" i="31"/>
  <c r="D56" i="31"/>
  <c r="D57" i="31"/>
  <c r="D58" i="31"/>
  <c r="D59" i="31"/>
  <c r="D60" i="31"/>
  <c r="D61" i="31"/>
  <c r="D63" i="31"/>
  <c r="D64" i="31"/>
  <c r="D65" i="31"/>
  <c r="D66" i="31"/>
  <c r="D67" i="31"/>
  <c r="D68" i="31"/>
  <c r="D69" i="31"/>
  <c r="D70" i="31"/>
  <c r="D71" i="31"/>
  <c r="D72" i="31"/>
  <c r="D73" i="31"/>
  <c r="D74" i="31"/>
  <c r="D75" i="31"/>
  <c r="D76" i="31"/>
  <c r="D77" i="31"/>
  <c r="D78" i="31"/>
  <c r="D79" i="31"/>
  <c r="D80" i="31"/>
  <c r="D81" i="31"/>
  <c r="D82" i="31"/>
  <c r="D83" i="31"/>
  <c r="D84" i="31"/>
  <c r="D85" i="31"/>
  <c r="D86" i="31"/>
  <c r="D87" i="31"/>
  <c r="D88" i="31"/>
  <c r="D89" i="31"/>
  <c r="D90" i="31"/>
  <c r="D91" i="31"/>
  <c r="D92" i="31"/>
  <c r="D93" i="31"/>
  <c r="D94" i="31"/>
  <c r="D95" i="31"/>
  <c r="D96" i="31"/>
  <c r="D97" i="31"/>
  <c r="D98" i="31"/>
  <c r="D99" i="31"/>
  <c r="D100" i="31"/>
  <c r="D101" i="31"/>
  <c r="D102" i="31"/>
  <c r="D103" i="31"/>
  <c r="D104" i="31"/>
  <c r="D105" i="31"/>
  <c r="D106" i="31"/>
  <c r="D107" i="31"/>
  <c r="D108" i="31"/>
  <c r="D109" i="31"/>
  <c r="D110" i="31"/>
  <c r="D111" i="31"/>
  <c r="D112" i="31"/>
  <c r="D113" i="31"/>
  <c r="D114" i="31"/>
  <c r="D115" i="31"/>
  <c r="D116" i="31"/>
  <c r="D13" i="31"/>
  <c r="G116" i="31"/>
  <c r="G115" i="31"/>
  <c r="G114" i="31"/>
  <c r="G113" i="31"/>
  <c r="G112" i="31"/>
  <c r="G111" i="31"/>
  <c r="G110" i="31"/>
  <c r="G109" i="31"/>
  <c r="G108" i="31"/>
  <c r="G107" i="31"/>
  <c r="G106" i="31"/>
  <c r="G105" i="31"/>
  <c r="G104" i="31"/>
  <c r="G103" i="31"/>
  <c r="G102" i="31"/>
  <c r="G101" i="31"/>
  <c r="G100" i="31"/>
  <c r="G99" i="31"/>
  <c r="G98" i="31"/>
  <c r="G97" i="31"/>
  <c r="G96" i="31"/>
  <c r="G95" i="31"/>
  <c r="G94" i="31"/>
  <c r="G93" i="31"/>
  <c r="G92" i="31"/>
  <c r="G91" i="31"/>
  <c r="G90" i="31"/>
  <c r="G89" i="31"/>
  <c r="G88" i="31"/>
  <c r="G87" i="31"/>
  <c r="G86" i="31"/>
  <c r="G85" i="31"/>
  <c r="G84" i="31"/>
  <c r="G83" i="31"/>
  <c r="G82" i="31"/>
  <c r="G81" i="31"/>
  <c r="G80" i="31"/>
  <c r="G79" i="31"/>
  <c r="G78" i="31"/>
  <c r="G77" i="31"/>
  <c r="G76" i="31"/>
  <c r="G75" i="31"/>
  <c r="G74" i="31"/>
  <c r="G73" i="31"/>
  <c r="G72" i="31"/>
  <c r="G71" i="31"/>
  <c r="G70" i="31"/>
  <c r="G69" i="31"/>
  <c r="G68" i="31"/>
  <c r="G67" i="31"/>
  <c r="G66" i="31"/>
  <c r="G65" i="31"/>
  <c r="G64" i="31"/>
  <c r="G63" i="31"/>
  <c r="G62" i="31"/>
  <c r="G61" i="31"/>
  <c r="G60" i="31"/>
  <c r="G59" i="31"/>
  <c r="G58" i="31"/>
  <c r="G57" i="31"/>
  <c r="G56" i="31"/>
  <c r="G55" i="31"/>
  <c r="G54" i="31"/>
  <c r="G53" i="31"/>
  <c r="G52" i="31"/>
  <c r="G51" i="31"/>
  <c r="G50" i="31"/>
  <c r="G49" i="31"/>
  <c r="G48" i="31"/>
  <c r="G47" i="31"/>
  <c r="G46" i="31"/>
  <c r="G45" i="31"/>
  <c r="G44" i="31"/>
  <c r="G43" i="31"/>
  <c r="G42" i="31"/>
  <c r="G41" i="31"/>
  <c r="G40" i="31"/>
  <c r="G39" i="31"/>
  <c r="G38" i="31"/>
  <c r="G37" i="31"/>
  <c r="G36" i="31"/>
  <c r="G35" i="31"/>
  <c r="G34" i="31"/>
  <c r="G33" i="31"/>
  <c r="G32" i="31"/>
  <c r="G31" i="31"/>
  <c r="G30" i="31"/>
  <c r="G29" i="31"/>
  <c r="G28" i="31"/>
  <c r="G27" i="31"/>
  <c r="G26" i="31"/>
  <c r="G25" i="31"/>
  <c r="G24" i="31"/>
  <c r="G23" i="31"/>
  <c r="G22" i="31"/>
  <c r="G21" i="31"/>
  <c r="G20" i="31"/>
  <c r="G19" i="31"/>
  <c r="G18" i="31"/>
  <c r="G17" i="31"/>
  <c r="G16" i="31"/>
  <c r="G15" i="31"/>
  <c r="G14" i="31"/>
  <c r="G13" i="31"/>
  <c r="M14" i="15"/>
  <c r="J12" i="15" s="1"/>
  <c r="J18" i="15" s="1"/>
  <c r="G116" i="15"/>
  <c r="G115" i="15"/>
  <c r="G114" i="15"/>
  <c r="G113" i="15"/>
  <c r="G112" i="15"/>
  <c r="G111" i="15"/>
  <c r="G110" i="15"/>
  <c r="G109" i="15"/>
  <c r="G108" i="15"/>
  <c r="G107" i="15"/>
  <c r="G106" i="15"/>
  <c r="G105" i="15"/>
  <c r="G104" i="15"/>
  <c r="G103" i="15"/>
  <c r="G102" i="15"/>
  <c r="G101" i="15"/>
  <c r="G100" i="15"/>
  <c r="G99" i="15"/>
  <c r="G98" i="15"/>
  <c r="G97" i="15"/>
  <c r="G96" i="15"/>
  <c r="G95" i="15"/>
  <c r="G94" i="15"/>
  <c r="G93" i="15"/>
  <c r="G92" i="15"/>
  <c r="G91" i="15"/>
  <c r="G90" i="15"/>
  <c r="G89" i="15"/>
  <c r="G88" i="15"/>
  <c r="G87" i="15"/>
  <c r="G86" i="15"/>
  <c r="G85" i="15"/>
  <c r="G84" i="15"/>
  <c r="G83" i="15"/>
  <c r="G82" i="15"/>
  <c r="G81" i="15"/>
  <c r="G80" i="15"/>
  <c r="G79" i="15"/>
  <c r="G78" i="15"/>
  <c r="G77" i="15"/>
  <c r="G76" i="15"/>
  <c r="G75" i="15"/>
  <c r="G74" i="15"/>
  <c r="G73" i="15"/>
  <c r="G72" i="15"/>
  <c r="G71" i="15"/>
  <c r="G70" i="15"/>
  <c r="G69" i="15"/>
  <c r="G68" i="15"/>
  <c r="G67" i="15"/>
  <c r="G66" i="15"/>
  <c r="G65" i="15"/>
  <c r="G64" i="15"/>
  <c r="G63" i="15"/>
  <c r="G62" i="15"/>
  <c r="G61" i="15"/>
  <c r="G60" i="15"/>
  <c r="G59" i="15"/>
  <c r="G58" i="15"/>
  <c r="G57" i="15"/>
  <c r="G56" i="15"/>
  <c r="G55" i="15"/>
  <c r="G54" i="15"/>
  <c r="G53" i="15"/>
  <c r="G52" i="15"/>
  <c r="G51" i="15"/>
  <c r="G50" i="15"/>
  <c r="G49" i="15"/>
  <c r="G48" i="15"/>
  <c r="G47" i="15"/>
  <c r="G46" i="15"/>
  <c r="G45" i="15"/>
  <c r="G44" i="15"/>
  <c r="G43" i="15"/>
  <c r="G42" i="15"/>
  <c r="G41" i="15"/>
  <c r="G40" i="15"/>
  <c r="G39" i="15"/>
  <c r="G38" i="15"/>
  <c r="G37" i="15"/>
  <c r="G36" i="15"/>
  <c r="G35" i="15"/>
  <c r="G34" i="15"/>
  <c r="G33" i="15"/>
  <c r="G32" i="15"/>
  <c r="G31" i="15"/>
  <c r="G30" i="15"/>
  <c r="G29" i="15"/>
  <c r="G28" i="15"/>
  <c r="G27" i="15"/>
  <c r="G26" i="15"/>
  <c r="G25" i="15"/>
  <c r="G24" i="15"/>
  <c r="G23" i="15"/>
  <c r="G22" i="15"/>
  <c r="G21" i="15"/>
  <c r="G20" i="15"/>
  <c r="G19" i="15"/>
  <c r="G18" i="15"/>
  <c r="G17" i="15"/>
  <c r="G16" i="15"/>
  <c r="G15" i="15"/>
  <c r="G14" i="15"/>
  <c r="G13" i="15"/>
  <c r="D116" i="15"/>
  <c r="D115" i="15"/>
  <c r="D114" i="15"/>
  <c r="D113" i="15"/>
  <c r="D112" i="15"/>
  <c r="D111" i="15"/>
  <c r="D110" i="15"/>
  <c r="D109" i="15"/>
  <c r="D108" i="15"/>
  <c r="D107" i="15"/>
  <c r="D106" i="15"/>
  <c r="D105" i="15"/>
  <c r="D104" i="15"/>
  <c r="D103" i="15"/>
  <c r="D102" i="15"/>
  <c r="D101" i="15"/>
  <c r="D100" i="15"/>
  <c r="D99" i="15"/>
  <c r="D98" i="15"/>
  <c r="D97" i="15"/>
  <c r="D96" i="15"/>
  <c r="D95" i="15"/>
  <c r="D94" i="15"/>
  <c r="D93" i="15"/>
  <c r="D92" i="15"/>
  <c r="D91" i="15"/>
  <c r="D90" i="15"/>
  <c r="D89" i="15"/>
  <c r="D88" i="15"/>
  <c r="D87" i="15"/>
  <c r="D86" i="15"/>
  <c r="D85" i="15"/>
  <c r="D84" i="15"/>
  <c r="D83" i="15"/>
  <c r="D82" i="15"/>
  <c r="D81" i="15"/>
  <c r="D80" i="15"/>
  <c r="D79" i="15"/>
  <c r="D78" i="15"/>
  <c r="D77" i="15"/>
  <c r="D76" i="15"/>
  <c r="D75" i="15"/>
  <c r="D74" i="15"/>
  <c r="D73" i="15"/>
  <c r="D72" i="15"/>
  <c r="D71" i="15"/>
  <c r="D70" i="15"/>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B56" i="28"/>
  <c r="B55" i="28"/>
  <c r="B53" i="28"/>
  <c r="U43" i="28"/>
  <c r="K20" i="30"/>
  <c r="E32" i="28"/>
  <c r="E33" i="28"/>
  <c r="E34" i="28"/>
  <c r="E35" i="28"/>
  <c r="E36" i="28"/>
  <c r="E37" i="28"/>
  <c r="E38" i="28"/>
  <c r="E39" i="28"/>
  <c r="E40" i="28"/>
  <c r="E31" i="28"/>
  <c r="C32" i="28"/>
  <c r="C33" i="28"/>
  <c r="C34" i="28"/>
  <c r="C35" i="28"/>
  <c r="C36" i="28"/>
  <c r="C37" i="28"/>
  <c r="C38" i="28"/>
  <c r="C39" i="28"/>
  <c r="C40" i="28"/>
  <c r="C31" i="28"/>
  <c r="B32" i="28"/>
  <c r="B33" i="28"/>
  <c r="B34" i="28"/>
  <c r="B35" i="28"/>
  <c r="B36" i="28"/>
  <c r="B37" i="28"/>
  <c r="B38" i="28"/>
  <c r="B39" i="28"/>
  <c r="B40" i="28"/>
  <c r="B31" i="28"/>
  <c r="G29" i="28"/>
  <c r="E29" i="28"/>
  <c r="C29" i="28"/>
  <c r="M8" i="30"/>
  <c r="G32" i="28" s="1"/>
  <c r="M9" i="30"/>
  <c r="G33" i="28" s="1"/>
  <c r="M10" i="30"/>
  <c r="G34" i="28" s="1"/>
  <c r="M11" i="30"/>
  <c r="G35" i="28" s="1"/>
  <c r="M12" i="30"/>
  <c r="G36" i="28" s="1"/>
  <c r="M13" i="30"/>
  <c r="G37" i="28" s="1"/>
  <c r="M14" i="30"/>
  <c r="G38" i="28" s="1"/>
  <c r="M15" i="30"/>
  <c r="G39" i="28" s="1"/>
  <c r="M16" i="30"/>
  <c r="G40" i="28" s="1"/>
  <c r="M7" i="30"/>
  <c r="G31" i="28" s="1"/>
  <c r="B105" i="6"/>
  <c r="C105" i="6"/>
  <c r="D105" i="6"/>
  <c r="E105" i="6"/>
  <c r="F105" i="6"/>
  <c r="G105" i="6"/>
  <c r="H105" i="6"/>
  <c r="I105" i="6"/>
  <c r="J105" i="6"/>
  <c r="K105" i="6"/>
  <c r="C97" i="6"/>
  <c r="D97" i="6"/>
  <c r="E97" i="6"/>
  <c r="F97" i="6"/>
  <c r="G97" i="6"/>
  <c r="H97" i="6"/>
  <c r="I97" i="6"/>
  <c r="J97" i="6"/>
  <c r="K97" i="6"/>
  <c r="B97" i="6"/>
  <c r="C98" i="6"/>
  <c r="D98" i="6"/>
  <c r="E98" i="6"/>
  <c r="F98" i="6"/>
  <c r="G98" i="6"/>
  <c r="H98" i="6"/>
  <c r="I98" i="6"/>
  <c r="J98" i="6"/>
  <c r="K98" i="6"/>
  <c r="B98" i="6"/>
  <c r="C96" i="6"/>
  <c r="D96" i="6"/>
  <c r="E96" i="6"/>
  <c r="F96" i="6"/>
  <c r="G96" i="6"/>
  <c r="H96" i="6"/>
  <c r="I96" i="6"/>
  <c r="J96" i="6"/>
  <c r="K96" i="6"/>
  <c r="B96" i="6"/>
  <c r="D8" i="28"/>
  <c r="E8" i="28"/>
  <c r="F8" i="28"/>
  <c r="G8" i="28"/>
  <c r="C8" i="28"/>
  <c r="C4" i="28"/>
  <c r="B16" i="25"/>
  <c r="D16" i="25"/>
  <c r="E16" i="25"/>
  <c r="J16" i="25"/>
  <c r="L16" i="25"/>
  <c r="B17" i="25"/>
  <c r="D17" i="25"/>
  <c r="E17" i="25"/>
  <c r="J17" i="25"/>
  <c r="L17" i="25"/>
  <c r="B18" i="25"/>
  <c r="D18" i="25"/>
  <c r="E18" i="25"/>
  <c r="J18" i="25"/>
  <c r="L18" i="25"/>
  <c r="B19" i="25"/>
  <c r="D19" i="25"/>
  <c r="E19" i="25"/>
  <c r="J19" i="25"/>
  <c r="L19" i="25"/>
  <c r="B20" i="25"/>
  <c r="D20" i="25"/>
  <c r="E20" i="25"/>
  <c r="J20" i="25"/>
  <c r="L20" i="25"/>
  <c r="L12" i="25"/>
  <c r="J12" i="25"/>
  <c r="E12" i="25"/>
  <c r="N34" i="25" s="1"/>
  <c r="D12" i="25"/>
  <c r="B12" i="25"/>
  <c r="L14" i="25"/>
  <c r="L15" i="25"/>
  <c r="L13" i="25"/>
  <c r="J14" i="25"/>
  <c r="J15" i="25"/>
  <c r="J13" i="25"/>
  <c r="H4" i="26"/>
  <c r="G12" i="25" s="1"/>
  <c r="N32" i="25" s="1"/>
  <c r="O32" i="25" s="1"/>
  <c r="P32" i="25" s="1"/>
  <c r="H5" i="26"/>
  <c r="G14" i="25" s="1"/>
  <c r="H6" i="26"/>
  <c r="G15" i="25" s="1"/>
  <c r="H7" i="26"/>
  <c r="H8" i="26"/>
  <c r="G16" i="25" s="1"/>
  <c r="H9" i="26"/>
  <c r="G17" i="25" s="1"/>
  <c r="H10" i="26"/>
  <c r="G18" i="25" s="1"/>
  <c r="H11" i="26"/>
  <c r="G19" i="25" s="1"/>
  <c r="H12" i="26"/>
  <c r="G20" i="25" s="1"/>
  <c r="H3" i="26"/>
  <c r="G13" i="25" s="1"/>
  <c r="E15" i="25"/>
  <c r="D15" i="25"/>
  <c r="E14" i="25"/>
  <c r="D14" i="25"/>
  <c r="E13" i="25"/>
  <c r="D13" i="25"/>
  <c r="B14" i="25"/>
  <c r="B15" i="25"/>
  <c r="B13" i="25"/>
  <c r="F28" i="26"/>
  <c r="F24" i="26"/>
  <c r="F25" i="26"/>
  <c r="F26" i="26"/>
  <c r="F27" i="26"/>
  <c r="F4" i="26"/>
  <c r="F5" i="26"/>
  <c r="F6" i="26"/>
  <c r="F7" i="26"/>
  <c r="F8" i="26"/>
  <c r="F9" i="26"/>
  <c r="F10" i="26"/>
  <c r="F11" i="26"/>
  <c r="F12" i="26"/>
  <c r="F16" i="26"/>
  <c r="F17" i="26"/>
  <c r="F18" i="26"/>
  <c r="F19" i="26"/>
  <c r="F20" i="26"/>
  <c r="F21" i="26"/>
  <c r="F23" i="26"/>
  <c r="F3" i="26"/>
  <c r="C27" i="24"/>
  <c r="C38" i="24"/>
  <c r="D7" i="24"/>
  <c r="E7" i="24" s="1"/>
  <c r="F7" i="24" s="1"/>
  <c r="G7" i="24" s="1"/>
  <c r="H7" i="24" s="1"/>
  <c r="I7" i="24" s="1"/>
  <c r="H46" i="23"/>
  <c r="G46" i="23"/>
  <c r="F46" i="23"/>
  <c r="E46" i="23"/>
  <c r="D46" i="23"/>
  <c r="E35" i="23"/>
  <c r="F35" i="23"/>
  <c r="G35" i="23"/>
  <c r="D35" i="23"/>
  <c r="E13" i="23"/>
  <c r="F13" i="23"/>
  <c r="G13" i="23"/>
  <c r="H13" i="23"/>
  <c r="D13" i="23"/>
  <c r="B13" i="23"/>
  <c r="H33" i="23"/>
  <c r="G33" i="23"/>
  <c r="F33" i="23"/>
  <c r="E33" i="23"/>
  <c r="D33" i="23"/>
  <c r="H32" i="23"/>
  <c r="G32" i="23"/>
  <c r="F32" i="23"/>
  <c r="E32" i="23"/>
  <c r="D32" i="23"/>
  <c r="H31" i="23"/>
  <c r="G31" i="23"/>
  <c r="F31" i="23"/>
  <c r="E31" i="23"/>
  <c r="D31" i="23"/>
  <c r="H30" i="23"/>
  <c r="G30" i="23"/>
  <c r="F30" i="23"/>
  <c r="E30" i="23"/>
  <c r="D30" i="23"/>
  <c r="H29" i="23"/>
  <c r="G29" i="23"/>
  <c r="F29" i="23"/>
  <c r="E29" i="23"/>
  <c r="D29" i="23"/>
  <c r="H28" i="23"/>
  <c r="G28" i="23"/>
  <c r="F28" i="23"/>
  <c r="E28" i="23"/>
  <c r="D28" i="23"/>
  <c r="H27" i="23"/>
  <c r="G27" i="23"/>
  <c r="F27" i="23"/>
  <c r="E27" i="23"/>
  <c r="D27" i="23"/>
  <c r="H26" i="23"/>
  <c r="G26" i="23"/>
  <c r="F26" i="23"/>
  <c r="E26" i="23"/>
  <c r="D26" i="23"/>
  <c r="E25" i="23"/>
  <c r="F25" i="23"/>
  <c r="G25" i="23"/>
  <c r="H25" i="23"/>
  <c r="D25" i="23"/>
  <c r="B26" i="23"/>
  <c r="B27" i="23"/>
  <c r="B28" i="23"/>
  <c r="B29" i="23"/>
  <c r="B30" i="23"/>
  <c r="B31" i="23"/>
  <c r="B32" i="23"/>
  <c r="B33" i="23"/>
  <c r="B25" i="23"/>
  <c r="E17" i="23"/>
  <c r="F17" i="23"/>
  <c r="G17" i="23"/>
  <c r="H17" i="23"/>
  <c r="E18" i="23"/>
  <c r="F18" i="23"/>
  <c r="G18" i="23"/>
  <c r="H18" i="23"/>
  <c r="E19" i="23"/>
  <c r="F19" i="23"/>
  <c r="G19" i="23"/>
  <c r="H19" i="23"/>
  <c r="D18" i="23"/>
  <c r="D19" i="23"/>
  <c r="D17" i="23"/>
  <c r="B18" i="23"/>
  <c r="B19" i="23"/>
  <c r="H12" i="23"/>
  <c r="G12" i="23"/>
  <c r="F12" i="23"/>
  <c r="E12" i="23"/>
  <c r="H11" i="23"/>
  <c r="G11" i="23"/>
  <c r="F11" i="23"/>
  <c r="E11" i="23"/>
  <c r="H10" i="23"/>
  <c r="G10" i="23"/>
  <c r="F10" i="23"/>
  <c r="E10" i="23"/>
  <c r="D12" i="23"/>
  <c r="D11" i="23"/>
  <c r="D10" i="23"/>
  <c r="B12" i="23"/>
  <c r="B11" i="23"/>
  <c r="B10" i="23"/>
  <c r="D30" i="22"/>
  <c r="E30" i="22"/>
  <c r="F30" i="22"/>
  <c r="G30" i="22"/>
  <c r="H30" i="22"/>
  <c r="I30" i="22"/>
  <c r="J30" i="22"/>
  <c r="K30" i="22"/>
  <c r="L30" i="22"/>
  <c r="M30" i="22"/>
  <c r="N30" i="22"/>
  <c r="C30" i="22"/>
  <c r="F11" i="19"/>
  <c r="F13" i="19" s="1"/>
  <c r="L29" i="13" s="1"/>
  <c r="G16" i="13"/>
  <c r="G17" i="13"/>
  <c r="G18" i="13"/>
  <c r="G19" i="13"/>
  <c r="G15" i="13"/>
  <c r="F16" i="13"/>
  <c r="D37" i="13" s="1"/>
  <c r="F17" i="13"/>
  <c r="F18" i="13"/>
  <c r="F19" i="13"/>
  <c r="F15" i="13"/>
  <c r="L7" i="12"/>
  <c r="L38" i="13"/>
  <c r="F30" i="13"/>
  <c r="L47" i="13" s="1"/>
  <c r="H23" i="13"/>
  <c r="H22" i="13"/>
  <c r="D9" i="12" a="1"/>
  <c r="E13" i="12" s="1"/>
  <c r="G7" i="12"/>
  <c r="B7" i="12"/>
  <c r="L10" i="12"/>
  <c r="L11" i="12" s="1"/>
  <c r="L12" i="12" s="1"/>
  <c r="L13" i="12" s="1"/>
  <c r="L14" i="12" s="1"/>
  <c r="L15" i="12" s="1"/>
  <c r="L16" i="12" s="1"/>
  <c r="L17" i="12" s="1"/>
  <c r="L18" i="12" s="1"/>
  <c r="L19" i="12" s="1"/>
  <c r="G10" i="12"/>
  <c r="G11" i="12" s="1"/>
  <c r="G12" i="12" s="1"/>
  <c r="G13" i="12" s="1"/>
  <c r="G14" i="12" s="1"/>
  <c r="G15" i="12" s="1"/>
  <c r="G16" i="12" s="1"/>
  <c r="G17" i="12" s="1"/>
  <c r="G18" i="12" s="1"/>
  <c r="G19" i="12" s="1"/>
  <c r="B10" i="12"/>
  <c r="B11" i="12" s="1"/>
  <c r="B12" i="12" s="1"/>
  <c r="B13" i="12" s="1"/>
  <c r="B14" i="12" s="1"/>
  <c r="B15" i="12" s="1"/>
  <c r="B16" i="12" s="1"/>
  <c r="B17" i="12" s="1"/>
  <c r="B18" i="12" s="1"/>
  <c r="B19" i="12" s="1"/>
  <c r="D43" i="11"/>
  <c r="E43" i="11"/>
  <c r="F43" i="11"/>
  <c r="G43" i="11"/>
  <c r="H43" i="11"/>
  <c r="I43" i="11"/>
  <c r="J43" i="11"/>
  <c r="K43" i="11"/>
  <c r="L43" i="11"/>
  <c r="D44" i="11"/>
  <c r="E44" i="11"/>
  <c r="F44" i="11"/>
  <c r="G44" i="11"/>
  <c r="H44" i="11"/>
  <c r="I44" i="11"/>
  <c r="J44" i="11"/>
  <c r="K44" i="11"/>
  <c r="L44" i="11"/>
  <c r="D45" i="11"/>
  <c r="E45" i="11"/>
  <c r="F45" i="11"/>
  <c r="G45" i="11"/>
  <c r="H45" i="11"/>
  <c r="I45" i="11"/>
  <c r="J45" i="11"/>
  <c r="K45" i="11"/>
  <c r="L45" i="11"/>
  <c r="C45" i="11"/>
  <c r="C44" i="11"/>
  <c r="C47" i="11"/>
  <c r="C43" i="11"/>
  <c r="D39" i="11"/>
  <c r="E39" i="11"/>
  <c r="F39" i="11"/>
  <c r="G39" i="11"/>
  <c r="H39" i="11"/>
  <c r="I39" i="11"/>
  <c r="J39" i="11"/>
  <c r="K39" i="11"/>
  <c r="L39" i="11"/>
  <c r="D40" i="11"/>
  <c r="E40" i="11"/>
  <c r="F40" i="11"/>
  <c r="G40" i="11"/>
  <c r="H40" i="11"/>
  <c r="I40" i="11"/>
  <c r="J40" i="11"/>
  <c r="K40" i="11"/>
  <c r="L40" i="11"/>
  <c r="D41" i="11"/>
  <c r="E41" i="11"/>
  <c r="F41" i="11"/>
  <c r="G41" i="11"/>
  <c r="H41" i="11"/>
  <c r="I41" i="11"/>
  <c r="J41" i="11"/>
  <c r="K41" i="11"/>
  <c r="L41" i="11"/>
  <c r="C40" i="11"/>
  <c r="C41" i="11"/>
  <c r="C39" i="11"/>
  <c r="C73" i="6"/>
  <c r="D42" i="11" s="1"/>
  <c r="D73" i="6"/>
  <c r="E42" i="11" s="1"/>
  <c r="E73" i="6"/>
  <c r="F42" i="11" s="1"/>
  <c r="F73" i="6"/>
  <c r="G42" i="11" s="1"/>
  <c r="G73" i="6"/>
  <c r="H42" i="11" s="1"/>
  <c r="H73" i="6"/>
  <c r="I42" i="11" s="1"/>
  <c r="I73" i="6"/>
  <c r="J42" i="11" s="1"/>
  <c r="J73" i="6"/>
  <c r="K42" i="11" s="1"/>
  <c r="K73" i="6"/>
  <c r="L42" i="11" s="1"/>
  <c r="B73" i="6"/>
  <c r="C42" i="11" s="1"/>
  <c r="D47" i="11"/>
  <c r="E47" i="11"/>
  <c r="F47" i="11"/>
  <c r="G47" i="11"/>
  <c r="H47" i="11"/>
  <c r="I47" i="11"/>
  <c r="J47" i="11"/>
  <c r="K47" i="11"/>
  <c r="L47" i="11"/>
  <c r="L35" i="11"/>
  <c r="K35" i="11"/>
  <c r="J35" i="11"/>
  <c r="I35" i="11"/>
  <c r="H35" i="11"/>
  <c r="G35" i="11"/>
  <c r="F35" i="11"/>
  <c r="E35" i="11"/>
  <c r="D35" i="11"/>
  <c r="C35" i="11"/>
  <c r="L34" i="11"/>
  <c r="K34" i="11"/>
  <c r="J34" i="11"/>
  <c r="I34" i="11"/>
  <c r="H34" i="11"/>
  <c r="G34" i="11"/>
  <c r="F34" i="11"/>
  <c r="E34" i="11"/>
  <c r="D34" i="11"/>
  <c r="C34" i="11"/>
  <c r="L33" i="11"/>
  <c r="K33" i="11"/>
  <c r="J33" i="11"/>
  <c r="I33" i="11"/>
  <c r="H33" i="11"/>
  <c r="G33" i="11"/>
  <c r="F33" i="11"/>
  <c r="E33" i="11"/>
  <c r="D33" i="11"/>
  <c r="C33" i="11"/>
  <c r="D32" i="11"/>
  <c r="E32" i="11"/>
  <c r="F32" i="11"/>
  <c r="G32" i="11"/>
  <c r="H32" i="11"/>
  <c r="I32" i="11"/>
  <c r="J32" i="11"/>
  <c r="K32" i="11"/>
  <c r="L32" i="11"/>
  <c r="C32" i="11"/>
  <c r="D37" i="11"/>
  <c r="E37" i="11"/>
  <c r="F37" i="11"/>
  <c r="G37" i="11"/>
  <c r="H37" i="11"/>
  <c r="I37" i="11"/>
  <c r="J37" i="11"/>
  <c r="K37" i="11"/>
  <c r="L37" i="11"/>
  <c r="C37" i="11"/>
  <c r="D30" i="11"/>
  <c r="E30" i="11"/>
  <c r="F30" i="11"/>
  <c r="G30" i="11"/>
  <c r="H30" i="11"/>
  <c r="I30" i="11"/>
  <c r="J30" i="11"/>
  <c r="K30" i="11"/>
  <c r="L30" i="11"/>
  <c r="C30" i="11"/>
  <c r="B33" i="11"/>
  <c r="B34" i="11"/>
  <c r="B35" i="11"/>
  <c r="B39" i="11"/>
  <c r="B40" i="11"/>
  <c r="B41" i="11"/>
  <c r="B42" i="11"/>
  <c r="B43" i="11"/>
  <c r="B44" i="11"/>
  <c r="B45" i="11"/>
  <c r="B32" i="11"/>
  <c r="B28" i="11"/>
  <c r="L25" i="11"/>
  <c r="K25" i="11"/>
  <c r="J25" i="11"/>
  <c r="I25" i="11"/>
  <c r="H25" i="11"/>
  <c r="G25" i="11"/>
  <c r="F25" i="11"/>
  <c r="E25" i="11"/>
  <c r="D25" i="11"/>
  <c r="L24" i="11"/>
  <c r="K24" i="11"/>
  <c r="J24" i="11"/>
  <c r="I24" i="11"/>
  <c r="H24" i="11"/>
  <c r="G24" i="11"/>
  <c r="F24" i="11"/>
  <c r="E24" i="11"/>
  <c r="D24" i="11"/>
  <c r="L23" i="11"/>
  <c r="K23" i="11"/>
  <c r="J23" i="11"/>
  <c r="I23" i="11"/>
  <c r="H23" i="11"/>
  <c r="G23" i="11"/>
  <c r="F23" i="11"/>
  <c r="E23" i="11"/>
  <c r="D23" i="11"/>
  <c r="L22" i="11"/>
  <c r="K22" i="11"/>
  <c r="J22" i="11"/>
  <c r="I22" i="11"/>
  <c r="H22" i="11"/>
  <c r="G22" i="11"/>
  <c r="F22" i="11"/>
  <c r="E22" i="11"/>
  <c r="D22" i="11"/>
  <c r="L21" i="11"/>
  <c r="K21" i="11"/>
  <c r="J21" i="11"/>
  <c r="I21" i="11"/>
  <c r="H21" i="11"/>
  <c r="G21" i="11"/>
  <c r="F21" i="11"/>
  <c r="E21" i="11"/>
  <c r="D21" i="11"/>
  <c r="L20" i="11"/>
  <c r="K20" i="11"/>
  <c r="J20" i="11"/>
  <c r="I20" i="11"/>
  <c r="H20" i="11"/>
  <c r="G20" i="11"/>
  <c r="F20" i="11"/>
  <c r="E20" i="11"/>
  <c r="D20" i="11"/>
  <c r="L19" i="11"/>
  <c r="K19" i="11"/>
  <c r="J19" i="11"/>
  <c r="I19" i="11"/>
  <c r="H19" i="11"/>
  <c r="G19" i="11"/>
  <c r="F19" i="11"/>
  <c r="E19" i="11"/>
  <c r="D19" i="11"/>
  <c r="L18" i="11"/>
  <c r="K18" i="11"/>
  <c r="J18" i="11"/>
  <c r="I18" i="11"/>
  <c r="H18" i="11"/>
  <c r="G18" i="11"/>
  <c r="F18" i="11"/>
  <c r="E18" i="11"/>
  <c r="D18" i="11"/>
  <c r="L17" i="11"/>
  <c r="K17" i="11"/>
  <c r="J17" i="11"/>
  <c r="I17" i="11"/>
  <c r="H17" i="11"/>
  <c r="G17" i="11"/>
  <c r="F17" i="11"/>
  <c r="E17" i="11"/>
  <c r="D17" i="11"/>
  <c r="L16" i="11"/>
  <c r="K16" i="11"/>
  <c r="J16" i="11"/>
  <c r="I16" i="11"/>
  <c r="H16" i="11"/>
  <c r="G16" i="11"/>
  <c r="F16" i="11"/>
  <c r="E16" i="11"/>
  <c r="D16" i="11"/>
  <c r="L15" i="11"/>
  <c r="K15" i="11"/>
  <c r="J15" i="11"/>
  <c r="I15" i="11"/>
  <c r="H15" i="11"/>
  <c r="G15" i="11"/>
  <c r="F15" i="11"/>
  <c r="E15" i="11"/>
  <c r="D15" i="11"/>
  <c r="L14" i="11"/>
  <c r="K14" i="11"/>
  <c r="J14" i="11"/>
  <c r="I14" i="11"/>
  <c r="H14" i="11"/>
  <c r="G14" i="11"/>
  <c r="F14" i="11"/>
  <c r="E14" i="11"/>
  <c r="D14" i="11"/>
  <c r="L13" i="11"/>
  <c r="K13" i="11"/>
  <c r="J13" i="11"/>
  <c r="I13" i="11"/>
  <c r="H13" i="11"/>
  <c r="G13" i="11"/>
  <c r="F13" i="11"/>
  <c r="E13" i="11"/>
  <c r="D13" i="11"/>
  <c r="L12" i="11"/>
  <c r="K12" i="11"/>
  <c r="J12" i="11"/>
  <c r="I12" i="11"/>
  <c r="H12" i="11"/>
  <c r="G12" i="11"/>
  <c r="F12" i="11"/>
  <c r="E12" i="11"/>
  <c r="D12" i="11"/>
  <c r="L11" i="11"/>
  <c r="K11" i="11"/>
  <c r="J11" i="11"/>
  <c r="I11" i="11"/>
  <c r="H11" i="11"/>
  <c r="G11" i="11"/>
  <c r="F11" i="11"/>
  <c r="E11" i="11"/>
  <c r="D11" i="11"/>
  <c r="C12" i="11"/>
  <c r="C13" i="11"/>
  <c r="C14" i="11"/>
  <c r="C15" i="11"/>
  <c r="C16" i="11"/>
  <c r="C17" i="11"/>
  <c r="C18" i="11"/>
  <c r="C19" i="11"/>
  <c r="C20" i="11"/>
  <c r="C21" i="11"/>
  <c r="C22" i="11"/>
  <c r="C23" i="11"/>
  <c r="C24" i="11"/>
  <c r="C25" i="11"/>
  <c r="B12" i="11"/>
  <c r="B13" i="11"/>
  <c r="B14" i="11"/>
  <c r="B15" i="11"/>
  <c r="B16" i="11"/>
  <c r="B17" i="11"/>
  <c r="B18" i="11"/>
  <c r="B19" i="11"/>
  <c r="B20" i="11"/>
  <c r="B21" i="11"/>
  <c r="B22" i="11"/>
  <c r="B23" i="11"/>
  <c r="B24" i="11"/>
  <c r="B25" i="11"/>
  <c r="C11" i="11"/>
  <c r="B11" i="11"/>
  <c r="D9" i="11"/>
  <c r="E9" i="11"/>
  <c r="F9" i="11"/>
  <c r="G9" i="11"/>
  <c r="H9" i="11"/>
  <c r="I9" i="11"/>
  <c r="J9" i="11"/>
  <c r="K9" i="11"/>
  <c r="L9" i="11"/>
  <c r="C9" i="11"/>
  <c r="C5" i="10"/>
  <c r="B2" i="10"/>
  <c r="L3" i="10"/>
  <c r="K3" i="10"/>
  <c r="J3" i="10"/>
  <c r="I3" i="10"/>
  <c r="H3" i="10"/>
  <c r="G3" i="10"/>
  <c r="F3" i="10"/>
  <c r="E3" i="10"/>
  <c r="D3" i="10"/>
  <c r="C3" i="10"/>
  <c r="M109" i="8"/>
  <c r="L109" i="8"/>
  <c r="K109" i="8"/>
  <c r="J109" i="8"/>
  <c r="I109" i="8"/>
  <c r="H109" i="8"/>
  <c r="G109" i="8"/>
  <c r="F109" i="8"/>
  <c r="E109" i="8"/>
  <c r="D109" i="8"/>
  <c r="C109" i="8"/>
  <c r="M108" i="8"/>
  <c r="L108" i="8"/>
  <c r="K108" i="8"/>
  <c r="J108" i="8"/>
  <c r="I108" i="8"/>
  <c r="H108" i="8"/>
  <c r="G108" i="8"/>
  <c r="F108" i="8"/>
  <c r="E108" i="8"/>
  <c r="D108" i="8"/>
  <c r="C108" i="8"/>
  <c r="M107" i="8"/>
  <c r="L107" i="8"/>
  <c r="K107" i="8"/>
  <c r="J107" i="8"/>
  <c r="I107" i="8"/>
  <c r="H107" i="8"/>
  <c r="G107" i="8"/>
  <c r="F107" i="8"/>
  <c r="E107" i="8"/>
  <c r="D107" i="8"/>
  <c r="C107" i="8"/>
  <c r="M106" i="8"/>
  <c r="L106" i="8"/>
  <c r="K106" i="8"/>
  <c r="J106" i="8"/>
  <c r="I106" i="8"/>
  <c r="H106" i="8"/>
  <c r="G106" i="8"/>
  <c r="F106" i="8"/>
  <c r="E106" i="8"/>
  <c r="D106" i="8"/>
  <c r="C106" i="8"/>
  <c r="M105" i="8"/>
  <c r="L105" i="8"/>
  <c r="K105" i="8"/>
  <c r="J105" i="8"/>
  <c r="I105" i="8"/>
  <c r="H105" i="8"/>
  <c r="G105" i="8"/>
  <c r="F105" i="8"/>
  <c r="E105" i="8"/>
  <c r="D105" i="8"/>
  <c r="C105" i="8"/>
  <c r="M104" i="8"/>
  <c r="L104" i="8"/>
  <c r="K104" i="8"/>
  <c r="J104" i="8"/>
  <c r="I104" i="8"/>
  <c r="H104" i="8"/>
  <c r="G104" i="8"/>
  <c r="F104" i="8"/>
  <c r="E104" i="8"/>
  <c r="D104" i="8"/>
  <c r="C104" i="8"/>
  <c r="M103" i="8"/>
  <c r="L103" i="8"/>
  <c r="K103" i="8"/>
  <c r="J103" i="8"/>
  <c r="I103" i="8"/>
  <c r="H103" i="8"/>
  <c r="G103" i="8"/>
  <c r="F103" i="8"/>
  <c r="E103" i="8"/>
  <c r="D103" i="8"/>
  <c r="C103" i="8"/>
  <c r="D102" i="8"/>
  <c r="E102" i="8"/>
  <c r="F102" i="8"/>
  <c r="G102" i="8"/>
  <c r="H102" i="8"/>
  <c r="I102" i="8"/>
  <c r="J102" i="8"/>
  <c r="K102" i="8"/>
  <c r="L102" i="8"/>
  <c r="M102" i="8"/>
  <c r="C102" i="8"/>
  <c r="M98" i="8"/>
  <c r="L98" i="8"/>
  <c r="K98" i="8"/>
  <c r="J98" i="8"/>
  <c r="I98" i="8"/>
  <c r="H98" i="8"/>
  <c r="G98" i="8"/>
  <c r="F98" i="8"/>
  <c r="E98" i="8"/>
  <c r="D98" i="8"/>
  <c r="C98" i="8"/>
  <c r="M97" i="8"/>
  <c r="L97" i="8"/>
  <c r="K97" i="8"/>
  <c r="J97" i="8"/>
  <c r="I97" i="8"/>
  <c r="H97" i="8"/>
  <c r="G97" i="8"/>
  <c r="F97" i="8"/>
  <c r="E97" i="8"/>
  <c r="D97" i="8"/>
  <c r="C97" i="8"/>
  <c r="M96" i="8"/>
  <c r="L96" i="8"/>
  <c r="K96" i="8"/>
  <c r="J96" i="8"/>
  <c r="I96" i="8"/>
  <c r="H96" i="8"/>
  <c r="G96" i="8"/>
  <c r="F96" i="8"/>
  <c r="E96" i="8"/>
  <c r="D96" i="8"/>
  <c r="C96" i="8"/>
  <c r="M95" i="8"/>
  <c r="L95" i="8"/>
  <c r="K95" i="8"/>
  <c r="J95" i="8"/>
  <c r="I95" i="8"/>
  <c r="H95" i="8"/>
  <c r="G95" i="8"/>
  <c r="F95" i="8"/>
  <c r="E95" i="8"/>
  <c r="D95" i="8"/>
  <c r="C95" i="8"/>
  <c r="M94" i="8"/>
  <c r="L94" i="8"/>
  <c r="K94" i="8"/>
  <c r="J94" i="8"/>
  <c r="I94" i="8"/>
  <c r="H94" i="8"/>
  <c r="G94" i="8"/>
  <c r="F94" i="8"/>
  <c r="E94" i="8"/>
  <c r="D94" i="8"/>
  <c r="C94" i="8"/>
  <c r="M93" i="8"/>
  <c r="L93" i="8"/>
  <c r="K93" i="8"/>
  <c r="J93" i="8"/>
  <c r="I93" i="8"/>
  <c r="H93" i="8"/>
  <c r="G93" i="8"/>
  <c r="F93" i="8"/>
  <c r="E93" i="8"/>
  <c r="D93" i="8"/>
  <c r="C93" i="8"/>
  <c r="M92" i="8"/>
  <c r="L92" i="8"/>
  <c r="K92" i="8"/>
  <c r="J92" i="8"/>
  <c r="I92" i="8"/>
  <c r="H92" i="8"/>
  <c r="G92" i="8"/>
  <c r="F92" i="8"/>
  <c r="E92" i="8"/>
  <c r="D92" i="8"/>
  <c r="C92" i="8"/>
  <c r="M91" i="8"/>
  <c r="L91" i="8"/>
  <c r="K91" i="8"/>
  <c r="J91" i="8"/>
  <c r="I91" i="8"/>
  <c r="H91" i="8"/>
  <c r="G91" i="8"/>
  <c r="F91" i="8"/>
  <c r="E91" i="8"/>
  <c r="D91" i="8"/>
  <c r="C91" i="8"/>
  <c r="M90" i="8"/>
  <c r="L90" i="8"/>
  <c r="K90" i="8"/>
  <c r="J90" i="8"/>
  <c r="I90" i="8"/>
  <c r="H90" i="8"/>
  <c r="G90" i="8"/>
  <c r="F90" i="8"/>
  <c r="E90" i="8"/>
  <c r="D90" i="8"/>
  <c r="C90" i="8"/>
  <c r="M89" i="8"/>
  <c r="L89" i="8"/>
  <c r="K89" i="8"/>
  <c r="J89" i="8"/>
  <c r="I89" i="8"/>
  <c r="H89" i="8"/>
  <c r="G89" i="8"/>
  <c r="F89" i="8"/>
  <c r="E89" i="8"/>
  <c r="D89" i="8"/>
  <c r="C89" i="8"/>
  <c r="D88" i="8"/>
  <c r="E88" i="8"/>
  <c r="F88" i="8"/>
  <c r="G88" i="8"/>
  <c r="H88" i="8"/>
  <c r="I88" i="8"/>
  <c r="J88" i="8"/>
  <c r="K88" i="8"/>
  <c r="L88" i="8"/>
  <c r="M88" i="8"/>
  <c r="C88" i="8"/>
  <c r="M84" i="8"/>
  <c r="L84" i="8"/>
  <c r="K84" i="8"/>
  <c r="J84" i="8"/>
  <c r="I84" i="8"/>
  <c r="H84" i="8"/>
  <c r="G84" i="8"/>
  <c r="F84" i="8"/>
  <c r="E84" i="8"/>
  <c r="D84" i="8"/>
  <c r="C84" i="8"/>
  <c r="M83" i="8"/>
  <c r="L83" i="8"/>
  <c r="K83" i="8"/>
  <c r="J83" i="8"/>
  <c r="I83" i="8"/>
  <c r="H83" i="8"/>
  <c r="G83" i="8"/>
  <c r="F83" i="8"/>
  <c r="E83" i="8"/>
  <c r="D83" i="8"/>
  <c r="C83" i="8"/>
  <c r="M82" i="8"/>
  <c r="L82" i="8"/>
  <c r="K82" i="8"/>
  <c r="J82" i="8"/>
  <c r="I82" i="8"/>
  <c r="H82" i="8"/>
  <c r="G82" i="8"/>
  <c r="F82" i="8"/>
  <c r="E82" i="8"/>
  <c r="D82" i="8"/>
  <c r="C82" i="8"/>
  <c r="M81" i="8"/>
  <c r="L81" i="8"/>
  <c r="K81" i="8"/>
  <c r="J81" i="8"/>
  <c r="I81" i="8"/>
  <c r="H81" i="8"/>
  <c r="G81" i="8"/>
  <c r="F81" i="8"/>
  <c r="E81" i="8"/>
  <c r="D81" i="8"/>
  <c r="C81" i="8"/>
  <c r="M80" i="8"/>
  <c r="L80" i="8"/>
  <c r="K80" i="8"/>
  <c r="J80" i="8"/>
  <c r="I80" i="8"/>
  <c r="H80" i="8"/>
  <c r="G80" i="8"/>
  <c r="F80" i="8"/>
  <c r="E80" i="8"/>
  <c r="D80" i="8"/>
  <c r="C80" i="8"/>
  <c r="M79" i="8"/>
  <c r="L79" i="8"/>
  <c r="K79" i="8"/>
  <c r="J79" i="8"/>
  <c r="I79" i="8"/>
  <c r="H79" i="8"/>
  <c r="G79" i="8"/>
  <c r="F79" i="8"/>
  <c r="E79" i="8"/>
  <c r="D79" i="8"/>
  <c r="C79" i="8"/>
  <c r="M78" i="8"/>
  <c r="L78" i="8"/>
  <c r="K78" i="8"/>
  <c r="J78" i="8"/>
  <c r="I78" i="8"/>
  <c r="H78" i="8"/>
  <c r="G78" i="8"/>
  <c r="F78" i="8"/>
  <c r="E78" i="8"/>
  <c r="D78" i="8"/>
  <c r="C78" i="8"/>
  <c r="M77" i="8"/>
  <c r="L77" i="8"/>
  <c r="K77" i="8"/>
  <c r="J77" i="8"/>
  <c r="I77" i="8"/>
  <c r="H77" i="8"/>
  <c r="G77" i="8"/>
  <c r="F77" i="8"/>
  <c r="E77" i="8"/>
  <c r="D77" i="8"/>
  <c r="C77" i="8"/>
  <c r="D62" i="8"/>
  <c r="E62" i="8"/>
  <c r="F62" i="8"/>
  <c r="G62" i="8"/>
  <c r="H62" i="8"/>
  <c r="I62" i="8"/>
  <c r="J62" i="8"/>
  <c r="K62" i="8"/>
  <c r="L62" i="8"/>
  <c r="M62" i="8"/>
  <c r="C62" i="8"/>
  <c r="M67" i="8"/>
  <c r="L67" i="8"/>
  <c r="K67" i="8"/>
  <c r="J67" i="8"/>
  <c r="I67" i="8"/>
  <c r="H67" i="8"/>
  <c r="G67" i="8"/>
  <c r="F67" i="8"/>
  <c r="E67" i="8"/>
  <c r="D67" i="8"/>
  <c r="C67" i="8"/>
  <c r="M66" i="8"/>
  <c r="L66" i="8"/>
  <c r="K66" i="8"/>
  <c r="J66" i="8"/>
  <c r="I66" i="8"/>
  <c r="H66" i="8"/>
  <c r="G66" i="8"/>
  <c r="F66" i="8"/>
  <c r="E66" i="8"/>
  <c r="D66" i="8"/>
  <c r="C66" i="8"/>
  <c r="D65" i="8"/>
  <c r="E65" i="8"/>
  <c r="F65" i="8"/>
  <c r="G65" i="8"/>
  <c r="H65" i="8"/>
  <c r="I65" i="8"/>
  <c r="J65" i="8"/>
  <c r="K65" i="8"/>
  <c r="L65" i="8"/>
  <c r="M65" i="8"/>
  <c r="C65" i="8"/>
  <c r="D59" i="8"/>
  <c r="E59" i="8"/>
  <c r="F59" i="8"/>
  <c r="G59" i="8"/>
  <c r="H59" i="8"/>
  <c r="I59" i="8"/>
  <c r="J59" i="8"/>
  <c r="K59" i="8"/>
  <c r="L59" i="8"/>
  <c r="M59" i="8"/>
  <c r="D60" i="8"/>
  <c r="E60" i="8"/>
  <c r="F60" i="8"/>
  <c r="G60" i="8"/>
  <c r="H60" i="8"/>
  <c r="I60" i="8"/>
  <c r="J60" i="8"/>
  <c r="K60" i="8"/>
  <c r="L60" i="8"/>
  <c r="M60" i="8"/>
  <c r="D61" i="8"/>
  <c r="E61" i="8"/>
  <c r="F61" i="8"/>
  <c r="G61" i="8"/>
  <c r="H61" i="8"/>
  <c r="I61" i="8"/>
  <c r="J61" i="8"/>
  <c r="K61" i="8"/>
  <c r="L61" i="8"/>
  <c r="M61" i="8"/>
  <c r="C60" i="8"/>
  <c r="C61" i="8"/>
  <c r="C59" i="8"/>
  <c r="M55" i="8"/>
  <c r="L55" i="8"/>
  <c r="K55" i="8"/>
  <c r="J55" i="8"/>
  <c r="I55" i="8"/>
  <c r="H55" i="8"/>
  <c r="G55" i="8"/>
  <c r="F55" i="8"/>
  <c r="E55" i="8"/>
  <c r="D55" i="8"/>
  <c r="C55" i="8"/>
  <c r="M54" i="8"/>
  <c r="L54" i="8"/>
  <c r="K54" i="8"/>
  <c r="J54" i="8"/>
  <c r="I54" i="8"/>
  <c r="H54" i="8"/>
  <c r="G54" i="8"/>
  <c r="F54" i="8"/>
  <c r="E54" i="8"/>
  <c r="D54" i="8"/>
  <c r="C54" i="8"/>
  <c r="M53" i="8"/>
  <c r="L53" i="8"/>
  <c r="K53" i="8"/>
  <c r="J53" i="8"/>
  <c r="I53" i="8"/>
  <c r="H53" i="8"/>
  <c r="G53" i="8"/>
  <c r="F53" i="8"/>
  <c r="E53" i="8"/>
  <c r="D53" i="8"/>
  <c r="C53" i="8"/>
  <c r="M52" i="8"/>
  <c r="D52" i="8"/>
  <c r="E52" i="8"/>
  <c r="F52" i="8"/>
  <c r="G52" i="8"/>
  <c r="H52" i="8"/>
  <c r="I52" i="8"/>
  <c r="J52" i="8"/>
  <c r="K52" i="8"/>
  <c r="L52" i="8"/>
  <c r="C52" i="8"/>
  <c r="M41" i="8"/>
  <c r="M46" i="8" s="1"/>
  <c r="D41" i="8"/>
  <c r="D46" i="8" s="1"/>
  <c r="E41" i="8"/>
  <c r="E46" i="8" s="1"/>
  <c r="F41" i="8"/>
  <c r="G41" i="8"/>
  <c r="H41" i="8"/>
  <c r="H46" i="8" s="1"/>
  <c r="C16" i="28" s="1"/>
  <c r="I41" i="8"/>
  <c r="J41" i="8"/>
  <c r="J46" i="8" s="1"/>
  <c r="K41" i="8"/>
  <c r="L41" i="8"/>
  <c r="L46" i="8" s="1"/>
  <c r="C41" i="8"/>
  <c r="C46" i="8" s="1"/>
  <c r="M35" i="8"/>
  <c r="D35" i="8"/>
  <c r="E35" i="8"/>
  <c r="F35" i="8"/>
  <c r="G35" i="8"/>
  <c r="H35" i="8"/>
  <c r="I35" i="8"/>
  <c r="J35" i="8"/>
  <c r="K35" i="8"/>
  <c r="L35" i="8"/>
  <c r="C35" i="8"/>
  <c r="M29" i="8"/>
  <c r="D29" i="8"/>
  <c r="E29" i="8"/>
  <c r="F29" i="8"/>
  <c r="G29" i="8"/>
  <c r="H29" i="8"/>
  <c r="I29" i="8"/>
  <c r="J29" i="8"/>
  <c r="K29" i="8"/>
  <c r="L29" i="8"/>
  <c r="C29" i="8"/>
  <c r="M26" i="8"/>
  <c r="D26" i="8"/>
  <c r="E26" i="8"/>
  <c r="F26" i="8"/>
  <c r="G26" i="8"/>
  <c r="H26" i="8"/>
  <c r="I26" i="8"/>
  <c r="J26" i="8"/>
  <c r="K26" i="8"/>
  <c r="L26" i="8"/>
  <c r="C26" i="8"/>
  <c r="M11" i="8"/>
  <c r="D20" i="8"/>
  <c r="E20" i="8"/>
  <c r="F20" i="8"/>
  <c r="G20" i="8"/>
  <c r="H20" i="8"/>
  <c r="I20" i="8"/>
  <c r="J20" i="8"/>
  <c r="K20" i="8"/>
  <c r="L20" i="8"/>
  <c r="M20" i="8"/>
  <c r="C20" i="8"/>
  <c r="M14" i="8"/>
  <c r="D14" i="8"/>
  <c r="E14" i="8"/>
  <c r="F14" i="8"/>
  <c r="G14" i="8"/>
  <c r="H14" i="8"/>
  <c r="I14" i="8"/>
  <c r="J14" i="8"/>
  <c r="K14" i="8"/>
  <c r="L14" i="8"/>
  <c r="C14" i="8"/>
  <c r="D11" i="8"/>
  <c r="E11" i="8"/>
  <c r="F11" i="8"/>
  <c r="C73" i="46" s="1"/>
  <c r="C75" i="46" s="1"/>
  <c r="G11" i="8"/>
  <c r="D73" i="46" s="1"/>
  <c r="D75" i="46" s="1"/>
  <c r="H11" i="8"/>
  <c r="I11" i="8"/>
  <c r="J11" i="8"/>
  <c r="J27" i="8" s="1"/>
  <c r="K11" i="8"/>
  <c r="L11" i="8"/>
  <c r="C11" i="8"/>
  <c r="D8" i="8"/>
  <c r="E8" i="8"/>
  <c r="F8" i="8"/>
  <c r="G8" i="8"/>
  <c r="H8" i="8"/>
  <c r="C6" i="28" s="1"/>
  <c r="C19" i="28" s="1"/>
  <c r="I8" i="8"/>
  <c r="D6" i="28" s="1"/>
  <c r="D19" i="28" s="1"/>
  <c r="J8" i="8"/>
  <c r="E6" i="28" s="1"/>
  <c r="E19" i="28" s="1"/>
  <c r="K8" i="8"/>
  <c r="F6" i="28" s="1"/>
  <c r="F19" i="28" s="1"/>
  <c r="L8" i="8"/>
  <c r="G6" i="28" s="1"/>
  <c r="G19" i="28" s="1"/>
  <c r="C8" i="8"/>
  <c r="B7" i="8"/>
  <c r="C6" i="3"/>
  <c r="D6" i="3"/>
  <c r="E6" i="3"/>
  <c r="F6" i="3"/>
  <c r="G6" i="3"/>
  <c r="H6" i="3"/>
  <c r="I6" i="3"/>
  <c r="J6" i="3"/>
  <c r="K6" i="3"/>
  <c r="B6" i="3"/>
  <c r="C5" i="1"/>
  <c r="D5" i="1"/>
  <c r="E5" i="1"/>
  <c r="F5" i="1"/>
  <c r="G5" i="1"/>
  <c r="H5" i="1"/>
  <c r="I5" i="1"/>
  <c r="J5" i="1"/>
  <c r="K5" i="1"/>
  <c r="B5" i="1"/>
  <c r="B6" i="6"/>
  <c r="C17" i="2"/>
  <c r="D17" i="2"/>
  <c r="E17" i="2"/>
  <c r="F17" i="2"/>
  <c r="G17" i="2"/>
  <c r="H17" i="2"/>
  <c r="I17" i="2"/>
  <c r="J17" i="2"/>
  <c r="K17" i="2"/>
  <c r="C18" i="2"/>
  <c r="D18" i="2"/>
  <c r="E18" i="2"/>
  <c r="F18" i="2"/>
  <c r="G18" i="2"/>
  <c r="H18" i="2"/>
  <c r="I18" i="2"/>
  <c r="J18" i="2"/>
  <c r="K18" i="2"/>
  <c r="B17" i="2"/>
  <c r="C4" i="2"/>
  <c r="D4" i="2"/>
  <c r="E4" i="2"/>
  <c r="E5" i="2"/>
  <c r="F4" i="2"/>
  <c r="G4" i="2"/>
  <c r="H4" i="2"/>
  <c r="I4" i="2"/>
  <c r="I5" i="2"/>
  <c r="J4" i="2"/>
  <c r="J5" i="2"/>
  <c r="K4" i="2"/>
  <c r="C5" i="2"/>
  <c r="D5" i="2"/>
  <c r="F5" i="2"/>
  <c r="G5" i="2"/>
  <c r="H5" i="2"/>
  <c r="K5" i="2"/>
  <c r="C6" i="2"/>
  <c r="D6" i="2"/>
  <c r="E6" i="2"/>
  <c r="C68" i="46" s="1"/>
  <c r="F6" i="2"/>
  <c r="D68" i="46" s="1"/>
  <c r="D69" i="46" s="1"/>
  <c r="G6" i="2"/>
  <c r="E68" i="46" s="1"/>
  <c r="E69" i="46" s="1"/>
  <c r="H6" i="2"/>
  <c r="F68" i="46" s="1"/>
  <c r="F69" i="46" s="1"/>
  <c r="I6" i="2"/>
  <c r="G68" i="46" s="1"/>
  <c r="G69" i="46" s="1"/>
  <c r="J6" i="2"/>
  <c r="H68" i="46" s="1"/>
  <c r="H69" i="46" s="1"/>
  <c r="K6" i="2"/>
  <c r="I68" i="46" s="1"/>
  <c r="I69" i="46" s="1"/>
  <c r="C7" i="2"/>
  <c r="D7" i="2"/>
  <c r="E7" i="2"/>
  <c r="F7" i="2"/>
  <c r="G7" i="2"/>
  <c r="H7" i="2"/>
  <c r="I7" i="2"/>
  <c r="J7" i="2"/>
  <c r="K7" i="2"/>
  <c r="C8" i="2"/>
  <c r="D8" i="2"/>
  <c r="E8" i="2"/>
  <c r="F8" i="2"/>
  <c r="G8" i="2"/>
  <c r="H8" i="2"/>
  <c r="I8" i="2"/>
  <c r="J8" i="2"/>
  <c r="K8" i="2"/>
  <c r="C10" i="2"/>
  <c r="D10" i="2"/>
  <c r="E10" i="2"/>
  <c r="F10" i="2"/>
  <c r="G10" i="2"/>
  <c r="H10" i="2"/>
  <c r="I10" i="2"/>
  <c r="J10" i="2"/>
  <c r="K10" i="2"/>
  <c r="C11" i="2"/>
  <c r="D11" i="2"/>
  <c r="E11" i="2"/>
  <c r="F11" i="2"/>
  <c r="G11" i="2"/>
  <c r="H11" i="2"/>
  <c r="I11" i="2"/>
  <c r="J11" i="2"/>
  <c r="K11" i="2"/>
  <c r="C12" i="2"/>
  <c r="D12" i="2"/>
  <c r="E12" i="2"/>
  <c r="F12" i="2"/>
  <c r="G12" i="2"/>
  <c r="H12" i="2"/>
  <c r="I12" i="2"/>
  <c r="J12" i="2"/>
  <c r="K12" i="2"/>
  <c r="C13" i="2"/>
  <c r="D13" i="2"/>
  <c r="E13" i="2"/>
  <c r="F13" i="2"/>
  <c r="G13" i="2"/>
  <c r="H13" i="2"/>
  <c r="I13" i="2"/>
  <c r="J13" i="2"/>
  <c r="K13" i="2"/>
  <c r="C14" i="2"/>
  <c r="D14" i="2"/>
  <c r="E14" i="2"/>
  <c r="F14" i="2"/>
  <c r="G14" i="2"/>
  <c r="H14" i="2"/>
  <c r="I14" i="2"/>
  <c r="J14" i="2"/>
  <c r="K14" i="2"/>
  <c r="B14" i="2"/>
  <c r="B5" i="2"/>
  <c r="B4" i="2"/>
  <c r="C4" i="4"/>
  <c r="D4" i="4"/>
  <c r="E4" i="4"/>
  <c r="F4" i="4"/>
  <c r="G4" i="4"/>
  <c r="H4" i="4"/>
  <c r="I4" i="4"/>
  <c r="J4" i="4"/>
  <c r="K4" i="4"/>
  <c r="C5" i="4"/>
  <c r="D5" i="4"/>
  <c r="E5" i="4"/>
  <c r="F5" i="4"/>
  <c r="G5" i="4"/>
  <c r="H5" i="4"/>
  <c r="I5" i="4"/>
  <c r="J5" i="4"/>
  <c r="K5" i="4"/>
  <c r="C6" i="4"/>
  <c r="D6" i="4"/>
  <c r="E6" i="4"/>
  <c r="F6" i="4"/>
  <c r="G6" i="4"/>
  <c r="H6" i="4"/>
  <c r="I6" i="4"/>
  <c r="J6" i="4"/>
  <c r="K6" i="4"/>
  <c r="C7" i="4"/>
  <c r="D7" i="4"/>
  <c r="E7" i="4"/>
  <c r="F7" i="4"/>
  <c r="G7" i="4"/>
  <c r="H7" i="4"/>
  <c r="I7" i="4"/>
  <c r="J7" i="4"/>
  <c r="K7" i="4"/>
  <c r="C4" i="3"/>
  <c r="D4" i="3"/>
  <c r="E4" i="3"/>
  <c r="F4" i="3"/>
  <c r="G4" i="3"/>
  <c r="H4" i="3"/>
  <c r="I4" i="3"/>
  <c r="J4" i="3"/>
  <c r="K4" i="3"/>
  <c r="C5" i="3"/>
  <c r="D5" i="3"/>
  <c r="E5" i="3"/>
  <c r="F5" i="3"/>
  <c r="G5" i="3"/>
  <c r="H5" i="3"/>
  <c r="I5" i="3"/>
  <c r="J5" i="3"/>
  <c r="K5" i="3"/>
  <c r="C7" i="3"/>
  <c r="D7" i="3"/>
  <c r="E7" i="3"/>
  <c r="F7" i="3"/>
  <c r="G7" i="3"/>
  <c r="H7" i="3"/>
  <c r="I7" i="3"/>
  <c r="J7" i="3"/>
  <c r="K7"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G11" i="3"/>
  <c r="H11" i="3"/>
  <c r="I11" i="3"/>
  <c r="J11" i="3"/>
  <c r="K11" i="3"/>
  <c r="C12" i="3"/>
  <c r="D12" i="3"/>
  <c r="E12" i="3"/>
  <c r="F12" i="3"/>
  <c r="G12" i="3"/>
  <c r="H12" i="3"/>
  <c r="I12" i="3"/>
  <c r="J12" i="3"/>
  <c r="K12" i="3"/>
  <c r="B5" i="3"/>
  <c r="C18" i="1"/>
  <c r="D18" i="1"/>
  <c r="E18" i="1"/>
  <c r="F18" i="1"/>
  <c r="G18" i="1"/>
  <c r="H18" i="1"/>
  <c r="I18" i="1"/>
  <c r="J18" i="1"/>
  <c r="K18" i="1"/>
  <c r="B18" i="1"/>
  <c r="C4" i="1"/>
  <c r="D4" i="1"/>
  <c r="E4" i="1"/>
  <c r="F4" i="1"/>
  <c r="G4" i="1"/>
  <c r="H4" i="1"/>
  <c r="I4" i="1"/>
  <c r="J4" i="1"/>
  <c r="K4" i="1"/>
  <c r="C7" i="1"/>
  <c r="D7" i="1"/>
  <c r="E7" i="1"/>
  <c r="F7" i="1"/>
  <c r="G7" i="1"/>
  <c r="H7" i="1"/>
  <c r="I7" i="1"/>
  <c r="J7" i="1"/>
  <c r="K7" i="1"/>
  <c r="C8" i="1"/>
  <c r="D8" i="1"/>
  <c r="E8" i="1"/>
  <c r="F8" i="1"/>
  <c r="G8" i="1"/>
  <c r="H8" i="1"/>
  <c r="I8" i="1"/>
  <c r="J8" i="1"/>
  <c r="K8" i="1"/>
  <c r="C9" i="1"/>
  <c r="D9" i="1"/>
  <c r="E9" i="1"/>
  <c r="F9" i="1"/>
  <c r="G9" i="1"/>
  <c r="H9" i="1"/>
  <c r="I9" i="1"/>
  <c r="J9" i="1"/>
  <c r="K9" i="1"/>
  <c r="C10" i="1"/>
  <c r="D10" i="1"/>
  <c r="E10" i="1"/>
  <c r="F10" i="1"/>
  <c r="G10" i="1"/>
  <c r="H10" i="1"/>
  <c r="I10" i="1"/>
  <c r="J10" i="1"/>
  <c r="K10" i="1"/>
  <c r="C11" i="1"/>
  <c r="D11" i="1"/>
  <c r="E11" i="1"/>
  <c r="F11" i="1"/>
  <c r="G11" i="1"/>
  <c r="H11" i="1"/>
  <c r="I11" i="1"/>
  <c r="J11" i="1"/>
  <c r="K11" i="1"/>
  <c r="C12" i="1"/>
  <c r="C13" i="1" s="1"/>
  <c r="D12" i="1"/>
  <c r="D13" i="1" s="1"/>
  <c r="E12" i="1"/>
  <c r="E13" i="1" s="1"/>
  <c r="F12" i="1"/>
  <c r="G12" i="1"/>
  <c r="G13" i="1" s="1"/>
  <c r="H12" i="1"/>
  <c r="I12" i="1"/>
  <c r="J12" i="1"/>
  <c r="J13" i="1" s="1"/>
  <c r="K12" i="1"/>
  <c r="K13" i="1" s="1"/>
  <c r="C15" i="1"/>
  <c r="D15" i="1"/>
  <c r="E15" i="1"/>
  <c r="F15" i="1"/>
  <c r="G15" i="1"/>
  <c r="H15" i="1"/>
  <c r="I15" i="1"/>
  <c r="J15" i="1"/>
  <c r="K15" i="1"/>
  <c r="B15" i="1"/>
  <c r="B7" i="1"/>
  <c r="B4" i="1"/>
  <c r="A1" i="1"/>
  <c r="A1" i="2" s="1"/>
  <c r="A1" i="4" s="1"/>
  <c r="E1" i="6"/>
  <c r="E1" i="2" s="1"/>
  <c r="C3" i="4"/>
  <c r="D3" i="4"/>
  <c r="E3" i="4"/>
  <c r="F3" i="4"/>
  <c r="G3" i="4"/>
  <c r="H3" i="4"/>
  <c r="I3" i="4"/>
  <c r="J3" i="4"/>
  <c r="K3" i="4"/>
  <c r="C3" i="2"/>
  <c r="D3" i="2"/>
  <c r="E3" i="2"/>
  <c r="F3" i="2"/>
  <c r="G3" i="2"/>
  <c r="H3" i="2"/>
  <c r="I3" i="2"/>
  <c r="J3" i="2"/>
  <c r="K3" i="2"/>
  <c r="C3" i="3"/>
  <c r="D3" i="3"/>
  <c r="E3" i="3"/>
  <c r="F3" i="3"/>
  <c r="G3" i="3"/>
  <c r="H3" i="3"/>
  <c r="I3" i="3"/>
  <c r="J3" i="3"/>
  <c r="K3" i="3"/>
  <c r="C3" i="1"/>
  <c r="D3" i="1"/>
  <c r="E3" i="1"/>
  <c r="F3" i="1"/>
  <c r="G3" i="1"/>
  <c r="H3" i="1"/>
  <c r="I3" i="1"/>
  <c r="J3" i="1"/>
  <c r="K3" i="1"/>
  <c r="B7" i="4"/>
  <c r="B6" i="4"/>
  <c r="B5" i="4"/>
  <c r="B4" i="4"/>
  <c r="B3" i="4"/>
  <c r="B18" i="2"/>
  <c r="B13" i="2"/>
  <c r="B12" i="2"/>
  <c r="B11" i="2"/>
  <c r="B10" i="2"/>
  <c r="B8" i="2"/>
  <c r="B7" i="2"/>
  <c r="B6" i="2"/>
  <c r="B3" i="2"/>
  <c r="B12" i="3"/>
  <c r="B11" i="3"/>
  <c r="B10" i="3"/>
  <c r="B9" i="3"/>
  <c r="B8" i="3"/>
  <c r="B7" i="3"/>
  <c r="B4" i="3"/>
  <c r="B3" i="3"/>
  <c r="L15" i="1"/>
  <c r="B12" i="1"/>
  <c r="B11" i="1"/>
  <c r="B10" i="1"/>
  <c r="B9" i="1"/>
  <c r="B8" i="1"/>
  <c r="B3" i="1"/>
  <c r="H21" i="2" l="1"/>
  <c r="B14" i="3"/>
  <c r="E9" i="10"/>
  <c r="J99" i="6"/>
  <c r="F23" i="2"/>
  <c r="E16" i="2"/>
  <c r="E99" i="6"/>
  <c r="E103" i="6" s="1"/>
  <c r="F23" i="28" s="1"/>
  <c r="H16" i="2"/>
  <c r="F13" i="1"/>
  <c r="F14" i="1" s="1"/>
  <c r="H14" i="3"/>
  <c r="I16" i="2"/>
  <c r="G23" i="2"/>
  <c r="C20" i="2"/>
  <c r="E14" i="1"/>
  <c r="D107" i="6"/>
  <c r="E24" i="28" s="1"/>
  <c r="J14" i="3"/>
  <c r="G20" i="2"/>
  <c r="E1" i="3"/>
  <c r="C23" i="2"/>
  <c r="C14" i="3"/>
  <c r="H20" i="2"/>
  <c r="J24" i="2"/>
  <c r="A1" i="3"/>
  <c r="K14" i="1"/>
  <c r="G21" i="28" s="1"/>
  <c r="C14" i="1"/>
  <c r="D6" i="1"/>
  <c r="D19" i="1" s="1"/>
  <c r="G6" i="1"/>
  <c r="G19" i="1" s="1"/>
  <c r="F20" i="25"/>
  <c r="H20" i="25" s="1"/>
  <c r="N20" i="25" s="1"/>
  <c r="E1" i="4"/>
  <c r="C24" i="2"/>
  <c r="K23" i="1"/>
  <c r="F14" i="3"/>
  <c r="B16" i="2"/>
  <c r="E14" i="3"/>
  <c r="H1" i="1"/>
  <c r="L9" i="1"/>
  <c r="M9" i="1" s="1"/>
  <c r="H6" i="1"/>
  <c r="H19" i="1" s="1"/>
  <c r="I6" i="1"/>
  <c r="I19" i="1" s="1"/>
  <c r="C21" i="2"/>
  <c r="D20" i="2"/>
  <c r="K14" i="3"/>
  <c r="E24" i="2"/>
  <c r="D24" i="2"/>
  <c r="I21" i="2"/>
  <c r="K20" i="2"/>
  <c r="H107" i="6"/>
  <c r="B107" i="6"/>
  <c r="C24" i="28" s="1"/>
  <c r="L6" i="1"/>
  <c r="I107" i="6"/>
  <c r="D14" i="3"/>
  <c r="F16" i="2"/>
  <c r="G24" i="2"/>
  <c r="I20" i="2"/>
  <c r="H23" i="2"/>
  <c r="J16" i="2"/>
  <c r="K23" i="2"/>
  <c r="F24" i="2"/>
  <c r="G107" i="6"/>
  <c r="G14" i="1"/>
  <c r="C21" i="28" s="1"/>
  <c r="F20" i="2"/>
  <c r="L12" i="1"/>
  <c r="L13" i="1" s="1"/>
  <c r="L14" i="1" s="1"/>
  <c r="L25" i="1" s="1"/>
  <c r="D16" i="2"/>
  <c r="F107" i="6"/>
  <c r="G24" i="28" s="1"/>
  <c r="K107" i="6"/>
  <c r="C107" i="6"/>
  <c r="D24" i="28" s="1"/>
  <c r="F16" i="25"/>
  <c r="H16" i="25" s="1"/>
  <c r="K99" i="6"/>
  <c r="K103" i="6" s="1"/>
  <c r="C99" i="6"/>
  <c r="C103" i="6" s="1"/>
  <c r="D23" i="28" s="1"/>
  <c r="G99" i="6"/>
  <c r="G103" i="6" s="1"/>
  <c r="J14" i="1"/>
  <c r="F21" i="28" s="1"/>
  <c r="F15" i="25"/>
  <c r="P15" i="25" s="1"/>
  <c r="K16" i="2"/>
  <c r="C42" i="24"/>
  <c r="U44" i="28"/>
  <c r="U45" i="28" s="1"/>
  <c r="U49" i="28" s="1"/>
  <c r="L11" i="1"/>
  <c r="C16" i="2"/>
  <c r="G21" i="2"/>
  <c r="G14" i="3"/>
  <c r="D20" i="23"/>
  <c r="B99" i="6"/>
  <c r="D99" i="6"/>
  <c r="J23" i="1"/>
  <c r="I23" i="1"/>
  <c r="I23" i="2"/>
  <c r="C6" i="1"/>
  <c r="C19" i="1" s="1"/>
  <c r="H24" i="2"/>
  <c r="L8" i="1"/>
  <c r="N8" i="1" s="1"/>
  <c r="L7" i="1"/>
  <c r="L5" i="1"/>
  <c r="G16" i="2"/>
  <c r="K21" i="2"/>
  <c r="E107" i="6"/>
  <c r="F24" i="28" s="1"/>
  <c r="F21" i="2"/>
  <c r="F6" i="1"/>
  <c r="F19" i="1" s="1"/>
  <c r="D21" i="2"/>
  <c r="D14" i="1"/>
  <c r="D23" i="2"/>
  <c r="H99" i="6"/>
  <c r="H103" i="6" s="1"/>
  <c r="I99" i="6"/>
  <c r="I103" i="6" s="1"/>
  <c r="F14" i="25"/>
  <c r="P14" i="25" s="1"/>
  <c r="F13" i="25"/>
  <c r="H13" i="25" s="1"/>
  <c r="O13" i="25" s="1"/>
  <c r="F19" i="25"/>
  <c r="P19" i="25" s="1"/>
  <c r="P20" i="25"/>
  <c r="O34" i="25"/>
  <c r="P34" i="25"/>
  <c r="F17" i="25"/>
  <c r="P17" i="25" s="1"/>
  <c r="F18" i="25"/>
  <c r="H18" i="25" s="1"/>
  <c r="F12" i="25"/>
  <c r="P12" i="25" s="1"/>
  <c r="I17" i="13"/>
  <c r="L17" i="13" s="1"/>
  <c r="M11" i="15"/>
  <c r="J12" i="8"/>
  <c r="J5" i="10" s="1"/>
  <c r="L27" i="10"/>
  <c r="L34" i="10" s="1"/>
  <c r="H28" i="10"/>
  <c r="H35" i="10" s="1"/>
  <c r="G68" i="8"/>
  <c r="E11" i="12"/>
  <c r="M68" i="8"/>
  <c r="C29" i="10"/>
  <c r="C36" i="10" s="1"/>
  <c r="D30" i="8"/>
  <c r="D18" i="10" s="1"/>
  <c r="M17" i="8"/>
  <c r="M18" i="8" s="1"/>
  <c r="K21" i="8"/>
  <c r="K17" i="10" s="1"/>
  <c r="M15" i="8"/>
  <c r="F27" i="8"/>
  <c r="E110" i="8"/>
  <c r="I27" i="10"/>
  <c r="I34" i="10" s="1"/>
  <c r="L15" i="8"/>
  <c r="K28" i="10"/>
  <c r="K35" i="10" s="1"/>
  <c r="D28" i="10"/>
  <c r="D35" i="10" s="1"/>
  <c r="I30" i="10"/>
  <c r="E68" i="8"/>
  <c r="J29" i="10"/>
  <c r="J36" i="10" s="1"/>
  <c r="E17" i="8"/>
  <c r="E23" i="8" s="1"/>
  <c r="I15" i="8"/>
  <c r="M21" i="8"/>
  <c r="E21" i="8"/>
  <c r="E17" i="10" s="1"/>
  <c r="H27" i="8"/>
  <c r="K30" i="8"/>
  <c r="K18" i="10" s="1"/>
  <c r="M30" i="8"/>
  <c r="C57" i="8"/>
  <c r="J28" i="10"/>
  <c r="J35" i="10" s="1"/>
  <c r="L63" i="8"/>
  <c r="D63" i="8"/>
  <c r="K68" i="8"/>
  <c r="J85" i="8"/>
  <c r="J39" i="10" s="1"/>
  <c r="G85" i="8"/>
  <c r="D85" i="8"/>
  <c r="D41" i="10" s="1"/>
  <c r="L85" i="8"/>
  <c r="L39" i="10" s="1"/>
  <c r="G99" i="8"/>
  <c r="D99" i="8"/>
  <c r="L99" i="8"/>
  <c r="I99" i="8"/>
  <c r="L17" i="8"/>
  <c r="L23" i="8" s="1"/>
  <c r="L21" i="8"/>
  <c r="L17" i="10" s="1"/>
  <c r="G27" i="8"/>
  <c r="J30" i="8"/>
  <c r="J18" i="10" s="1"/>
  <c r="I17" i="8"/>
  <c r="I23" i="8" s="1"/>
  <c r="I24" i="8" s="1"/>
  <c r="J21" i="8"/>
  <c r="J17" i="10" s="1"/>
  <c r="M27" i="8"/>
  <c r="G57" i="8"/>
  <c r="F21" i="8"/>
  <c r="F17" i="10" s="1"/>
  <c r="F31" i="10"/>
  <c r="G28" i="10"/>
  <c r="G35" i="10" s="1"/>
  <c r="H30" i="8"/>
  <c r="H18" i="10" s="1"/>
  <c r="G15" i="8"/>
  <c r="D12" i="8"/>
  <c r="D5" i="10" s="1"/>
  <c r="G31" i="10"/>
  <c r="L30" i="8"/>
  <c r="L18" i="10" s="1"/>
  <c r="I73" i="46"/>
  <c r="I75" i="46" s="1"/>
  <c r="C15" i="8"/>
  <c r="E15" i="8"/>
  <c r="I21" i="8"/>
  <c r="I17" i="10" s="1"/>
  <c r="L27" i="8"/>
  <c r="D27" i="8"/>
  <c r="G30" i="8"/>
  <c r="G18" i="10" s="1"/>
  <c r="L57" i="8"/>
  <c r="D57" i="8"/>
  <c r="F57" i="8"/>
  <c r="K57" i="8"/>
  <c r="M63" i="8"/>
  <c r="E63" i="8"/>
  <c r="J68" i="8"/>
  <c r="H85" i="8"/>
  <c r="H39" i="10" s="1"/>
  <c r="G17" i="8"/>
  <c r="K31" i="10"/>
  <c r="H73" i="46"/>
  <c r="H75" i="46" s="1"/>
  <c r="H21" i="8"/>
  <c r="H17" i="10" s="1"/>
  <c r="K27" i="8"/>
  <c r="F30" i="8"/>
  <c r="F18" i="10" s="1"/>
  <c r="G46" i="8"/>
  <c r="H9" i="10" s="1"/>
  <c r="J63" i="8"/>
  <c r="I12" i="8"/>
  <c r="D9" i="28" s="1"/>
  <c r="J30" i="10"/>
  <c r="G73" i="46"/>
  <c r="G75" i="46" s="1"/>
  <c r="K15" i="8"/>
  <c r="E30" i="8"/>
  <c r="E18" i="10" s="1"/>
  <c r="F46" i="8"/>
  <c r="F9" i="10" s="1"/>
  <c r="H27" i="10"/>
  <c r="H34" i="10" s="1"/>
  <c r="F29" i="10"/>
  <c r="F36" i="10" s="1"/>
  <c r="C30" i="8"/>
  <c r="C18" i="10" s="1"/>
  <c r="I28" i="10"/>
  <c r="I35" i="10" s="1"/>
  <c r="F73" i="46"/>
  <c r="F75" i="46" s="1"/>
  <c r="I27" i="8"/>
  <c r="K46" i="8"/>
  <c r="L9" i="10" s="1"/>
  <c r="C63" i="8"/>
  <c r="G29" i="10"/>
  <c r="G36" i="10" s="1"/>
  <c r="G21" i="8"/>
  <c r="G17" i="10" s="1"/>
  <c r="G27" i="10"/>
  <c r="G34" i="10" s="1"/>
  <c r="I46" i="8"/>
  <c r="J9" i="10" s="1"/>
  <c r="H29" i="10"/>
  <c r="H36" i="10" s="1"/>
  <c r="E73" i="46"/>
  <c r="E75" i="46" s="1"/>
  <c r="C27" i="8"/>
  <c r="E27" i="8"/>
  <c r="E57" i="8"/>
  <c r="H31" i="10"/>
  <c r="F63" i="8"/>
  <c r="H63" i="8"/>
  <c r="C68" i="8"/>
  <c r="H68" i="8"/>
  <c r="I19" i="13"/>
  <c r="L19" i="13" s="1"/>
  <c r="J18" i="13"/>
  <c r="J16" i="13"/>
  <c r="C69" i="46"/>
  <c r="F17" i="8"/>
  <c r="F15" i="8"/>
  <c r="I57" i="8"/>
  <c r="I31" i="10"/>
  <c r="F99" i="8"/>
  <c r="J57" i="8"/>
  <c r="C28" i="10"/>
  <c r="C35" i="10" s="1"/>
  <c r="E28" i="10"/>
  <c r="E35" i="10" s="1"/>
  <c r="H30" i="10"/>
  <c r="G30" i="10"/>
  <c r="G63" i="8"/>
  <c r="H99" i="8"/>
  <c r="M57" i="8"/>
  <c r="I68" i="8"/>
  <c r="I85" i="8"/>
  <c r="M99" i="8"/>
  <c r="I5" i="10"/>
  <c r="C17" i="8"/>
  <c r="C31" i="10"/>
  <c r="C30" i="10"/>
  <c r="E30" i="10"/>
  <c r="E12" i="8"/>
  <c r="E5" i="10" s="1"/>
  <c r="E27" i="10"/>
  <c r="E34" i="10" s="1"/>
  <c r="F12" i="8"/>
  <c r="F5" i="10" s="1"/>
  <c r="E29" i="10"/>
  <c r="E36" i="10" s="1"/>
  <c r="E31" i="10"/>
  <c r="C21" i="8"/>
  <c r="C17" i="10" s="1"/>
  <c r="K99" i="8"/>
  <c r="L110" i="8"/>
  <c r="J110" i="8"/>
  <c r="L30" i="10"/>
  <c r="L28" i="10"/>
  <c r="L35" i="10" s="1"/>
  <c r="L12" i="8"/>
  <c r="G9" i="28" s="1"/>
  <c r="L29" i="10"/>
  <c r="L36" i="10" s="1"/>
  <c r="L31" i="10"/>
  <c r="D31" i="10"/>
  <c r="D17" i="8"/>
  <c r="D30" i="10"/>
  <c r="D27" i="10"/>
  <c r="D34" i="10" s="1"/>
  <c r="D21" i="8"/>
  <c r="D17" i="10" s="1"/>
  <c r="D29" i="10"/>
  <c r="D36" i="10" s="1"/>
  <c r="D15" i="8"/>
  <c r="C27" i="10"/>
  <c r="C34" i="10" s="1"/>
  <c r="F110" i="8"/>
  <c r="G110" i="8"/>
  <c r="K27" i="10"/>
  <c r="K34" i="10" s="1"/>
  <c r="L68" i="8"/>
  <c r="F85" i="8"/>
  <c r="F41" i="10" s="1"/>
  <c r="C85" i="8"/>
  <c r="C39" i="10" s="1"/>
  <c r="M85" i="8"/>
  <c r="C99" i="8"/>
  <c r="E99" i="8"/>
  <c r="I29" i="10"/>
  <c r="I36" i="10" s="1"/>
  <c r="K29" i="10"/>
  <c r="K36" i="10" s="1"/>
  <c r="H57" i="8"/>
  <c r="K63" i="8"/>
  <c r="H12" i="8"/>
  <c r="H5" i="10" s="1"/>
  <c r="J17" i="8"/>
  <c r="H15" i="8"/>
  <c r="I30" i="8"/>
  <c r="I18" i="10" s="1"/>
  <c r="K30" i="10"/>
  <c r="D9" i="10"/>
  <c r="D110" i="8"/>
  <c r="C110" i="8"/>
  <c r="H110" i="8"/>
  <c r="M110" i="8"/>
  <c r="F68" i="8"/>
  <c r="K85" i="8"/>
  <c r="K39" i="10" s="1"/>
  <c r="E85" i="8"/>
  <c r="E41" i="10" s="1"/>
  <c r="J99" i="8"/>
  <c r="K12" i="8"/>
  <c r="K5" i="10" s="1"/>
  <c r="I63" i="8"/>
  <c r="K110" i="8"/>
  <c r="H17" i="8"/>
  <c r="K17" i="8"/>
  <c r="K23" i="8" s="1"/>
  <c r="H61" i="46" s="1"/>
  <c r="H63" i="46" s="1"/>
  <c r="F30" i="10"/>
  <c r="M12" i="8"/>
  <c r="D68" i="8"/>
  <c r="I110" i="8"/>
  <c r="D103" i="6"/>
  <c r="E23" i="28" s="1"/>
  <c r="B13" i="1"/>
  <c r="B14" i="1" s="1"/>
  <c r="B23" i="2"/>
  <c r="E21" i="2"/>
  <c r="E20" i="2"/>
  <c r="E6" i="1"/>
  <c r="E19" i="1" s="1"/>
  <c r="K6" i="1"/>
  <c r="K19" i="1" s="1"/>
  <c r="L4" i="1"/>
  <c r="I14" i="3"/>
  <c r="J21" i="2"/>
  <c r="J20" i="2"/>
  <c r="J6" i="1"/>
  <c r="J19" i="1" s="1"/>
  <c r="E23" i="2"/>
  <c r="B20" i="12"/>
  <c r="J103" i="6"/>
  <c r="H13" i="1"/>
  <c r="H14" i="1" s="1"/>
  <c r="K24" i="2"/>
  <c r="J23" i="2"/>
  <c r="G20" i="12"/>
  <c r="B103" i="6"/>
  <c r="C23" i="28" s="1"/>
  <c r="H23" i="1"/>
  <c r="B20" i="2"/>
  <c r="B6" i="1"/>
  <c r="B19" i="1" s="1"/>
  <c r="B21" i="2"/>
  <c r="L10" i="1"/>
  <c r="I24" i="2"/>
  <c r="L20" i="12"/>
  <c r="J31" i="10"/>
  <c r="E16" i="12"/>
  <c r="E20" i="23"/>
  <c r="F99" i="6"/>
  <c r="K23" i="13"/>
  <c r="F27" i="10"/>
  <c r="E17" i="12"/>
  <c r="J21" i="42"/>
  <c r="K21" i="42" s="1"/>
  <c r="L21" i="42" s="1"/>
  <c r="J20" i="42"/>
  <c r="K20" i="42" s="1"/>
  <c r="L20" i="42" s="1"/>
  <c r="J19" i="42"/>
  <c r="K19" i="42" s="1"/>
  <c r="L19" i="42" s="1"/>
  <c r="L15" i="42"/>
  <c r="L12" i="42"/>
  <c r="L13" i="42"/>
  <c r="L14" i="42"/>
  <c r="E14" i="12"/>
  <c r="J15" i="8"/>
  <c r="F28" i="10"/>
  <c r="F35" i="10" s="1"/>
  <c r="E15" i="12"/>
  <c r="G16" i="28"/>
  <c r="J107" i="6"/>
  <c r="G12" i="8"/>
  <c r="G5" i="10" s="1"/>
  <c r="J27" i="10"/>
  <c r="J34" i="10" s="1"/>
  <c r="I13" i="1"/>
  <c r="I14" i="1" s="1"/>
  <c r="E18" i="12"/>
  <c r="D9" i="12"/>
  <c r="D19" i="12" s="1"/>
  <c r="E19" i="12" s="1"/>
  <c r="H14" i="25"/>
  <c r="E16" i="28"/>
  <c r="M12" i="15"/>
  <c r="E12" i="12"/>
  <c r="F34" i="23"/>
  <c r="F36" i="23" s="1"/>
  <c r="H14" i="23"/>
  <c r="H20" i="23"/>
  <c r="H34" i="23"/>
  <c r="H36" i="23" s="1"/>
  <c r="G20" i="23"/>
  <c r="E34" i="23"/>
  <c r="E36" i="23" s="1"/>
  <c r="G14" i="23"/>
  <c r="E14" i="23"/>
  <c r="F20" i="23"/>
  <c r="D34" i="23"/>
  <c r="D36" i="23" s="1"/>
  <c r="G34" i="23"/>
  <c r="G36" i="23" s="1"/>
  <c r="D14" i="23"/>
  <c r="F14" i="23"/>
  <c r="K22" i="13"/>
  <c r="J17" i="13"/>
  <c r="I18" i="13"/>
  <c r="L18" i="13" s="1"/>
  <c r="J19" i="13"/>
  <c r="I16" i="13"/>
  <c r="L16" i="13" s="1"/>
  <c r="J15" i="13"/>
  <c r="I15" i="13"/>
  <c r="D38" i="13"/>
  <c r="M12" i="31"/>
  <c r="M11" i="31"/>
  <c r="M11" i="36"/>
  <c r="M12" i="36"/>
  <c r="E9" i="28" l="1"/>
  <c r="N9" i="1"/>
  <c r="G70" i="8"/>
  <c r="M23" i="8"/>
  <c r="M32" i="8" s="1"/>
  <c r="M36" i="8" s="1"/>
  <c r="L19" i="1"/>
  <c r="L24" i="1" s="1"/>
  <c r="D39" i="10"/>
  <c r="P16" i="25"/>
  <c r="P18" i="25"/>
  <c r="N13" i="25"/>
  <c r="K24" i="1"/>
  <c r="H15" i="25"/>
  <c r="O15" i="25" s="1"/>
  <c r="M8" i="1"/>
  <c r="D22" i="23"/>
  <c r="D47" i="23" s="1"/>
  <c r="D53" i="23" s="1"/>
  <c r="J25" i="1"/>
  <c r="M70" i="8"/>
  <c r="M72" i="8" s="1"/>
  <c r="P13" i="25"/>
  <c r="P22" i="25" s="1"/>
  <c r="I32" i="8"/>
  <c r="I33" i="8" s="1"/>
  <c r="I24" i="1"/>
  <c r="J24" i="1"/>
  <c r="H19" i="25"/>
  <c r="O19" i="25" s="1"/>
  <c r="O20" i="25"/>
  <c r="H17" i="25"/>
  <c r="N17" i="25" s="1"/>
  <c r="H12" i="25"/>
  <c r="N12" i="25" s="1"/>
  <c r="H22" i="23"/>
  <c r="H38" i="23" s="1"/>
  <c r="E22" i="23"/>
  <c r="E10" i="12"/>
  <c r="L41" i="10"/>
  <c r="I26" i="11"/>
  <c r="E26" i="11"/>
  <c r="D101" i="6"/>
  <c r="E22" i="28" s="1"/>
  <c r="E21" i="10"/>
  <c r="F39" i="10"/>
  <c r="I25" i="10"/>
  <c r="E18" i="8"/>
  <c r="E11" i="10" s="1"/>
  <c r="I13" i="10"/>
  <c r="I19" i="10" s="1"/>
  <c r="J37" i="10"/>
  <c r="I21" i="10"/>
  <c r="D26" i="28" s="1"/>
  <c r="I18" i="8"/>
  <c r="I11" i="10" s="1"/>
  <c r="H101" i="6"/>
  <c r="D11" i="28"/>
  <c r="I12" i="10"/>
  <c r="H37" i="10"/>
  <c r="I70" i="8"/>
  <c r="I40" i="10" s="1"/>
  <c r="F61" i="46"/>
  <c r="F63" i="46" s="1"/>
  <c r="F70" i="8"/>
  <c r="F72" i="8" s="1"/>
  <c r="I9" i="10"/>
  <c r="G113" i="8"/>
  <c r="J41" i="10"/>
  <c r="G40" i="10"/>
  <c r="G39" i="10"/>
  <c r="E70" i="8"/>
  <c r="E72" i="8" s="1"/>
  <c r="L113" i="8"/>
  <c r="D113" i="8"/>
  <c r="G41" i="10"/>
  <c r="I61" i="46"/>
  <c r="I63" i="46" s="1"/>
  <c r="K101" i="6"/>
  <c r="L5" i="10"/>
  <c r="O5" i="10" s="1"/>
  <c r="E25" i="10"/>
  <c r="D16" i="28"/>
  <c r="E32" i="8"/>
  <c r="E33" i="8" s="1"/>
  <c r="E14" i="10" s="1"/>
  <c r="K70" i="8"/>
  <c r="K72" i="8" s="1"/>
  <c r="L18" i="8"/>
  <c r="G10" i="28" s="1"/>
  <c r="C37" i="10"/>
  <c r="G72" i="8"/>
  <c r="K18" i="8"/>
  <c r="K11" i="10" s="1"/>
  <c r="E24" i="8"/>
  <c r="E12" i="10" s="1"/>
  <c r="E13" i="10"/>
  <c r="E19" i="10" s="1"/>
  <c r="K32" i="8"/>
  <c r="K33" i="8" s="1"/>
  <c r="L70" i="8"/>
  <c r="L40" i="10" s="1"/>
  <c r="D37" i="10"/>
  <c r="J101" i="6"/>
  <c r="G9" i="10"/>
  <c r="K24" i="8"/>
  <c r="F11" i="28" s="1"/>
  <c r="D70" i="8"/>
  <c r="D72" i="8" s="1"/>
  <c r="F16" i="28"/>
  <c r="K26" i="11"/>
  <c r="C70" i="8"/>
  <c r="C72" i="8" s="1"/>
  <c r="N18" i="10"/>
  <c r="E39" i="10"/>
  <c r="E113" i="8"/>
  <c r="F113" i="8"/>
  <c r="O30" i="10"/>
  <c r="I72" i="8"/>
  <c r="G37" i="10"/>
  <c r="O18" i="10"/>
  <c r="J70" i="8"/>
  <c r="J40" i="10" s="1"/>
  <c r="H113" i="8"/>
  <c r="H41" i="10"/>
  <c r="K9" i="10"/>
  <c r="K13" i="10"/>
  <c r="K19" i="10" s="1"/>
  <c r="N36" i="10"/>
  <c r="N30" i="10"/>
  <c r="I37" i="10"/>
  <c r="N35" i="10"/>
  <c r="K113" i="8"/>
  <c r="N17" i="10"/>
  <c r="O31" i="10"/>
  <c r="O36" i="10"/>
  <c r="L25" i="10"/>
  <c r="M113" i="8"/>
  <c r="H70" i="8"/>
  <c r="K37" i="10"/>
  <c r="K21" i="10"/>
  <c r="F26" i="28" s="1"/>
  <c r="K41" i="10"/>
  <c r="K25" i="10"/>
  <c r="J113" i="8"/>
  <c r="G18" i="8"/>
  <c r="G11" i="10" s="1"/>
  <c r="G23" i="8"/>
  <c r="F101" i="6" s="1"/>
  <c r="G22" i="28" s="1"/>
  <c r="L24" i="8"/>
  <c r="L21" i="10"/>
  <c r="G26" i="28" s="1"/>
  <c r="L13" i="10"/>
  <c r="L19" i="10" s="1"/>
  <c r="L32" i="8"/>
  <c r="H40" i="23" s="1"/>
  <c r="H49" i="23" s="1"/>
  <c r="H51" i="23" s="1"/>
  <c r="N31" i="10"/>
  <c r="C9" i="28"/>
  <c r="O17" i="10"/>
  <c r="L37" i="10"/>
  <c r="F23" i="8"/>
  <c r="C61" i="46" s="1"/>
  <c r="C63" i="46" s="1"/>
  <c r="F18" i="8"/>
  <c r="F11" i="10" s="1"/>
  <c r="C113" i="8"/>
  <c r="L6" i="10"/>
  <c r="C23" i="8"/>
  <c r="C18" i="8"/>
  <c r="C11" i="10" s="1"/>
  <c r="C41" i="10"/>
  <c r="F9" i="28"/>
  <c r="N28" i="10"/>
  <c r="D18" i="8"/>
  <c r="D11" i="10" s="1"/>
  <c r="D23" i="8"/>
  <c r="L26" i="11"/>
  <c r="J23" i="8"/>
  <c r="G61" i="46" s="1"/>
  <c r="G63" i="46" s="1"/>
  <c r="J18" i="8"/>
  <c r="I41" i="10"/>
  <c r="I39" i="10"/>
  <c r="I113" i="8"/>
  <c r="E37" i="10"/>
  <c r="N29" i="10"/>
  <c r="O29" i="10"/>
  <c r="H23" i="8"/>
  <c r="E61" i="46" s="1"/>
  <c r="E63" i="46" s="1"/>
  <c r="H18" i="8"/>
  <c r="N11" i="1"/>
  <c r="M11" i="1"/>
  <c r="H24" i="1"/>
  <c r="G21" i="12"/>
  <c r="E21" i="28"/>
  <c r="K25" i="1"/>
  <c r="M25" i="1" s="1"/>
  <c r="M14" i="1" s="1"/>
  <c r="F34" i="10"/>
  <c r="N27" i="10"/>
  <c r="O27" i="10"/>
  <c r="L21" i="12"/>
  <c r="O28" i="10"/>
  <c r="F103" i="6"/>
  <c r="G23" i="28" s="1"/>
  <c r="L23" i="1"/>
  <c r="M23" i="1" s="1"/>
  <c r="M4" i="1" s="1"/>
  <c r="N15" i="25"/>
  <c r="O35" i="10"/>
  <c r="N18" i="25"/>
  <c r="O18" i="25"/>
  <c r="N14" i="25"/>
  <c r="O14" i="25"/>
  <c r="O16" i="25"/>
  <c r="N16" i="25"/>
  <c r="H25" i="1"/>
  <c r="D21" i="28"/>
  <c r="I25" i="1"/>
  <c r="F22" i="23"/>
  <c r="F47" i="23" s="1"/>
  <c r="F53" i="23" s="1"/>
  <c r="B21" i="12"/>
  <c r="D20" i="12"/>
  <c r="E20" i="12" s="1"/>
  <c r="I36" i="8"/>
  <c r="I38" i="8"/>
  <c r="G22" i="23"/>
  <c r="G38" i="23" s="1"/>
  <c r="J23" i="13"/>
  <c r="J22" i="13"/>
  <c r="F37" i="13" s="1"/>
  <c r="L48" i="13" s="1"/>
  <c r="I22" i="13"/>
  <c r="L15" i="13"/>
  <c r="I23" i="13"/>
  <c r="D39" i="13"/>
  <c r="E37" i="13" s="1"/>
  <c r="M33" i="8" l="1"/>
  <c r="P26" i="25"/>
  <c r="P27" i="25"/>
  <c r="P24" i="25"/>
  <c r="P25" i="25"/>
  <c r="P33" i="25" s="1"/>
  <c r="P35" i="25" s="1"/>
  <c r="P37" i="25" s="1"/>
  <c r="M24" i="1"/>
  <c r="P23" i="25"/>
  <c r="E47" i="23"/>
  <c r="E53" i="23" s="1"/>
  <c r="M38" i="8"/>
  <c r="M43" i="8" s="1"/>
  <c r="M47" i="8" s="1"/>
  <c r="M49" i="8" s="1"/>
  <c r="E40" i="23"/>
  <c r="E49" i="23" s="1"/>
  <c r="E51" i="23" s="1"/>
  <c r="M24" i="8"/>
  <c r="E38" i="23"/>
  <c r="O12" i="25"/>
  <c r="O25" i="25" s="1"/>
  <c r="O31" i="25" s="1"/>
  <c r="O33" i="25" s="1"/>
  <c r="O35" i="25" s="1"/>
  <c r="O37" i="25" s="1"/>
  <c r="D38" i="23"/>
  <c r="O17" i="25"/>
  <c r="N19" i="25"/>
  <c r="N24" i="1"/>
  <c r="G47" i="23"/>
  <c r="G53" i="23" s="1"/>
  <c r="F38" i="23"/>
  <c r="D10" i="28"/>
  <c r="F10" i="28"/>
  <c r="K38" i="8"/>
  <c r="K23" i="10" s="1"/>
  <c r="F25" i="28" s="1"/>
  <c r="N5" i="10"/>
  <c r="D40" i="10"/>
  <c r="E40" i="10"/>
  <c r="F40" i="10"/>
  <c r="G40" i="23"/>
  <c r="G49" i="23" s="1"/>
  <c r="G51" i="23" s="1"/>
  <c r="F6" i="10"/>
  <c r="K36" i="8"/>
  <c r="E38" i="8"/>
  <c r="E39" i="8" s="1"/>
  <c r="E15" i="10" s="1"/>
  <c r="L72" i="8"/>
  <c r="N39" i="10"/>
  <c r="O9" i="10"/>
  <c r="K12" i="10"/>
  <c r="N9" i="10"/>
  <c r="O39" i="10"/>
  <c r="K40" i="10"/>
  <c r="E36" i="8"/>
  <c r="L11" i="10"/>
  <c r="C40" i="10"/>
  <c r="O41" i="10"/>
  <c r="L33" i="8"/>
  <c r="G12" i="28" s="1"/>
  <c r="J72" i="8"/>
  <c r="H72" i="8"/>
  <c r="H40" i="10"/>
  <c r="L36" i="8"/>
  <c r="D61" i="46"/>
  <c r="D63" i="46" s="1"/>
  <c r="G26" i="11"/>
  <c r="G32" i="8"/>
  <c r="G21" i="10"/>
  <c r="G13" i="10"/>
  <c r="G19" i="10" s="1"/>
  <c r="G25" i="10"/>
  <c r="G24" i="8"/>
  <c r="G12" i="10" s="1"/>
  <c r="H32" i="8"/>
  <c r="H21" i="10"/>
  <c r="C26" i="28" s="1"/>
  <c r="H24" i="8"/>
  <c r="H13" i="10"/>
  <c r="H19" i="10" s="1"/>
  <c r="I6" i="10"/>
  <c r="H25" i="10"/>
  <c r="H26" i="11"/>
  <c r="H6" i="10"/>
  <c r="G101" i="6"/>
  <c r="E10" i="28"/>
  <c r="J11" i="10"/>
  <c r="L38" i="8"/>
  <c r="N41" i="10"/>
  <c r="J6" i="10"/>
  <c r="I101" i="6"/>
  <c r="J26" i="11"/>
  <c r="J13" i="10"/>
  <c r="J19" i="10" s="1"/>
  <c r="J21" i="10"/>
  <c r="E26" i="28" s="1"/>
  <c r="J24" i="8"/>
  <c r="J32" i="8"/>
  <c r="J25" i="10"/>
  <c r="H42" i="23"/>
  <c r="H63" i="23" s="1"/>
  <c r="L7" i="10"/>
  <c r="D25" i="10"/>
  <c r="D32" i="8"/>
  <c r="D26" i="11"/>
  <c r="D13" i="10"/>
  <c r="D19" i="10" s="1"/>
  <c r="D6" i="10"/>
  <c r="D21" i="10"/>
  <c r="D24" i="8"/>
  <c r="D12" i="10" s="1"/>
  <c r="E6" i="10"/>
  <c r="C101" i="6"/>
  <c r="D22" i="28" s="1"/>
  <c r="C24" i="8"/>
  <c r="C12" i="10" s="1"/>
  <c r="C13" i="10"/>
  <c r="C25" i="10"/>
  <c r="C26" i="11"/>
  <c r="C32" i="8"/>
  <c r="I9" i="12" a="1"/>
  <c r="C21" i="10"/>
  <c r="B101" i="6"/>
  <c r="C22" i="28" s="1"/>
  <c r="F25" i="10"/>
  <c r="F32" i="8"/>
  <c r="F13" i="10"/>
  <c r="F19" i="10" s="1"/>
  <c r="F24" i="8"/>
  <c r="F12" i="10" s="1"/>
  <c r="F21" i="10"/>
  <c r="F26" i="11"/>
  <c r="G6" i="10"/>
  <c r="E101" i="6"/>
  <c r="F22" i="28" s="1"/>
  <c r="G11" i="28"/>
  <c r="L12" i="10"/>
  <c r="C10" i="28"/>
  <c r="H11" i="10"/>
  <c r="K6" i="10"/>
  <c r="N27" i="25"/>
  <c r="N26" i="25"/>
  <c r="N25" i="25"/>
  <c r="N31" i="25" s="1"/>
  <c r="N33" i="25" s="1"/>
  <c r="N35" i="25" s="1"/>
  <c r="N37" i="25" s="1"/>
  <c r="N23" i="25"/>
  <c r="N24" i="25"/>
  <c r="N22" i="25"/>
  <c r="M6" i="1"/>
  <c r="M10" i="1" s="1"/>
  <c r="M12" i="1" s="1"/>
  <c r="M13" i="1" s="1"/>
  <c r="M15" i="1" s="1"/>
  <c r="O27" i="25"/>
  <c r="O23" i="25"/>
  <c r="O22" i="25"/>
  <c r="O34" i="10"/>
  <c r="N34" i="10"/>
  <c r="F37" i="10"/>
  <c r="N25" i="1"/>
  <c r="N14" i="1" s="1"/>
  <c r="D12" i="28"/>
  <c r="I14" i="10"/>
  <c r="G22" i="12"/>
  <c r="N23" i="1"/>
  <c r="N4" i="1" s="1"/>
  <c r="B22" i="12"/>
  <c r="D21" i="12"/>
  <c r="E21" i="12" s="1"/>
  <c r="L22" i="12"/>
  <c r="F12" i="28"/>
  <c r="K14" i="10"/>
  <c r="H47" i="23"/>
  <c r="H53" i="23" s="1"/>
  <c r="H55" i="23" s="1"/>
  <c r="H62" i="23" s="1"/>
  <c r="K43" i="8"/>
  <c r="I43" i="8"/>
  <c r="I23" i="10"/>
  <c r="D25" i="28" s="1"/>
  <c r="I39" i="8"/>
  <c r="F38" i="13"/>
  <c r="L45" i="13" s="1"/>
  <c r="L22" i="13"/>
  <c r="L23" i="13"/>
  <c r="L36" i="13" s="1"/>
  <c r="E38" i="13"/>
  <c r="E42" i="13" s="1"/>
  <c r="O26" i="25" l="1"/>
  <c r="O24" i="25"/>
  <c r="P31" i="25"/>
  <c r="M39" i="8"/>
  <c r="E55" i="23"/>
  <c r="E62" i="23" s="1"/>
  <c r="E42" i="23"/>
  <c r="E63" i="23" s="1"/>
  <c r="E65" i="23" s="1"/>
  <c r="L8" i="10"/>
  <c r="K39" i="8"/>
  <c r="F13" i="28" s="1"/>
  <c r="E43" i="8"/>
  <c r="G55" i="23"/>
  <c r="G62" i="23" s="1"/>
  <c r="G42" i="23"/>
  <c r="G63" i="23" s="1"/>
  <c r="L14" i="10"/>
  <c r="E23" i="10"/>
  <c r="H65" i="23"/>
  <c r="N40" i="10"/>
  <c r="O40" i="10"/>
  <c r="L39" i="8"/>
  <c r="L15" i="10" s="1"/>
  <c r="L23" i="10"/>
  <c r="G25" i="28" s="1"/>
  <c r="N11" i="10"/>
  <c r="G36" i="8"/>
  <c r="G33" i="8"/>
  <c r="G14" i="10" s="1"/>
  <c r="G38" i="8"/>
  <c r="C40" i="23"/>
  <c r="O11" i="10"/>
  <c r="N21" i="10"/>
  <c r="O21" i="10"/>
  <c r="O6" i="10"/>
  <c r="J13" i="12"/>
  <c r="J17" i="12"/>
  <c r="J11" i="12"/>
  <c r="J14" i="12"/>
  <c r="I9" i="12"/>
  <c r="I22" i="12" s="1"/>
  <c r="J16" i="12"/>
  <c r="J18" i="12"/>
  <c r="J15" i="12"/>
  <c r="J12" i="12"/>
  <c r="O25" i="10"/>
  <c r="N25" i="10"/>
  <c r="F40" i="23"/>
  <c r="K7" i="10"/>
  <c r="J36" i="8"/>
  <c r="J38" i="8"/>
  <c r="J33" i="8"/>
  <c r="J7" i="10"/>
  <c r="C11" i="28"/>
  <c r="H12" i="10"/>
  <c r="C38" i="8"/>
  <c r="C36" i="8"/>
  <c r="C33" i="8"/>
  <c r="C14" i="10" s="1"/>
  <c r="N6" i="10"/>
  <c r="L43" i="8"/>
  <c r="G14" i="28" s="1"/>
  <c r="G7" i="10"/>
  <c r="F36" i="8"/>
  <c r="F33" i="8"/>
  <c r="F14" i="10" s="1"/>
  <c r="F38" i="8"/>
  <c r="F7" i="10"/>
  <c r="C19" i="10"/>
  <c r="O13" i="10"/>
  <c r="N13" i="10"/>
  <c r="E11" i="28"/>
  <c r="J12" i="10"/>
  <c r="D38" i="8"/>
  <c r="D33" i="8"/>
  <c r="D14" i="10" s="1"/>
  <c r="D36" i="8"/>
  <c r="D7" i="10"/>
  <c r="E7" i="10"/>
  <c r="D40" i="23"/>
  <c r="H38" i="8"/>
  <c r="H7" i="10"/>
  <c r="H36" i="8"/>
  <c r="H33" i="8"/>
  <c r="I7" i="10"/>
  <c r="D13" i="28"/>
  <c r="I15" i="10"/>
  <c r="B23" i="12"/>
  <c r="D23" i="12" s="1"/>
  <c r="D22" i="12"/>
  <c r="E22" i="12" s="1"/>
  <c r="O37" i="10"/>
  <c r="N37" i="10"/>
  <c r="N6" i="1"/>
  <c r="N10" i="1" s="1"/>
  <c r="N12" i="1" s="1"/>
  <c r="N13" i="1" s="1"/>
  <c r="N15" i="1" s="1"/>
  <c r="G23" i="12"/>
  <c r="D14" i="28"/>
  <c r="I47" i="8"/>
  <c r="F14" i="28"/>
  <c r="K47" i="8"/>
  <c r="L23" i="12"/>
  <c r="E47" i="8"/>
  <c r="E49" i="8" s="1"/>
  <c r="E22" i="10" s="1"/>
  <c r="M5" i="1"/>
  <c r="F42" i="13"/>
  <c r="L37" i="13" s="1"/>
  <c r="L39" i="13" s="1"/>
  <c r="L30" i="13" s="1"/>
  <c r="L31" i="13" s="1"/>
  <c r="L44" i="13" s="1"/>
  <c r="L50" i="13" s="1"/>
  <c r="C20" i="24" s="1"/>
  <c r="E39" i="13"/>
  <c r="K15" i="10" l="1"/>
  <c r="E24" i="10"/>
  <c r="G65" i="23"/>
  <c r="N5" i="1"/>
  <c r="G13" i="28"/>
  <c r="L47" i="8"/>
  <c r="L49" i="8" s="1"/>
  <c r="L22" i="10" s="1"/>
  <c r="L24" i="10" s="1"/>
  <c r="C49" i="23"/>
  <c r="C51" i="23" s="1"/>
  <c r="C42" i="23"/>
  <c r="N12" i="10"/>
  <c r="G23" i="10"/>
  <c r="G39" i="8"/>
  <c r="G15" i="10" s="1"/>
  <c r="G43" i="8"/>
  <c r="I19" i="12"/>
  <c r="J19" i="12" s="1"/>
  <c r="I20" i="12"/>
  <c r="I21" i="12"/>
  <c r="I23" i="12"/>
  <c r="J23" i="12" s="1"/>
  <c r="D49" i="23"/>
  <c r="D51" i="23" s="1"/>
  <c r="D55" i="23" s="1"/>
  <c r="D42" i="23"/>
  <c r="D63" i="23" s="1"/>
  <c r="O7" i="10"/>
  <c r="N7" i="10"/>
  <c r="J8" i="10"/>
  <c r="J39" i="8"/>
  <c r="K8" i="10"/>
  <c r="J23" i="10"/>
  <c r="E25" i="28" s="1"/>
  <c r="J43" i="8"/>
  <c r="O19" i="10"/>
  <c r="N19" i="10"/>
  <c r="H43" i="8"/>
  <c r="H39" i="8"/>
  <c r="H23" i="10"/>
  <c r="C25" i="28" s="1"/>
  <c r="H8" i="10"/>
  <c r="I8" i="10"/>
  <c r="E12" i="28"/>
  <c r="J14" i="10"/>
  <c r="J10" i="12"/>
  <c r="M44" i="8"/>
  <c r="H14" i="10"/>
  <c r="C12" i="28"/>
  <c r="L44" i="8"/>
  <c r="G15" i="28" s="1"/>
  <c r="D43" i="8"/>
  <c r="D23" i="10"/>
  <c r="D39" i="8"/>
  <c r="D15" i="10" s="1"/>
  <c r="E8" i="10"/>
  <c r="D8" i="10"/>
  <c r="G8" i="10"/>
  <c r="F43" i="8"/>
  <c r="F23" i="10"/>
  <c r="F39" i="8"/>
  <c r="F15" i="10" s="1"/>
  <c r="F8" i="10"/>
  <c r="C43" i="8"/>
  <c r="C23" i="10"/>
  <c r="C39" i="8"/>
  <c r="C15" i="10" s="1"/>
  <c r="F49" i="23"/>
  <c r="F51" i="23" s="1"/>
  <c r="F55" i="23" s="1"/>
  <c r="F62" i="23" s="1"/>
  <c r="F42" i="23"/>
  <c r="F63" i="23" s="1"/>
  <c r="O12" i="10"/>
  <c r="G24" i="24"/>
  <c r="I15" i="24"/>
  <c r="G15" i="24"/>
  <c r="H15" i="24"/>
  <c r="F15" i="24"/>
  <c r="E15" i="24"/>
  <c r="C26" i="24"/>
  <c r="D17" i="28"/>
  <c r="I49" i="8"/>
  <c r="F17" i="28"/>
  <c r="K49" i="8"/>
  <c r="E23" i="12"/>
  <c r="G17" i="28" l="1"/>
  <c r="J21" i="12"/>
  <c r="F65" i="23"/>
  <c r="J20" i="12"/>
  <c r="G47" i="8"/>
  <c r="G49" i="8" s="1"/>
  <c r="G22" i="10" s="1"/>
  <c r="G24" i="10" s="1"/>
  <c r="K22" i="10"/>
  <c r="K24" i="10" s="1"/>
  <c r="H55" i="46"/>
  <c r="H57" i="46" s="1"/>
  <c r="H79" i="46" s="1"/>
  <c r="H80" i="46" s="1"/>
  <c r="I22" i="10"/>
  <c r="I24" i="10" s="1"/>
  <c r="F55" i="46"/>
  <c r="F57" i="46" s="1"/>
  <c r="F79" i="46" s="1"/>
  <c r="F80" i="46" s="1"/>
  <c r="I55" i="46"/>
  <c r="I57" i="46" s="1"/>
  <c r="I79" i="46" s="1"/>
  <c r="I80" i="46" s="1"/>
  <c r="N23" i="10"/>
  <c r="O23" i="10"/>
  <c r="N9" i="12" a="1"/>
  <c r="C47" i="8"/>
  <c r="C49" i="8" s="1"/>
  <c r="C22" i="10" s="1"/>
  <c r="C24" i="10" s="1"/>
  <c r="D62" i="23"/>
  <c r="D65" i="23" s="1"/>
  <c r="H58" i="23"/>
  <c r="D12" i="24" s="1"/>
  <c r="H57" i="23"/>
  <c r="D47" i="8"/>
  <c r="D49" i="8" s="1"/>
  <c r="D22" i="10" s="1"/>
  <c r="D24" i="10" s="1"/>
  <c r="D44" i="8"/>
  <c r="E44" i="8"/>
  <c r="G44" i="8"/>
  <c r="F47" i="8"/>
  <c r="F49" i="8" s="1"/>
  <c r="F22" i="10" s="1"/>
  <c r="F24" i="10" s="1"/>
  <c r="F44" i="8"/>
  <c r="E13" i="28"/>
  <c r="J15" i="10"/>
  <c r="H15" i="10"/>
  <c r="C13" i="28"/>
  <c r="J47" i="8"/>
  <c r="J44" i="8"/>
  <c r="E15" i="28" s="1"/>
  <c r="K44" i="8"/>
  <c r="F15" i="28" s="1"/>
  <c r="E14" i="28"/>
  <c r="O14" i="10"/>
  <c r="N14" i="10"/>
  <c r="N8" i="10"/>
  <c r="O8" i="10"/>
  <c r="C14" i="28"/>
  <c r="H47" i="8"/>
  <c r="I44" i="8"/>
  <c r="D15" i="28" s="1"/>
  <c r="H44" i="8"/>
  <c r="C15" i="28" s="1"/>
  <c r="J22" i="12"/>
  <c r="D55" i="46" l="1"/>
  <c r="D57" i="46" s="1"/>
  <c r="D79" i="46" s="1"/>
  <c r="D80" i="46" s="1"/>
  <c r="O15" i="10"/>
  <c r="N15" i="10"/>
  <c r="C55" i="46"/>
  <c r="C57" i="46" s="1"/>
  <c r="C79" i="46" s="1"/>
  <c r="C80" i="46" s="1"/>
  <c r="H68" i="23"/>
  <c r="C18" i="24" s="1"/>
  <c r="E9" i="24" s="1"/>
  <c r="H69" i="23"/>
  <c r="H49" i="8"/>
  <c r="C17" i="28"/>
  <c r="E12" i="24"/>
  <c r="F12" i="24" s="1"/>
  <c r="G12" i="24" s="1"/>
  <c r="H12" i="24" s="1"/>
  <c r="I12" i="24" s="1"/>
  <c r="D13" i="24"/>
  <c r="J49" i="8"/>
  <c r="E17" i="28"/>
  <c r="O14" i="12"/>
  <c r="O15" i="12"/>
  <c r="O16" i="12"/>
  <c r="O11" i="12"/>
  <c r="O13" i="12"/>
  <c r="O18" i="12"/>
  <c r="N9" i="12"/>
  <c r="O17" i="12"/>
  <c r="O12" i="12"/>
  <c r="H22" i="10" l="1"/>
  <c r="E55" i="46"/>
  <c r="E57" i="46" s="1"/>
  <c r="E79" i="46" s="1"/>
  <c r="E80" i="46" s="1"/>
  <c r="J22" i="10"/>
  <c r="J24" i="10" s="1"/>
  <c r="G55" i="46"/>
  <c r="G57" i="46" s="1"/>
  <c r="G79" i="46" s="1"/>
  <c r="G80" i="46" s="1"/>
  <c r="N23" i="12"/>
  <c r="N22" i="12"/>
  <c r="O10" i="12"/>
  <c r="N19" i="12"/>
  <c r="O19" i="12" s="1"/>
  <c r="N20" i="12"/>
  <c r="N21" i="12"/>
  <c r="E11" i="24"/>
  <c r="E13" i="24" s="1"/>
  <c r="E16" i="24" s="1"/>
  <c r="F9" i="24"/>
  <c r="O21" i="12" l="1"/>
  <c r="O20" i="12"/>
  <c r="H24" i="10"/>
  <c r="N22" i="10"/>
  <c r="O22" i="10"/>
  <c r="G9" i="24"/>
  <c r="F11" i="24"/>
  <c r="F13" i="24" s="1"/>
  <c r="F16" i="24" s="1"/>
  <c r="O23" i="12"/>
  <c r="O22" i="12"/>
  <c r="O24" i="10" l="1"/>
  <c r="N24" i="10"/>
  <c r="H9" i="24"/>
  <c r="G11" i="24"/>
  <c r="G13" i="24" s="1"/>
  <c r="G16" i="24" s="1"/>
  <c r="I9" i="24" l="1"/>
  <c r="I11" i="24" s="1"/>
  <c r="I13" i="24" s="1"/>
  <c r="H11" i="24"/>
  <c r="H13" i="24" s="1"/>
  <c r="H16" i="24" s="1"/>
  <c r="C25" i="24" l="1"/>
  <c r="C29" i="24" s="1"/>
  <c r="C35" i="24" s="1"/>
  <c r="I16" i="24"/>
  <c r="C34" i="24" s="1"/>
  <c r="C36" i="24" l="1"/>
  <c r="E24" i="24" s="1"/>
  <c r="C41" i="24" l="1"/>
  <c r="C44" i="24" s="1"/>
  <c r="C47" i="24" s="1"/>
  <c r="C43" i="24" l="1"/>
  <c r="E35" i="2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<sst xmlns="http://schemas.openxmlformats.org/spreadsheetml/2006/main" count="18265" uniqueCount="8972">
  <si>
    <t>COMPANY NAME</t>
  </si>
  <si>
    <t>SCREENER.IN</t>
  </si>
  <si>
    <t>Narration</t>
  </si>
  <si>
    <t>Trailing</t>
  </si>
  <si>
    <t>Best Case</t>
  </si>
  <si>
    <t>Worst Case</t>
  </si>
  <si>
    <t>Sales</t>
  </si>
  <si>
    <t>Expenses</t>
  </si>
  <si>
    <t>Operating Profit</t>
  </si>
  <si>
    <t>Other Income</t>
  </si>
  <si>
    <t>Depreciation</t>
  </si>
  <si>
    <t>Interest</t>
  </si>
  <si>
    <t>Profit before tax</t>
  </si>
  <si>
    <t>Tax</t>
  </si>
  <si>
    <t>Net profit</t>
  </si>
  <si>
    <t>RATIOS:</t>
  </si>
  <si>
    <t>Price to earning</t>
  </si>
  <si>
    <t>Dividend Payout</t>
  </si>
  <si>
    <t>OPM</t>
  </si>
  <si>
    <t>TRENDS:</t>
  </si>
  <si>
    <t>BEST</t>
  </si>
  <si>
    <t>WORST</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</si>
  <si>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</si>
  <si>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</si>
  <si>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</si>
  <si>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</si>
  <si>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</si>
  <si>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</si>
  <si>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</si>
  <si>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</si>
  <si>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</si>
  <si>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</si>
  <si>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</si>
  <si>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</si>
  <si>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</si>
  <si>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</si>
  <si>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</si>
  <si>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</si>
  <si>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</si>
  <si>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</si>
  <si>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</si>
  <si>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</si>
  <si>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</si>
  <si>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</si>
  <si>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</si>
  <si>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</si>
  <si>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</si>
  <si>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</si>
  <si>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</si>
  <si>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</si>
  <si>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</si>
  <si>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</si>
  <si>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</si>
  <si>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</si>
  <si>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</si>
  <si>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</si>
  <si>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How to use it?</t>
  </si>
  <si>
    <t>EPS</t>
  </si>
  <si>
    <t>Price</t>
  </si>
  <si>
    <t>Return on Equity</t>
  </si>
  <si>
    <t>Return on Capital Emp</t>
  </si>
  <si>
    <t>LATEST VERSION</t>
  </si>
  <si>
    <t>CURRENT VERSION</t>
  </si>
  <si>
    <t>TATA MOTORS LTD</t>
  </si>
  <si>
    <t>META</t>
  </si>
  <si>
    <t>10 YEARS</t>
  </si>
  <si>
    <t>7 YEARS</t>
  </si>
  <si>
    <t>5 YEARS</t>
  </si>
  <si>
    <t>3 YEARS</t>
  </si>
  <si>
    <t>RECENT</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</si>
  <si>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</si>
  <si>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</si>
  <si>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</si>
  <si>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</si>
  <si>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</si>
  <si>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</si>
  <si>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</si>
  <si>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</si>
  <si>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</si>
  <si>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</si>
  <si>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</si>
  <si>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</si>
  <si>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</si>
  <si>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</si>
  <si>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</si>
  <si>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</si>
  <si>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</si>
  <si>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</si>
  <si>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</si>
  <si>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</si>
  <si>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</si>
  <si>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</si>
  <si>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r>
      <t xml:space="preserve">You can report any formula errors on the worksheet at: </t>
    </r>
    <r>
      <rPr>
        <b/>
        <sz val="11"/>
        <color theme="1"/>
        <rFont val="Calibri"/>
        <family val="2"/>
        <scheme val="minor"/>
      </rPr>
      <t>support@screener.in</t>
    </r>
  </si>
  <si>
    <t>YEARS</t>
  </si>
  <si>
    <t>LTM</t>
  </si>
  <si>
    <t>INCOME STATEMENT</t>
  </si>
  <si>
    <t>#</t>
  </si>
  <si>
    <t xml:space="preserve">Sales </t>
  </si>
  <si>
    <t xml:space="preserve">Sales Growth </t>
  </si>
  <si>
    <t>-</t>
  </si>
  <si>
    <t>COGS</t>
  </si>
  <si>
    <t xml:space="preserve">COGS % Sales </t>
  </si>
  <si>
    <t>Gross Profit</t>
  </si>
  <si>
    <t xml:space="preserve">Selling &amp; General Expense </t>
  </si>
  <si>
    <t>Selling &amp; GE % Sales</t>
  </si>
  <si>
    <t>EBITDA</t>
  </si>
  <si>
    <t>EBITDA Margin</t>
  </si>
  <si>
    <t>Interest % Sales</t>
  </si>
  <si>
    <t xml:space="preserve">Depreciation </t>
  </si>
  <si>
    <t>Depreciation % Sales</t>
  </si>
  <si>
    <t xml:space="preserve">Earnings Before Tax </t>
  </si>
  <si>
    <t>EBT % Sales</t>
  </si>
  <si>
    <t>Effective Tax Rate</t>
  </si>
  <si>
    <t xml:space="preserve">Net Profit </t>
  </si>
  <si>
    <t>Net Margins</t>
  </si>
  <si>
    <t>Gross Margins</t>
  </si>
  <si>
    <t xml:space="preserve">No of Equity Share </t>
  </si>
  <si>
    <t>Earnings per Share</t>
  </si>
  <si>
    <t>EPS Growth</t>
  </si>
  <si>
    <t>Dividend Payout Ratio</t>
  </si>
  <si>
    <t>Dividend per Share</t>
  </si>
  <si>
    <t>Retained Earnings</t>
  </si>
  <si>
    <t>Balance Sheet</t>
  </si>
  <si>
    <t>Total Liabilities</t>
  </si>
  <si>
    <t>Fixed Assets &amp; Net Block</t>
  </si>
  <si>
    <t>Total Non Current Assets</t>
  </si>
  <si>
    <t>Total Current Assets</t>
  </si>
  <si>
    <t>Total Assets</t>
  </si>
  <si>
    <t>Check</t>
  </si>
  <si>
    <t>Cash from Operating Activity -</t>
  </si>
  <si>
    <t>Profit from operations</t>
  </si>
  <si>
    <t>Payables</t>
  </si>
  <si>
    <t>Loans Advances</t>
  </si>
  <si>
    <t>Other WC items</t>
  </si>
  <si>
    <t>Working capital changes</t>
  </si>
  <si>
    <t>Direct taxes</t>
  </si>
  <si>
    <t>Cash from Investing Activity -</t>
  </si>
  <si>
    <t>Fixed assets purchased</t>
  </si>
  <si>
    <t>Fixed assets sold</t>
  </si>
  <si>
    <t>Investments purchased</t>
  </si>
  <si>
    <t>Investments sold</t>
  </si>
  <si>
    <t>Interest received</t>
  </si>
  <si>
    <t>Dividends received</t>
  </si>
  <si>
    <t>Investment in group cos</t>
  </si>
  <si>
    <t>Redemp n Canc of Shares</t>
  </si>
  <si>
    <t>Acquisition of companies</t>
  </si>
  <si>
    <t>Inter corporate deposits</t>
  </si>
  <si>
    <t>Other investing items</t>
  </si>
  <si>
    <t>Cash from Financing Activity -</t>
  </si>
  <si>
    <t>Proceeds from shares</t>
  </si>
  <si>
    <t>Redemption of debentures</t>
  </si>
  <si>
    <t>Proceeds from borrowings</t>
  </si>
  <si>
    <t>Repayment of borrowings</t>
  </si>
  <si>
    <t>Interest paid fin</t>
  </si>
  <si>
    <t>Dividends paid</t>
  </si>
  <si>
    <t>Financial liabilities</t>
  </si>
  <si>
    <t>Other financing items</t>
  </si>
  <si>
    <t>Cash Flow Statements</t>
  </si>
  <si>
    <t xml:space="preserve">Operating Activity </t>
  </si>
  <si>
    <t>Financing Activity</t>
  </si>
  <si>
    <t xml:space="preserve">Investing Activity </t>
  </si>
  <si>
    <t>EBITDA Growth</t>
  </si>
  <si>
    <t>EBIT Margin</t>
  </si>
  <si>
    <t>EBT Margin</t>
  </si>
  <si>
    <t xml:space="preserve">EBIT Growth </t>
  </si>
  <si>
    <t xml:space="preserve">Dividend Growth </t>
  </si>
  <si>
    <t>Gross Margin</t>
  </si>
  <si>
    <t>Net Profit Margin</t>
  </si>
  <si>
    <t>Sales Expense % Sales</t>
  </si>
  <si>
    <t>Operation Income % Sales</t>
  </si>
  <si>
    <t>Return on Capital Employed</t>
  </si>
  <si>
    <t>Retained Earnings %</t>
  </si>
  <si>
    <t>Self Sustained Growth Rate</t>
  </si>
  <si>
    <t>Interest Coverage Ratio</t>
  </si>
  <si>
    <t>DebtorTurnover Ratio</t>
  </si>
  <si>
    <t>Creditor Turnover Ratio</t>
  </si>
  <si>
    <t xml:space="preserve">Inventory Turnover </t>
  </si>
  <si>
    <t>Fixed Assets Turnover</t>
  </si>
  <si>
    <t xml:space="preserve">Return on Equity </t>
  </si>
  <si>
    <t xml:space="preserve">Trend </t>
  </si>
  <si>
    <t>Creditor Days</t>
  </si>
  <si>
    <t>Inventory Days</t>
  </si>
  <si>
    <t xml:space="preserve">Capital Turnover </t>
  </si>
  <si>
    <t>(In days)</t>
  </si>
  <si>
    <t>CFO/Sales</t>
  </si>
  <si>
    <t>CFO/Total Assets</t>
  </si>
  <si>
    <t>CFO/Total Debt</t>
  </si>
  <si>
    <t>Cash Conversion Cycle (in days)</t>
  </si>
  <si>
    <t>Mean</t>
  </si>
  <si>
    <t>Median</t>
  </si>
  <si>
    <t>Particulars</t>
  </si>
  <si>
    <t>Total Liabilites</t>
  </si>
  <si>
    <t xml:space="preserve">Total Assets </t>
  </si>
  <si>
    <t>other assets</t>
  </si>
  <si>
    <t xml:space="preserve">  </t>
  </si>
  <si>
    <t>Year Weight</t>
  </si>
  <si>
    <t>Year</t>
  </si>
  <si>
    <t xml:space="preserve"> </t>
  </si>
  <si>
    <t xml:space="preserve">Weighted Average Cost of Capital </t>
  </si>
  <si>
    <t xml:space="preserve">All figures are in INR unless Stated otherwise </t>
  </si>
  <si>
    <t>Peer Comps</t>
  </si>
  <si>
    <t>Name of the comp</t>
  </si>
  <si>
    <t>Country</t>
  </si>
  <si>
    <t>Total Debt</t>
  </si>
  <si>
    <t>Total Equity</t>
  </si>
  <si>
    <t>Tax Rate</t>
  </si>
  <si>
    <t>Debt/</t>
  </si>
  <si>
    <t>Equity</t>
  </si>
  <si>
    <t>Capital</t>
  </si>
  <si>
    <t>Levered</t>
  </si>
  <si>
    <t xml:space="preserve">Unlevered </t>
  </si>
  <si>
    <r>
      <t>Beta</t>
    </r>
    <r>
      <rPr>
        <vertAlign val="superscript"/>
        <sz val="11"/>
        <color theme="1"/>
        <rFont val="Calibri"/>
        <family val="2"/>
        <scheme val="minor"/>
      </rPr>
      <t xml:space="preserve"> 2</t>
    </r>
  </si>
  <si>
    <r>
      <t>Beta</t>
    </r>
    <r>
      <rPr>
        <vertAlign val="superscript"/>
        <sz val="11"/>
        <color theme="1"/>
        <rFont val="Calibri"/>
        <family val="2"/>
        <scheme val="minor"/>
      </rPr>
      <t xml:space="preserve"> 3</t>
    </r>
  </si>
  <si>
    <t>India</t>
  </si>
  <si>
    <t>Average</t>
  </si>
  <si>
    <t>Cost of Debt</t>
  </si>
  <si>
    <t>Pre-Tax Cost of Debt</t>
  </si>
  <si>
    <t>Post-Tax Cost of Debt</t>
  </si>
  <si>
    <t>Cost of Equity</t>
  </si>
  <si>
    <t>Risk Free Rate</t>
  </si>
  <si>
    <t>Equity Risk Premium</t>
  </si>
  <si>
    <r>
      <t xml:space="preserve">Levered Beta </t>
    </r>
    <r>
      <rPr>
        <vertAlign val="superscript"/>
        <sz val="11"/>
        <color theme="1"/>
        <rFont val="Calibri"/>
        <family val="2"/>
        <scheme val="minor"/>
      </rPr>
      <t>4</t>
    </r>
  </si>
  <si>
    <t>Capital Structure</t>
  </si>
  <si>
    <t xml:space="preserve">Current </t>
  </si>
  <si>
    <t>Target</t>
  </si>
  <si>
    <t>Total Capital</t>
  </si>
  <si>
    <t>Levered Beta</t>
  </si>
  <si>
    <t>Comps Median Unlevered Beta</t>
  </si>
  <si>
    <t xml:space="preserve">Debt/ Equity </t>
  </si>
  <si>
    <t>Target Debt / Equity</t>
  </si>
  <si>
    <t>Weighted Average Cost of Capital</t>
  </si>
  <si>
    <t>Notes:</t>
  </si>
  <si>
    <t>1. Tax Rate considered as Marginal Tax Rate for the country</t>
  </si>
  <si>
    <t>2. Levered Beta is based on 5 year montly data</t>
  </si>
  <si>
    <t>3.Unlevered Beta = Levered beta/(1+(1-TaxRate)*Debt/Equity)</t>
  </si>
  <si>
    <t>4. Levered Beta = Unlevered beta*(1+(1-TaxRate)*Debt/Equity)</t>
  </si>
  <si>
    <t>Date</t>
  </si>
  <si>
    <t xml:space="preserve">Closing Price </t>
  </si>
  <si>
    <t>Adj Close**</t>
  </si>
  <si>
    <t xml:space="preserve">Date </t>
  </si>
  <si>
    <t xml:space="preserve"> Return</t>
  </si>
  <si>
    <t>S.No.</t>
  </si>
  <si>
    <t>Name</t>
  </si>
  <si>
    <t>CMP Rs.</t>
  </si>
  <si>
    <t xml:space="preserve">Mar Cap Rs.Cr. </t>
  </si>
  <si>
    <t>Debt Rs.Cr.</t>
  </si>
  <si>
    <t>Eq Cap Rs.Cr.</t>
  </si>
  <si>
    <t>Debt / Eq</t>
  </si>
  <si>
    <t>Maruti Suzuki</t>
  </si>
  <si>
    <t>Tata Motors</t>
  </si>
  <si>
    <t>M &amp; M</t>
  </si>
  <si>
    <t>Bajaj Auto</t>
  </si>
  <si>
    <t>TVS Motor Co.</t>
  </si>
  <si>
    <t>Beat Drifiting</t>
  </si>
  <si>
    <t>Levered Raw Beta</t>
  </si>
  <si>
    <t>Raw Beta Weight</t>
  </si>
  <si>
    <t>Market Beta</t>
  </si>
  <si>
    <t>Market Beta Weight</t>
  </si>
  <si>
    <t>Adjusted Beta</t>
  </si>
  <si>
    <t>Tata Motors Weekly Returns</t>
  </si>
  <si>
    <t>NIFTY Returns</t>
  </si>
  <si>
    <t>Jan</t>
  </si>
  <si>
    <t>Feb</t>
  </si>
  <si>
    <t>Mar</t>
  </si>
  <si>
    <t>Apr</t>
  </si>
  <si>
    <t>May</t>
  </si>
  <si>
    <t>Jun</t>
  </si>
  <si>
    <t>Jul</t>
  </si>
  <si>
    <t>Aug</t>
  </si>
  <si>
    <t>Sep</t>
  </si>
  <si>
    <t>Oct</t>
  </si>
  <si>
    <t>Nov</t>
  </si>
  <si>
    <t>Dec</t>
  </si>
  <si>
    <t>Annual</t>
  </si>
  <si>
    <t>Return on Markets</t>
  </si>
  <si>
    <t>Average  Return</t>
  </si>
  <si>
    <t xml:space="preserve">Dividend Yield </t>
  </si>
  <si>
    <r>
      <t xml:space="preserve">1.25% </t>
    </r>
    <r>
      <rPr>
        <vertAlign val="superscript"/>
        <sz val="11"/>
        <color theme="1"/>
        <rFont val="Calibri"/>
        <family val="2"/>
        <scheme val="minor"/>
      </rPr>
      <t>1</t>
    </r>
  </si>
  <si>
    <t>Total Market Return</t>
  </si>
  <si>
    <t>Equity Weight</t>
  </si>
  <si>
    <t>Debt Weight</t>
  </si>
  <si>
    <t>WACC</t>
  </si>
  <si>
    <t>Equity Capital</t>
  </si>
  <si>
    <t>Borrowings -</t>
  </si>
  <si>
    <t>Long term Borrowings</t>
  </si>
  <si>
    <t>Short term Borrowings</t>
  </si>
  <si>
    <t>Lease Liabilities</t>
  </si>
  <si>
    <t>Other Borrowings</t>
  </si>
  <si>
    <t>Other Liabilities -</t>
  </si>
  <si>
    <t>Non controlling int</t>
  </si>
  <si>
    <t>Trade Payables</t>
  </si>
  <si>
    <t>Advance from Customers</t>
  </si>
  <si>
    <t>Other liability items</t>
  </si>
  <si>
    <t>Fixed Assets -</t>
  </si>
  <si>
    <t>Land</t>
  </si>
  <si>
    <t>Building</t>
  </si>
  <si>
    <t>Plant Machinery</t>
  </si>
  <si>
    <t>Equipments</t>
  </si>
  <si>
    <t>Computers</t>
  </si>
  <si>
    <t>Furniture n fittings</t>
  </si>
  <si>
    <t>Vehicles</t>
  </si>
  <si>
    <t>Intangible Assets</t>
  </si>
  <si>
    <t>Other fixed assets</t>
  </si>
  <si>
    <t>Gross Block</t>
  </si>
  <si>
    <t>Accumulated Depreciation</t>
  </si>
  <si>
    <t>CWIP</t>
  </si>
  <si>
    <t>Other Assets -</t>
  </si>
  <si>
    <t>Inventories</t>
  </si>
  <si>
    <t>Cash Equivalents</t>
  </si>
  <si>
    <t>Short term loans</t>
  </si>
  <si>
    <t>Other asset items</t>
  </si>
  <si>
    <t>Calculation of ROCC</t>
  </si>
  <si>
    <t>Current Assets</t>
  </si>
  <si>
    <t>Current Liabilites</t>
  </si>
  <si>
    <t>Total Current Liabilites</t>
  </si>
  <si>
    <t>Net Working Capital</t>
  </si>
  <si>
    <t>Non Current Assets</t>
  </si>
  <si>
    <t>Net Non Current Assets</t>
  </si>
  <si>
    <t>Invested Capital</t>
  </si>
  <si>
    <t>EBIT</t>
  </si>
  <si>
    <t>ROIC</t>
  </si>
  <si>
    <t>Calculation of Reinvestment Rate</t>
  </si>
  <si>
    <t>Net Capex</t>
  </si>
  <si>
    <t xml:space="preserve">Change in Working Capital </t>
  </si>
  <si>
    <t>Marginal Tax Rate</t>
  </si>
  <si>
    <t>Reinvestment Rate</t>
  </si>
  <si>
    <t xml:space="preserve">Reinvestment </t>
  </si>
  <si>
    <t>EBIT (1-T)</t>
  </si>
  <si>
    <t>Calculation of Growth  Rate</t>
  </si>
  <si>
    <t>Intrinsic Growth</t>
  </si>
  <si>
    <t>Calculation of PV of FCFF</t>
  </si>
  <si>
    <t>EBIT(1-t)</t>
  </si>
  <si>
    <t>Less : Reinvestment Rate</t>
  </si>
  <si>
    <t>Free Cash Flow to Firm (FCFF)</t>
  </si>
  <si>
    <t>Mid Year Convention</t>
  </si>
  <si>
    <t>Discounting Factor</t>
  </si>
  <si>
    <t>PV of FCFF</t>
  </si>
  <si>
    <t>Expected Growth</t>
  </si>
  <si>
    <t>Terminal Growth</t>
  </si>
  <si>
    <t>Calculation of Terminal Value</t>
  </si>
  <si>
    <t>FCFF(N+1)</t>
  </si>
  <si>
    <t>Terminal Growth Rate</t>
  </si>
  <si>
    <t>Terminal Value</t>
  </si>
  <si>
    <t xml:space="preserve">Pv of Terminal Value </t>
  </si>
  <si>
    <t>Pv of FCFF</t>
  </si>
  <si>
    <t>Value of Operating Assets</t>
  </si>
  <si>
    <t>Add: Cash</t>
  </si>
  <si>
    <t>Less : Debt</t>
  </si>
  <si>
    <t xml:space="preserve">Value of Equity </t>
  </si>
  <si>
    <t>No. of Shares</t>
  </si>
  <si>
    <t>Equity Value Per Share</t>
  </si>
  <si>
    <t>Share Price</t>
  </si>
  <si>
    <t>Discount/Premium</t>
  </si>
  <si>
    <t>Calculation of Equtiy Value per Share</t>
  </si>
  <si>
    <t xml:space="preserve">Comparable Company Valuation </t>
  </si>
  <si>
    <t>Shares Outstanding</t>
  </si>
  <si>
    <t>Equity Value</t>
  </si>
  <si>
    <t>Net Debt</t>
  </si>
  <si>
    <t>Enterprise Value</t>
  </si>
  <si>
    <t>Market Data</t>
  </si>
  <si>
    <t>Revenue</t>
  </si>
  <si>
    <t>Net Income</t>
  </si>
  <si>
    <t>Valuation</t>
  </si>
  <si>
    <t>Ticker</t>
  </si>
  <si>
    <t xml:space="preserve">Company </t>
  </si>
  <si>
    <t>No. Eq. Shares Cr.</t>
  </si>
  <si>
    <t>Cash End Rs.Cr.</t>
  </si>
  <si>
    <t>Sales Rs.Cr.</t>
  </si>
  <si>
    <t>EV / EBITDA</t>
  </si>
  <si>
    <t>NP 12M Rs.Cr.</t>
  </si>
  <si>
    <t>Eicher Motors</t>
  </si>
  <si>
    <t>Hero Motocorp</t>
  </si>
  <si>
    <t>Ashok Leyland</t>
  </si>
  <si>
    <t>Ola Electric</t>
  </si>
  <si>
    <t>Escorts Kubota</t>
  </si>
  <si>
    <t>Tata Motors-DVR</t>
  </si>
  <si>
    <t>Olectra Greentec</t>
  </si>
  <si>
    <t>Force Motors</t>
  </si>
  <si>
    <t>VST Till. Tract.</t>
  </si>
  <si>
    <t>SML ISUZU</t>
  </si>
  <si>
    <t>Atul Auto</t>
  </si>
  <si>
    <t>Mercury EV-Tech</t>
  </si>
  <si>
    <t>Wardwizard Inno.</t>
  </si>
  <si>
    <t>Urja Global</t>
  </si>
  <si>
    <t>Hindustan Motors</t>
  </si>
  <si>
    <t>Tunwal E-Motors</t>
  </si>
  <si>
    <t>Bikewo Green</t>
  </si>
  <si>
    <t>Market Ca</t>
  </si>
  <si>
    <t>Net DEBT</t>
  </si>
  <si>
    <t>EV/Revenue</t>
  </si>
  <si>
    <t>EV/EBITDA</t>
  </si>
  <si>
    <t>P/E</t>
  </si>
  <si>
    <t>TATAMOTORS.NS</t>
  </si>
  <si>
    <t>MARUTI.NS</t>
  </si>
  <si>
    <t>BAJAJ.NS</t>
  </si>
  <si>
    <t>EICHER.NS</t>
  </si>
  <si>
    <t>HERO.NS</t>
  </si>
  <si>
    <t>ASHOK.NS</t>
  </si>
  <si>
    <t>OLA.NS</t>
  </si>
  <si>
    <t>ESCORTS.NS</t>
  </si>
  <si>
    <t>M&amp;M.NS</t>
  </si>
  <si>
    <t>High</t>
  </si>
  <si>
    <t>25th Percentile</t>
  </si>
  <si>
    <t>75th Percentile</t>
  </si>
  <si>
    <t>Low</t>
  </si>
  <si>
    <t>Amounts in crores</t>
  </si>
  <si>
    <t>Tata Motors comarable valuation</t>
  </si>
  <si>
    <t>Implied Enterprise Value</t>
  </si>
  <si>
    <t>Implied Market Value</t>
  </si>
  <si>
    <t>Shares Oustadings</t>
  </si>
  <si>
    <t>Implied Value Per Share</t>
  </si>
  <si>
    <t>Source: The Valuation School &amp; Screener.in</t>
  </si>
  <si>
    <t>Sensitivity Analysis</t>
  </si>
  <si>
    <t>Comps</t>
  </si>
  <si>
    <t>DCF Bear</t>
  </si>
  <si>
    <t>DCF Base</t>
  </si>
  <si>
    <t>DFC Bull</t>
  </si>
  <si>
    <t>52W H/L</t>
  </si>
  <si>
    <t>Open High</t>
  </si>
  <si>
    <t>Open Low</t>
  </si>
  <si>
    <t>Value Per Share</t>
  </si>
  <si>
    <t>Tata Motors Group is a leading global automobile manufacturer. Part of the illustrious multi-national conglomerate, the Tata group, it offers a wide and diverse portfolio of cars, sports utility vehicles, trucks, buses and defence vehicles to the world. It has operations in India, the UK, South Korea, South Africa, China, Brazil, Austria and Slovakia through a strong global network of subsidiaries, associate companies and Joint Ventures (JVs), including Jaguar Land Rover in the UK and Tata Daewoo in South Korea.</t>
  </si>
  <si>
    <t>Key Finanical Mertics</t>
  </si>
  <si>
    <t>Total Sales</t>
  </si>
  <si>
    <t>INR (crs)</t>
  </si>
  <si>
    <t>Sales Growth (y-o-y)</t>
  </si>
  <si>
    <t>Gross Profit Margins (%)</t>
  </si>
  <si>
    <t>EBITDA Margins ( %)</t>
  </si>
  <si>
    <t>EBIT Margins (%)</t>
  </si>
  <si>
    <t>Net Profit Margins (%)</t>
  </si>
  <si>
    <t>Earnings Per Share (in Rs)</t>
  </si>
  <si>
    <t>EPS Growth (y-o-y)</t>
  </si>
  <si>
    <t>Dividend Per Share</t>
  </si>
  <si>
    <t>Dividend Per Share (y-o-y)</t>
  </si>
  <si>
    <t>Volume</t>
  </si>
  <si>
    <t>29-02-2022</t>
  </si>
  <si>
    <t xml:space="preserve">MARKET CAP </t>
  </si>
  <si>
    <t xml:space="preserve">DEBT </t>
  </si>
  <si>
    <t xml:space="preserve">CASH </t>
  </si>
  <si>
    <t>EV</t>
  </si>
  <si>
    <t>EV /EBITDA</t>
  </si>
  <si>
    <t>EV /SALES</t>
  </si>
  <si>
    <t xml:space="preserve">Book value of Equity </t>
  </si>
  <si>
    <t xml:space="preserve">p/b </t>
  </si>
  <si>
    <t>Share Price-5Y</t>
  </si>
  <si>
    <t>Key Finanical Ratio</t>
  </si>
  <si>
    <t>Price to Earnings</t>
  </si>
  <si>
    <t>EV/Sales</t>
  </si>
  <si>
    <t>Price-to-Book Value</t>
  </si>
  <si>
    <t>Return on Capital Employed (%)</t>
  </si>
  <si>
    <t>Return on Equity (%)</t>
  </si>
  <si>
    <t>Volume 5y</t>
  </si>
  <si>
    <t>esyu</t>
  </si>
  <si>
    <t>Major shareholders: Tata Motors Limited</t>
  </si>
  <si>
    <t xml:space="preserve"> Tata Sons Pvt Ltd.</t>
  </si>
  <si>
    <t xml:space="preserve"> SBI Funds Management Ltd.</t>
  </si>
  <si>
    <t xml:space="preserve"> Life Insurance Corporation of India (Investment Portfolio)</t>
  </si>
  <si>
    <t>Jhunjhunwala Rakesh Radheshyam</t>
  </si>
  <si>
    <t xml:space="preserve"> GIC Pte Ltd. (Investment Management)</t>
  </si>
  <si>
    <t xml:space="preserve"> UTI Asset Management Co. Ltd. (Investment Management)</t>
  </si>
  <si>
    <t xml:space="preserve"> HDFC Asset Management Co. Ltd. (Invt Mgmt)</t>
  </si>
  <si>
    <t xml:space="preserve"> Axis Asset Management Co. Ltd.</t>
  </si>
  <si>
    <t xml:space="preserve"> SBI Life Insurance Co. Ltd. (Investment Portfolio)</t>
  </si>
  <si>
    <t xml:space="preserve"> Mirae Asset Investment Managers (India) Pvt Ltd.</t>
  </si>
  <si>
    <t xml:space="preserve"> ░░░░░░░░░░░░░░░░░░░░░░░░░░░░░░</t>
  </si>
  <si>
    <t>░ ░░░</t>
  </si>
  <si>
    <t>░░░░%</t>
  </si>
  <si>
    <t>░░</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</si>
  <si>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</si>
  <si>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</si>
  <si>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</si>
  <si>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</si>
  <si>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</si>
  <si>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</si>
  <si>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</si>
  <si>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</si>
  <si>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</si>
  <si>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</si>
  <si>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</si>
  <si>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Total Share held </t>
  </si>
  <si>
    <t>Shareholding %</t>
  </si>
  <si>
    <t>Market Value</t>
  </si>
  <si>
    <t>Tata Motors Limited-One Page Profile</t>
  </si>
  <si>
    <t>FIIs </t>
  </si>
  <si>
    <t>DIIs </t>
  </si>
  <si>
    <t>Public </t>
  </si>
  <si>
    <t>Shareholding Pattern</t>
  </si>
  <si>
    <t>Share price on xxx</t>
  </si>
  <si>
    <t>Number of Share o/s</t>
  </si>
  <si>
    <t>Less Cash &amp; Cash eq</t>
  </si>
  <si>
    <t>Add; Total Debt</t>
  </si>
  <si>
    <t>Add; Minority Interest</t>
  </si>
  <si>
    <t>Entreprise value</t>
  </si>
  <si>
    <t>Managerial Remuneration</t>
  </si>
  <si>
    <t xml:space="preserve">Designation </t>
  </si>
  <si>
    <t>Ratio of Remuneration</t>
  </si>
  <si>
    <t>x of median Salary</t>
  </si>
  <si>
    <t>Mr.N Chandrasekaran</t>
  </si>
  <si>
    <t>Mr.G Wagh</t>
  </si>
  <si>
    <t>Mr.P .B. Balaji</t>
  </si>
  <si>
    <t>Chairman</t>
  </si>
  <si>
    <t>Ex. Director</t>
  </si>
  <si>
    <t>Group CFO</t>
  </si>
  <si>
    <t>Recent Updates</t>
  </si>
  <si>
    <t>Tata Motors, India's leading EV manufacturer, has taken aggressive steps to attract consumers. The company is offering significant incentives, including free charging at 5,500 stations operated by its power unit for six months. </t>
  </si>
  <si>
    <t xml:space="preserve">Tata has implemented substantial price reductions ranging from 10 per cent to 20 per cent on its popular Punch and Nexon models. </t>
  </si>
  <si>
    <t>Tata Power and Tata Motors have signed a Memorandum of Understanding to set up 200 fast-charging stations for electric commercial vehicles in all metros cities including Mumbai, Delhi, Chennai, Bengaluru and Kolkata.</t>
  </si>
  <si>
    <t>News from Mutiple portal</t>
  </si>
  <si>
    <t>Managerial Remuneration from Annual Report</t>
  </si>
  <si>
    <t>Share price and volume from Yahoo Finance</t>
  </si>
  <si>
    <t>Sep 15, 2024</t>
  </si>
  <si>
    <t>Sep 08, 2024</t>
  </si>
  <si>
    <t>Sep 01, 2024</t>
  </si>
  <si>
    <t>Aug 25, 2024</t>
  </si>
  <si>
    <t>Aug 18, 2024</t>
  </si>
  <si>
    <t>Aug 11, 2024</t>
  </si>
  <si>
    <t>Aug 04, 2024</t>
  </si>
  <si>
    <t>Jul 28, 2024</t>
  </si>
  <si>
    <t>Jul 21, 2024</t>
  </si>
  <si>
    <t>Jul 14, 2024</t>
  </si>
  <si>
    <t>Jul 07, 2024</t>
  </si>
  <si>
    <t>Jun 30, 2024</t>
  </si>
  <si>
    <t>Jun 23, 2024</t>
  </si>
  <si>
    <t>Jun 16, 2024</t>
  </si>
  <si>
    <t>Jun 09, 2024</t>
  </si>
  <si>
    <t>Jun 02, 2024</t>
  </si>
  <si>
    <t>May 26, 2024</t>
  </si>
  <si>
    <t>May 19, 2024</t>
  </si>
  <si>
    <t>May 12, 2024</t>
  </si>
  <si>
    <t>May 05, 2024</t>
  </si>
  <si>
    <t>Apr 28, 2024</t>
  </si>
  <si>
    <t>Apr 21, 2024</t>
  </si>
  <si>
    <t>Apr 14, 2024</t>
  </si>
  <si>
    <t>Apr 07, 2024</t>
  </si>
  <si>
    <t>Mar 31, 2024</t>
  </si>
  <si>
    <t>Mar 24, 2024</t>
  </si>
  <si>
    <t>Mar 17, 2024</t>
  </si>
  <si>
    <t>Mar 10, 2024</t>
  </si>
  <si>
    <t>Mar 03, 2024</t>
  </si>
  <si>
    <t>Feb 25, 2024</t>
  </si>
  <si>
    <t>Feb 18, 2024</t>
  </si>
  <si>
    <t>Feb 11, 2024</t>
  </si>
  <si>
    <t>Feb 04, 2024</t>
  </si>
  <si>
    <t>Jan 28, 2024</t>
  </si>
  <si>
    <t>Jan 21, 2024</t>
  </si>
  <si>
    <t>Jan 14, 2024</t>
  </si>
  <si>
    <t>Jan 07, 2024</t>
  </si>
  <si>
    <t>Dec 31, 2023</t>
  </si>
  <si>
    <t>Dec 24, 2023</t>
  </si>
  <si>
    <t>Dec 17, 2023</t>
  </si>
  <si>
    <t>Dec 10, 2023</t>
  </si>
  <si>
    <t>Dec 03, 2023</t>
  </si>
  <si>
    <t>Nov 26, 2023</t>
  </si>
  <si>
    <t>Nov 19, 2023</t>
  </si>
  <si>
    <t>Nov 12, 2023</t>
  </si>
  <si>
    <t>Nov 05, 2023</t>
  </si>
  <si>
    <t>Oct 29, 2023</t>
  </si>
  <si>
    <t>Oct 22, 2023</t>
  </si>
  <si>
    <t>Oct 15, 2023</t>
  </si>
  <si>
    <t>Oct 08, 2023</t>
  </si>
  <si>
    <t>Oct 01, 2023</t>
  </si>
  <si>
    <t>Sep 24, 2023</t>
  </si>
  <si>
    <t>Sep 17, 2023</t>
  </si>
  <si>
    <t>Sep 10, 2023</t>
  </si>
  <si>
    <t>Sep 03, 2023</t>
  </si>
  <si>
    <t>Aug 27, 2023</t>
  </si>
  <si>
    <t>Aug 20, 2023</t>
  </si>
  <si>
    <t>Aug 13, 2023</t>
  </si>
  <si>
    <t>Aug 06, 2023</t>
  </si>
  <si>
    <t>Jul 30, 2023</t>
  </si>
  <si>
    <t>Jul 23, 2023</t>
  </si>
  <si>
    <t>Jul 16, 2023</t>
  </si>
  <si>
    <t>Jul 09, 2023</t>
  </si>
  <si>
    <t>Jul 02, 2023</t>
  </si>
  <si>
    <t>Jun 25, 2023</t>
  </si>
  <si>
    <t>Jun 18, 2023</t>
  </si>
  <si>
    <t>Jun 11, 2023</t>
  </si>
  <si>
    <t>Jun 04, 2023</t>
  </si>
  <si>
    <t>May 28, 2023</t>
  </si>
  <si>
    <t>May 21, 2023</t>
  </si>
  <si>
    <t>May 14, 2023</t>
  </si>
  <si>
    <t>May 07, 2023</t>
  </si>
  <si>
    <t>Apr 30, 2023</t>
  </si>
  <si>
    <t>Apr 23, 2023</t>
  </si>
  <si>
    <t>Apr 16, 2023</t>
  </si>
  <si>
    <t>Apr 09, 2023</t>
  </si>
  <si>
    <t>Apr 02, 2023</t>
  </si>
  <si>
    <t>Mar 26, 2023</t>
  </si>
  <si>
    <t>Mar 19, 2023</t>
  </si>
  <si>
    <t>Mar 12, 2023</t>
  </si>
  <si>
    <t>Mar 05, 2023</t>
  </si>
  <si>
    <t>Feb 26, 2023</t>
  </si>
  <si>
    <t>Feb 19, 2023</t>
  </si>
  <si>
    <t>Feb 12, 2023</t>
  </si>
  <si>
    <t>Feb 05, 2023</t>
  </si>
  <si>
    <t>Jan 29, 2023</t>
  </si>
  <si>
    <t>Jan 22, 2023</t>
  </si>
  <si>
    <t>Jan 15, 2023</t>
  </si>
  <si>
    <t>Jan 08, 2023</t>
  </si>
  <si>
    <t>Jan 01, 2023</t>
  </si>
  <si>
    <t>Dec 25, 2022</t>
  </si>
  <si>
    <t>Dec 18, 2022</t>
  </si>
  <si>
    <t>Dec 11, 2022</t>
  </si>
  <si>
    <t>Dec 04, 2022</t>
  </si>
  <si>
    <t>Nov 27, 2022</t>
  </si>
  <si>
    <t>Nov 20, 2022</t>
  </si>
  <si>
    <t>Nov 13, 2022</t>
  </si>
  <si>
    <t>Nov 06, 2022</t>
  </si>
  <si>
    <t>Oct 30, 2022</t>
  </si>
  <si>
    <t>Oct 23, 2022</t>
  </si>
  <si>
    <t>Oct 16, 2022</t>
  </si>
  <si>
    <t>Oct 09, 2022</t>
  </si>
  <si>
    <t>Oct 02, 2022</t>
  </si>
  <si>
    <t>Sep 25, 2022</t>
  </si>
  <si>
    <t>Sep 18, 2022</t>
  </si>
  <si>
    <t>Beta 1</t>
  </si>
  <si>
    <t>Beta 2</t>
  </si>
  <si>
    <t>Beta 3</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</si>
  <si>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</si>
  <si>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</si>
  <si>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</si>
  <si>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</si>
  <si>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</si>
  <si>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</si>
  <si>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</si>
  <si>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</si>
  <si>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</si>
  <si>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</si>
  <si>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</si>
  <si>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</si>
  <si>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</si>
  <si>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</si>
  <si>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</si>
  <si>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</si>
  <si>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</si>
  <si>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</si>
  <si>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</si>
  <si>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</si>
  <si>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</si>
  <si>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</si>
  <si>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</si>
  <si>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</si>
  <si>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Regression Beta -2 Years Weekly</t>
  </si>
  <si>
    <t>Maruti Suzuki Weekly Returns</t>
  </si>
  <si>
    <t>Sep 20, 2024</t>
  </si>
  <si>
    <t>M &amp; M - Weekly Returns</t>
  </si>
  <si>
    <t>Bajaj Auto Weekly Returns</t>
  </si>
  <si>
    <t>Tvs Motor Weekly Returns</t>
  </si>
  <si>
    <t>date</t>
  </si>
  <si>
    <t xml:space="preserve">Trade receivables </t>
  </si>
  <si>
    <t xml:space="preserve"> -</t>
  </si>
  <si>
    <t>5 Year Average</t>
  </si>
  <si>
    <t>5 Year Median</t>
  </si>
  <si>
    <t>Football Field Analysis</t>
  </si>
  <si>
    <t>Return</t>
  </si>
  <si>
    <t>Sorted Return</t>
  </si>
  <si>
    <t>Calucation of value at Risk - Tata motors (Historical)</t>
  </si>
  <si>
    <t>Standard deivation</t>
  </si>
  <si>
    <t>MIN</t>
  </si>
  <si>
    <t>MAX</t>
  </si>
  <si>
    <t xml:space="preserve">Percentile </t>
  </si>
  <si>
    <t>VAR (%)</t>
  </si>
  <si>
    <t>CMP</t>
  </si>
  <si>
    <t>Stock Price</t>
  </si>
  <si>
    <t>d</t>
  </si>
  <si>
    <t>VAR(INR)</t>
  </si>
  <si>
    <t>Confidence</t>
  </si>
  <si>
    <t>Replication</t>
  </si>
  <si>
    <t>Adj Close</t>
  </si>
  <si>
    <t>Historical Approach</t>
  </si>
  <si>
    <t>Calucation of value at Risk - Tata motors (Simulation)</t>
  </si>
  <si>
    <t>Monte Carlo Simulation</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</si>
  <si>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</si>
  <si>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</si>
  <si>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</si>
  <si>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</si>
  <si>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</si>
  <si>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</si>
  <si>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</si>
  <si>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</si>
  <si>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</si>
  <si>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</si>
  <si>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</si>
  <si>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</si>
  <si>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</si>
  <si>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</si>
  <si>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</si>
  <si>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</si>
  <si>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</si>
  <si>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</si>
  <si>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</si>
  <si>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</si>
  <si>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</si>
  <si>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</si>
  <si>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</si>
  <si>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</si>
  <si>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</si>
  <si>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</si>
  <si>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</si>
  <si>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</si>
  <si>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</si>
  <si>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</si>
  <si>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</si>
  <si>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</si>
  <si>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</si>
  <si>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</si>
  <si>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</si>
  <si>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</si>
  <si>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</si>
  <si>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</si>
  <si>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</si>
  <si>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</si>
  <si>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</si>
  <si>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</si>
  <si>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</si>
  <si>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</si>
  <si>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</si>
  <si>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</si>
  <si>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</si>
  <si>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</si>
  <si>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</si>
  <si>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</si>
  <si>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</si>
  <si>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</si>
  <si>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</si>
  <si>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</si>
  <si>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</si>
  <si>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</si>
  <si>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</si>
  <si>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</si>
  <si>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</si>
  <si>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</si>
  <si>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</si>
  <si>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</si>
  <si>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</si>
  <si>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</si>
  <si>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</si>
  <si>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</si>
  <si>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</si>
  <si>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</si>
  <si>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</si>
  <si>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</si>
  <si>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</si>
  <si>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</si>
  <si>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</si>
  <si>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</si>
  <si>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</si>
  <si>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</si>
  <si>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</si>
  <si>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</si>
  <si>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</si>
  <si>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</si>
  <si>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</si>
  <si>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</si>
  <si>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</si>
  <si>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</si>
  <si>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</si>
  <si>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</si>
  <si>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</si>
  <si>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</si>
  <si>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</si>
  <si>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</si>
  <si>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</si>
  <si>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</si>
  <si>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</si>
  <si>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</si>
  <si>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</si>
  <si>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</si>
  <si>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</si>
  <si>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</si>
  <si>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</si>
  <si>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</si>
  <si>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</si>
  <si>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</si>
  <si>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</si>
  <si>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</si>
  <si>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</si>
  <si>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</si>
  <si>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</si>
  <si>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</si>
  <si>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</si>
  <si>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</si>
  <si>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</si>
  <si>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</si>
  <si>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</si>
  <si>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</si>
  <si>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</si>
  <si>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</si>
  <si>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</si>
  <si>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</si>
  <si>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</si>
  <si>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</si>
  <si>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</si>
  <si>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</si>
  <si>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</si>
  <si>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</si>
  <si>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</si>
  <si>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</si>
  <si>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</si>
  <si>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</si>
  <si>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</si>
  <si>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</si>
  <si>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</si>
  <si>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</si>
  <si>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</si>
  <si>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</si>
  <si>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</si>
  <si>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</si>
  <si>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</si>
  <si>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</si>
  <si>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</si>
  <si>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</si>
  <si>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</si>
  <si>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</si>
  <si>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</si>
  <si>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</si>
  <si>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</si>
  <si>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</si>
  <si>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</si>
  <si>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</si>
  <si>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</si>
  <si>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</si>
  <si>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</si>
  <si>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</si>
  <si>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</si>
  <si>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</si>
  <si>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</si>
  <si>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</si>
  <si>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</si>
  <si>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</si>
  <si>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</si>
  <si>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</si>
  <si>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</si>
  <si>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</si>
  <si>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</si>
  <si>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</si>
  <si>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</si>
  <si>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</si>
  <si>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</si>
  <si>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</si>
  <si>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</si>
  <si>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</si>
  <si>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</si>
  <si>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</si>
  <si>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</si>
  <si>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</si>
  <si>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</si>
  <si>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</si>
  <si>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</si>
  <si>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</si>
  <si>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</si>
  <si>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</si>
  <si>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</si>
  <si>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</si>
  <si>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</si>
  <si>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</si>
  <si>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</si>
  <si>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</si>
  <si>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</si>
  <si>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</si>
  <si>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</si>
  <si>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</si>
  <si>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</si>
  <si>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</si>
  <si>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</si>
  <si>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</si>
  <si>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</si>
  <si>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</si>
  <si>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</si>
  <si>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</si>
  <si>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</si>
  <si>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</si>
  <si>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</si>
  <si>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</si>
  <si>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</si>
  <si>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</si>
  <si>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</si>
  <si>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</si>
  <si>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</si>
  <si>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</si>
  <si>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</si>
  <si>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</si>
  <si>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</si>
  <si>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</si>
  <si>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</si>
  <si>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</si>
  <si>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</si>
  <si>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</si>
  <si>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</si>
  <si>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</si>
  <si>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</si>
  <si>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</si>
  <si>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</si>
  <si>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</si>
  <si>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</si>
  <si>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</si>
  <si>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</si>
  <si>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</si>
  <si>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</si>
  <si>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</si>
  <si>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</si>
  <si>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</si>
  <si>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</si>
  <si>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</si>
  <si>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</si>
  <si>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</si>
  <si>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</si>
  <si>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</si>
  <si>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</si>
  <si>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</si>
  <si>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</si>
  <si>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</si>
  <si>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</si>
  <si>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</si>
  <si>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</si>
  <si>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</si>
  <si>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</si>
  <si>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</si>
  <si>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</si>
  <si>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</si>
  <si>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</si>
  <si>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</si>
  <si>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</si>
  <si>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</si>
  <si>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</si>
  <si>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</si>
  <si>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</si>
  <si>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</si>
  <si>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</si>
  <si>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</si>
  <si>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</si>
  <si>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</si>
  <si>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</si>
  <si>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</si>
  <si>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</si>
  <si>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</si>
  <si>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</si>
  <si>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</si>
  <si>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</si>
  <si>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</si>
  <si>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</si>
  <si>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</si>
  <si>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</si>
  <si>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</si>
  <si>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</si>
  <si>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</si>
  <si>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</si>
  <si>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</si>
  <si>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</si>
  <si>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</si>
  <si>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</si>
  <si>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</si>
  <si>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</si>
  <si>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</si>
  <si>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</si>
  <si>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</si>
  <si>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</si>
  <si>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</si>
  <si>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</si>
  <si>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</si>
  <si>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</si>
  <si>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</si>
  <si>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</si>
  <si>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</si>
  <si>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</si>
  <si>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</si>
  <si>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</si>
  <si>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</si>
  <si>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</si>
  <si>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</si>
  <si>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</si>
  <si>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</si>
  <si>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</si>
  <si>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</si>
  <si>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</si>
  <si>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</si>
  <si>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</si>
  <si>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</si>
  <si>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</si>
  <si>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</si>
  <si>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</si>
  <si>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</si>
  <si>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</si>
  <si>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</si>
  <si>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</si>
  <si>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</si>
  <si>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</si>
  <si>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</si>
  <si>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</si>
  <si>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</si>
  <si>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</si>
  <si>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</si>
  <si>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</si>
  <si>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</si>
  <si>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</si>
  <si>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</si>
  <si>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</si>
  <si>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</si>
  <si>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</si>
  <si>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</si>
  <si>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</si>
  <si>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</si>
  <si>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</si>
  <si>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</si>
  <si>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</si>
  <si>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</si>
  <si>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</si>
  <si>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</si>
  <si>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</si>
  <si>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</si>
  <si>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</si>
  <si>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</si>
  <si>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</si>
  <si>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</si>
  <si>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</si>
  <si>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</si>
  <si>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</si>
  <si>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</si>
  <si>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</si>
  <si>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</si>
  <si>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</si>
  <si>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</si>
  <si>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</si>
  <si>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</si>
  <si>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</si>
  <si>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</si>
  <si>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</si>
  <si>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</si>
  <si>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</si>
  <si>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</si>
  <si>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</si>
  <si>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</si>
  <si>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</si>
  <si>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</si>
  <si>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</si>
  <si>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</si>
  <si>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</si>
  <si>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</si>
  <si>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</si>
  <si>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</si>
  <si>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</si>
  <si>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</si>
  <si>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</si>
  <si>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</si>
  <si>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</si>
  <si>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</si>
  <si>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</si>
  <si>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</si>
  <si>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</si>
  <si>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</si>
  <si>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</si>
  <si>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</si>
  <si>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</si>
  <si>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</si>
  <si>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</si>
  <si>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</si>
  <si>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</si>
  <si>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</si>
  <si>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</si>
  <si>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</si>
  <si>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</si>
  <si>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</si>
  <si>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</si>
  <si>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</si>
  <si>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</si>
  <si>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</si>
  <si>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</si>
  <si>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</si>
  <si>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</si>
  <si>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</si>
  <si>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</si>
  <si>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</si>
  <si>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</si>
  <si>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</si>
  <si>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</si>
  <si>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</si>
  <si>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</si>
  <si>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</si>
  <si>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</si>
  <si>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</si>
  <si>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</si>
  <si>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</si>
  <si>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</si>
  <si>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</si>
  <si>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</si>
  <si>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</si>
  <si>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</si>
  <si>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</si>
  <si>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</si>
  <si>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</si>
  <si>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</si>
  <si>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</si>
  <si>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</si>
  <si>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</si>
  <si>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</si>
  <si>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</si>
  <si>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</si>
  <si>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</si>
  <si>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</si>
  <si>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</si>
  <si>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</si>
  <si>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</si>
  <si>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</si>
  <si>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</si>
  <si>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</si>
  <si>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</si>
  <si>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</si>
  <si>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</si>
  <si>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</si>
  <si>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</si>
  <si>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</si>
  <si>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</si>
  <si>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</si>
  <si>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</si>
  <si>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</si>
  <si>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</si>
  <si>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</si>
  <si>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</si>
  <si>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</si>
  <si>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</si>
  <si>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</si>
  <si>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</si>
  <si>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</si>
  <si>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</si>
  <si>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</si>
  <si>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</si>
  <si>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</si>
  <si>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</si>
  <si>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</si>
  <si>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</si>
  <si>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</si>
  <si>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</si>
  <si>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</si>
  <si>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</si>
  <si>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</si>
  <si>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</si>
  <si>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</si>
  <si>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</si>
  <si>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</si>
  <si>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</si>
  <si>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</si>
  <si>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</si>
  <si>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</si>
  <si>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</si>
  <si>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</si>
  <si>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</si>
  <si>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</si>
  <si>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</si>
  <si>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</si>
  <si>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</si>
  <si>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</si>
  <si>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</si>
  <si>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</si>
  <si>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</si>
  <si>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</si>
  <si>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</si>
  <si>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</si>
  <si>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</si>
  <si>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</si>
  <si>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</si>
  <si>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</si>
  <si>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</si>
  <si>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</si>
  <si>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</si>
  <si>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</si>
  <si>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</si>
  <si>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</si>
  <si>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</si>
  <si>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</si>
  <si>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</si>
  <si>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</si>
  <si>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</si>
  <si>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</si>
  <si>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</si>
  <si>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</si>
  <si>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</si>
  <si>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</si>
  <si>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</si>
  <si>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</si>
  <si>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</si>
  <si>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</si>
  <si>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</si>
  <si>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</si>
  <si>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</si>
  <si>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</si>
  <si>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</si>
  <si>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</si>
  <si>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</si>
  <si>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</si>
  <si>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</si>
  <si>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</si>
  <si>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</si>
  <si>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</si>
  <si>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</si>
  <si>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</si>
  <si>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</si>
  <si>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</si>
  <si>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</si>
  <si>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</si>
  <si>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</si>
  <si>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</si>
  <si>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</si>
  <si>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</si>
  <si>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</si>
  <si>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</si>
  <si>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</si>
  <si>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</si>
  <si>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</si>
  <si>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</si>
  <si>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</si>
  <si>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</si>
  <si>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</si>
  <si>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</si>
  <si>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</si>
  <si>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</si>
  <si>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</si>
  <si>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</si>
  <si>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</si>
  <si>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</si>
  <si>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</si>
  <si>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</si>
  <si>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</si>
  <si>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</si>
  <si>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</si>
  <si>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</si>
  <si>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</si>
  <si>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</si>
  <si>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</si>
  <si>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</si>
  <si>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</si>
  <si>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</si>
  <si>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</si>
  <si>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</si>
  <si>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</si>
  <si>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</si>
  <si>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</si>
  <si>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</si>
  <si>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</si>
  <si>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</si>
  <si>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</si>
  <si>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</si>
  <si>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</si>
  <si>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</si>
  <si>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</si>
  <si>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</si>
  <si>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</si>
  <si>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</si>
  <si>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</si>
  <si>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</si>
  <si>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</si>
  <si>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</si>
  <si>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</si>
  <si>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</si>
  <si>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</si>
  <si>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</si>
  <si>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</si>
  <si>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</si>
  <si>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</si>
  <si>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</si>
  <si>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</si>
  <si>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</si>
  <si>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</si>
  <si>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</si>
  <si>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</si>
  <si>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</si>
  <si>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</si>
  <si>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</si>
  <si>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</si>
  <si>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</si>
  <si>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</si>
  <si>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</si>
  <si>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</si>
  <si>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</si>
  <si>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</si>
  <si>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</si>
  <si>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</si>
  <si>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</si>
  <si>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</si>
  <si>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</si>
  <si>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</si>
  <si>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</si>
  <si>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</si>
  <si>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</si>
  <si>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</si>
  <si>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</si>
  <si>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</si>
  <si>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</si>
  <si>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</si>
  <si>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</si>
  <si>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</si>
  <si>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</si>
  <si>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</si>
  <si>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</si>
  <si>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</si>
  <si>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</si>
  <si>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</si>
  <si>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</si>
  <si>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</si>
  <si>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</si>
  <si>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</si>
  <si>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</si>
  <si>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</si>
  <si>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</si>
  <si>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</si>
  <si>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</si>
  <si>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</si>
  <si>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</si>
  <si>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</si>
  <si>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</si>
  <si>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</si>
  <si>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</si>
  <si>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</si>
  <si>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</si>
  <si>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</si>
  <si>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</si>
  <si>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</si>
  <si>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</si>
  <si>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</si>
  <si>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</si>
  <si>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</si>
  <si>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</si>
  <si>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</si>
  <si>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</si>
  <si>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</si>
  <si>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</si>
  <si>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</si>
  <si>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</si>
  <si>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</si>
  <si>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</si>
  <si>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</si>
  <si>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</si>
  <si>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</si>
  <si>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</si>
  <si>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</si>
  <si>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</si>
  <si>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</si>
  <si>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</si>
  <si>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</si>
  <si>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</si>
  <si>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</si>
  <si>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</si>
  <si>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</si>
  <si>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</si>
  <si>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</si>
  <si>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</si>
  <si>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</si>
  <si>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</si>
  <si>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</si>
  <si>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</si>
  <si>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</si>
  <si>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</si>
  <si>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</si>
  <si>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</si>
  <si>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</si>
  <si>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</si>
  <si>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</si>
  <si>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</si>
  <si>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</si>
  <si>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</si>
  <si>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</si>
  <si>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</si>
  <si>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</si>
  <si>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</si>
  <si>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</si>
  <si>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</si>
  <si>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</si>
  <si>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</si>
  <si>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</si>
  <si>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</si>
  <si>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</si>
  <si>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</si>
  <si>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</si>
  <si>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</si>
  <si>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</si>
  <si>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</si>
  <si>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</si>
  <si>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</si>
  <si>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</si>
  <si>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</si>
  <si>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</si>
  <si>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</si>
  <si>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</si>
  <si>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</si>
  <si>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</si>
  <si>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</si>
  <si>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</si>
  <si>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</si>
  <si>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</si>
  <si>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</si>
  <si>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</si>
  <si>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</si>
  <si>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</si>
  <si>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</si>
  <si>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</si>
  <si>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</si>
  <si>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</si>
  <si>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</si>
  <si>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</si>
  <si>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</si>
  <si>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</si>
  <si>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</si>
  <si>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</si>
  <si>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</si>
  <si>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</si>
  <si>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ITC</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</si>
  <si>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</si>
  <si>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</si>
  <si>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</si>
  <si>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</si>
  <si>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</si>
  <si>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</si>
  <si>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</si>
  <si>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</si>
  <si>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</si>
  <si>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</si>
  <si>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</si>
  <si>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</si>
  <si>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</si>
  <si>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</si>
  <si>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</si>
  <si>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</si>
  <si>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</si>
  <si>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</si>
  <si>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</si>
  <si>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</si>
  <si>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</si>
  <si>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</si>
  <si>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</si>
  <si>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</si>
  <si>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</si>
  <si>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</si>
  <si>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</si>
  <si>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</si>
  <si>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</si>
  <si>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</si>
  <si>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</si>
  <si>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</si>
  <si>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</si>
  <si>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</si>
  <si>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</si>
  <si>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</si>
  <si>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</si>
  <si>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</si>
  <si>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</si>
  <si>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</si>
  <si>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</si>
  <si>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</si>
  <si>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</si>
  <si>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</si>
  <si>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</si>
  <si>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</si>
  <si>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</si>
  <si>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</si>
  <si>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</si>
  <si>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</si>
  <si>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</si>
  <si>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</si>
  <si>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</si>
  <si>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</si>
  <si>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</si>
  <si>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</si>
  <si>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</si>
  <si>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</si>
  <si>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</si>
  <si>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</si>
  <si>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</si>
  <si>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</si>
  <si>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</si>
  <si>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</si>
  <si>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</si>
  <si>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</si>
  <si>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</si>
  <si>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</si>
  <si>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</si>
  <si>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</si>
  <si>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</si>
  <si>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</si>
  <si>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</si>
  <si>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</si>
  <si>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</si>
  <si>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</si>
  <si>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</si>
  <si>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</si>
  <si>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</si>
  <si>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</si>
  <si>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</si>
  <si>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</si>
  <si>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</si>
  <si>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</si>
  <si>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</si>
  <si>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</si>
  <si>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</si>
  <si>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</si>
  <si>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</si>
  <si>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</si>
  <si>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</si>
  <si>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</si>
  <si>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</si>
  <si>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</si>
  <si>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</si>
  <si>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</si>
  <si>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</si>
  <si>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</si>
  <si>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</si>
  <si>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</si>
  <si>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</si>
  <si>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</si>
  <si>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</si>
  <si>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</si>
  <si>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</si>
  <si>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</si>
  <si>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</si>
  <si>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</si>
  <si>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</si>
  <si>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</si>
  <si>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</si>
  <si>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</si>
  <si>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</si>
  <si>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</si>
  <si>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</si>
  <si>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</si>
  <si>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</si>
  <si>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</si>
  <si>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</si>
  <si>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</si>
  <si>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</si>
  <si>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</si>
  <si>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</si>
  <si>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</si>
  <si>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</si>
  <si>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</si>
  <si>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</si>
  <si>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</si>
  <si>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</si>
  <si>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</si>
  <si>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</si>
  <si>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</si>
  <si>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</si>
  <si>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</si>
  <si>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</si>
  <si>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</si>
  <si>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</si>
  <si>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</si>
  <si>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</si>
  <si>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</si>
  <si>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</si>
  <si>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</si>
  <si>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</si>
  <si>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</si>
  <si>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</si>
  <si>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</si>
  <si>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</si>
  <si>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</si>
  <si>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</si>
  <si>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</si>
  <si>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</si>
  <si>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</si>
  <si>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</si>
  <si>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</si>
  <si>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</si>
  <si>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</si>
  <si>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</si>
  <si>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</si>
  <si>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</si>
  <si>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</si>
  <si>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</si>
  <si>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</si>
  <si>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</si>
  <si>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</si>
  <si>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</si>
  <si>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</si>
  <si>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</si>
  <si>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</si>
  <si>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</si>
  <si>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</si>
  <si>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</si>
  <si>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</si>
  <si>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</si>
  <si>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</si>
  <si>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</si>
  <si>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</si>
  <si>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</si>
  <si>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</si>
  <si>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</si>
  <si>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</si>
  <si>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</si>
  <si>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</si>
  <si>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</si>
  <si>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</si>
  <si>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</si>
  <si>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</si>
  <si>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</si>
  <si>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</si>
  <si>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</si>
  <si>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</si>
  <si>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</si>
  <si>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</si>
  <si>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</si>
  <si>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</si>
  <si>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</si>
  <si>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</si>
  <si>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</si>
  <si>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</si>
  <si>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</si>
  <si>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</si>
  <si>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</si>
  <si>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</si>
  <si>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</si>
  <si>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</si>
  <si>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</si>
  <si>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</si>
  <si>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</si>
  <si>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</si>
  <si>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</si>
  <si>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</si>
  <si>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</si>
  <si>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</si>
  <si>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</si>
  <si>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</si>
  <si>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</si>
  <si>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</si>
  <si>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</si>
  <si>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</si>
  <si>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</si>
  <si>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</si>
  <si>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</si>
  <si>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</si>
  <si>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</si>
  <si>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</si>
  <si>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</si>
  <si>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</si>
  <si>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</si>
  <si>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</si>
  <si>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</si>
  <si>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</si>
  <si>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</si>
  <si>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</si>
  <si>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</si>
  <si>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</si>
  <si>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</si>
  <si>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</si>
  <si>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</si>
  <si>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</si>
  <si>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</si>
  <si>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</si>
  <si>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</si>
  <si>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</si>
  <si>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</si>
  <si>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</si>
  <si>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</si>
  <si>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</si>
  <si>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</si>
  <si>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</si>
  <si>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</si>
  <si>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</si>
  <si>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</si>
  <si>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</si>
  <si>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</si>
  <si>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</si>
  <si>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</si>
  <si>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</si>
  <si>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</si>
  <si>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</si>
  <si>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</si>
  <si>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</si>
  <si>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</si>
  <si>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</si>
  <si>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</si>
  <si>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</si>
  <si>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</si>
  <si>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</si>
  <si>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</si>
  <si>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</si>
  <si>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</si>
  <si>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</si>
  <si>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</si>
  <si>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</si>
  <si>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</si>
  <si>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</si>
  <si>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</si>
  <si>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</si>
  <si>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</si>
  <si>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</si>
  <si>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</si>
  <si>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</si>
  <si>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</si>
  <si>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</si>
  <si>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</si>
  <si>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</si>
  <si>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</si>
  <si>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</si>
  <si>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</si>
  <si>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</si>
  <si>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</si>
  <si>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</si>
  <si>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</si>
  <si>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</si>
  <si>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</si>
  <si>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</si>
  <si>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</si>
  <si>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</si>
  <si>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</si>
  <si>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</si>
  <si>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</si>
  <si>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</si>
  <si>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</si>
  <si>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</si>
  <si>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</si>
  <si>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</si>
  <si>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</si>
  <si>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</si>
  <si>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</si>
  <si>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</si>
  <si>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</si>
  <si>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</si>
  <si>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</si>
  <si>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</si>
  <si>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</si>
  <si>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</si>
  <si>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</si>
  <si>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</si>
  <si>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</si>
  <si>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</si>
  <si>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</si>
  <si>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</si>
  <si>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</si>
  <si>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</si>
  <si>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</si>
  <si>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</si>
  <si>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</si>
  <si>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</si>
  <si>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</si>
  <si>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</si>
  <si>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</si>
  <si>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</si>
  <si>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</si>
  <si>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</si>
  <si>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</si>
  <si>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</si>
  <si>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</si>
  <si>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</si>
  <si>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</si>
  <si>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</si>
  <si>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</si>
  <si>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</si>
  <si>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</si>
  <si>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</si>
  <si>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</si>
  <si>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</si>
  <si>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</si>
  <si>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</si>
  <si>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</si>
  <si>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</si>
  <si>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</si>
  <si>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</si>
  <si>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</si>
  <si>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</si>
  <si>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</si>
  <si>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</si>
  <si>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</si>
  <si>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</si>
  <si>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</si>
  <si>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</si>
  <si>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</si>
  <si>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</si>
  <si>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</si>
  <si>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</si>
  <si>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</si>
  <si>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</si>
  <si>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</si>
  <si>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</si>
  <si>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</si>
  <si>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</si>
  <si>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</si>
  <si>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</si>
  <si>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</si>
  <si>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</si>
  <si>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</si>
  <si>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</si>
  <si>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</si>
  <si>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</si>
  <si>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</si>
  <si>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</si>
  <si>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</si>
  <si>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</si>
  <si>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</si>
  <si>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</si>
  <si>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</si>
  <si>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</si>
  <si>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</si>
  <si>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</si>
  <si>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</si>
  <si>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</si>
  <si>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</si>
  <si>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</si>
  <si>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</si>
  <si>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</si>
  <si>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</si>
  <si>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</si>
  <si>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</si>
  <si>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</si>
  <si>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</si>
  <si>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</si>
  <si>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</si>
  <si>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</si>
  <si>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</si>
  <si>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</si>
  <si>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</si>
  <si>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</si>
  <si>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</si>
  <si>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</si>
  <si>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</si>
  <si>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</si>
  <si>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</si>
  <si>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</si>
  <si>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</si>
  <si>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</si>
  <si>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</si>
  <si>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</si>
  <si>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</si>
  <si>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</si>
  <si>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</si>
  <si>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</si>
  <si>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</si>
  <si>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</si>
  <si>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</si>
  <si>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</si>
  <si>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</si>
  <si>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</si>
  <si>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</si>
  <si>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</si>
  <si>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</si>
  <si>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</si>
  <si>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</si>
  <si>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</si>
  <si>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</si>
  <si>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</si>
  <si>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</si>
  <si>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</si>
  <si>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</si>
  <si>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</si>
  <si>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</si>
  <si>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</si>
  <si>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</si>
  <si>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</si>
  <si>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</si>
  <si>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</si>
  <si>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</si>
  <si>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</si>
  <si>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</si>
  <si>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</si>
  <si>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</si>
  <si>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</si>
  <si>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</si>
  <si>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</si>
  <si>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</si>
  <si>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</si>
  <si>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</si>
  <si>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</si>
  <si>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</si>
  <si>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</si>
  <si>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</si>
  <si>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</si>
  <si>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</si>
  <si>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</si>
  <si>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</si>
  <si>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</si>
  <si>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</si>
  <si>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</si>
  <si>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</si>
  <si>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</si>
  <si>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</si>
  <si>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</si>
  <si>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</si>
  <si>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</si>
  <si>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</si>
  <si>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</si>
  <si>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</si>
  <si>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</si>
  <si>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</si>
  <si>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</si>
  <si>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</si>
  <si>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</si>
  <si>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</si>
  <si>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</si>
  <si>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</si>
  <si>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</si>
  <si>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</si>
  <si>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</si>
  <si>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</si>
  <si>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</si>
  <si>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</si>
  <si>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</si>
  <si>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</si>
  <si>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</si>
  <si>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</si>
  <si>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</si>
  <si>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</si>
  <si>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</si>
  <si>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</si>
  <si>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</si>
  <si>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</si>
  <si>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</si>
  <si>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</si>
  <si>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</si>
  <si>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</si>
  <si>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</si>
  <si>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</si>
  <si>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</si>
  <si>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</si>
  <si>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</si>
  <si>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</si>
  <si>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</si>
  <si>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</si>
  <si>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</si>
  <si>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</si>
  <si>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</si>
  <si>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</si>
  <si>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</si>
  <si>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</si>
  <si>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</si>
  <si>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</si>
  <si>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</si>
  <si>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</si>
  <si>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</si>
  <si>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</si>
  <si>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</si>
  <si>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</si>
  <si>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</si>
  <si>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</si>
  <si>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</si>
  <si>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</si>
  <si>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</si>
  <si>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</si>
  <si>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</si>
  <si>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</si>
  <si>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</si>
  <si>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</si>
  <si>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</si>
  <si>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</si>
  <si>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</si>
  <si>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</si>
  <si>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</si>
  <si>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</si>
  <si>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</si>
  <si>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</si>
  <si>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</si>
  <si>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</si>
  <si>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</si>
  <si>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</si>
  <si>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</si>
  <si>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</si>
  <si>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</si>
  <si>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</si>
  <si>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</si>
  <si>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</si>
  <si>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</si>
  <si>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</si>
  <si>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</si>
  <si>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</si>
  <si>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</si>
  <si>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</si>
  <si>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</si>
  <si>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</si>
  <si>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</si>
  <si>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</si>
  <si>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</si>
  <si>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</si>
  <si>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</si>
  <si>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</si>
  <si>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</si>
  <si>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</si>
  <si>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</si>
  <si>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</si>
  <si>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</si>
  <si>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</si>
  <si>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</si>
  <si>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</si>
  <si>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</si>
  <si>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</si>
  <si>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</si>
  <si>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</si>
  <si>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</si>
  <si>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</si>
  <si>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</si>
  <si>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</si>
  <si>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</si>
  <si>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</si>
  <si>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</si>
  <si>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</si>
  <si>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</si>
  <si>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</si>
  <si>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</si>
  <si>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</si>
  <si>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</si>
  <si>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</si>
  <si>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</si>
  <si>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</si>
  <si>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</si>
  <si>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</si>
  <si>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</si>
  <si>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</si>
  <si>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</si>
  <si>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</si>
  <si>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</si>
  <si>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</si>
  <si>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</si>
  <si>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</si>
  <si>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</si>
  <si>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</si>
  <si>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</si>
  <si>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</si>
  <si>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</si>
  <si>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</si>
  <si>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</si>
  <si>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</si>
  <si>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</si>
  <si>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</si>
  <si>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</si>
  <si>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</si>
  <si>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</si>
  <si>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</si>
  <si>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</si>
  <si>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</si>
  <si>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</si>
  <si>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</si>
  <si>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</si>
  <si>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</si>
  <si>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</si>
  <si>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</si>
  <si>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</si>
  <si>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</si>
  <si>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</si>
  <si>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</si>
  <si>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</si>
  <si>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</si>
  <si>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</si>
  <si>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</si>
  <si>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</si>
  <si>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</si>
  <si>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</si>
  <si>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</si>
  <si>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</si>
  <si>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</si>
  <si>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</si>
  <si>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</si>
  <si>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</si>
  <si>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</si>
  <si>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</si>
  <si>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</si>
  <si>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</si>
  <si>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</si>
  <si>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</si>
  <si>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</si>
  <si>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</si>
  <si>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</si>
  <si>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</si>
  <si>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</si>
  <si>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</si>
  <si>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</si>
  <si>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</si>
  <si>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</si>
  <si>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</si>
  <si>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</si>
  <si>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</si>
  <si>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</si>
  <si>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</si>
  <si>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</si>
  <si>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</si>
  <si>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</si>
  <si>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</si>
  <si>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</si>
  <si>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</si>
  <si>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</si>
  <si>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</si>
  <si>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</si>
  <si>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</si>
  <si>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</si>
  <si>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</si>
  <si>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</si>
  <si>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</si>
  <si>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</si>
  <si>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</si>
  <si>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</si>
  <si>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</si>
  <si>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</si>
  <si>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</si>
  <si>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</si>
  <si>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</si>
  <si>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</si>
  <si>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</si>
  <si>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</si>
  <si>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</si>
  <si>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</si>
  <si>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</si>
  <si>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</si>
  <si>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</si>
  <si>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</si>
  <si>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</si>
  <si>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</si>
  <si>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</si>
  <si>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</si>
  <si>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</si>
  <si>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</si>
  <si>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</si>
  <si>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</si>
  <si>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</si>
  <si>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</si>
  <si>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</si>
  <si>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</si>
  <si>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</si>
  <si>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</si>
  <si>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</si>
  <si>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</si>
  <si>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</si>
  <si>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</si>
  <si>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</si>
  <si>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</si>
  <si>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</si>
  <si>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</si>
  <si>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</si>
  <si>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</si>
  <si>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</si>
  <si>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</si>
  <si>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</si>
  <si>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</si>
  <si>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</si>
  <si>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</si>
  <si>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</si>
  <si>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</si>
  <si>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</si>
  <si>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</si>
  <si>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</si>
  <si>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</si>
  <si>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</si>
  <si>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</si>
  <si>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</si>
  <si>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</si>
  <si>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</si>
  <si>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</si>
  <si>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</si>
  <si>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</si>
  <si>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</si>
  <si>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</si>
  <si>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</si>
  <si>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</si>
  <si>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</si>
  <si>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</si>
  <si>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</si>
  <si>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</si>
  <si>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</si>
  <si>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</si>
  <si>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</si>
  <si>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</si>
  <si>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</si>
  <si>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</si>
  <si>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</si>
  <si>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</si>
  <si>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</si>
  <si>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</si>
  <si>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</si>
  <si>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</si>
  <si>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</si>
  <si>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</si>
  <si>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</si>
  <si>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</si>
  <si>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</si>
  <si>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</si>
  <si>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</si>
  <si>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</si>
  <si>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</si>
  <si>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</si>
  <si>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</si>
  <si>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</si>
  <si>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</si>
  <si>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</si>
  <si>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</si>
  <si>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</si>
  <si>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</si>
  <si>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</si>
  <si>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</si>
  <si>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</si>
  <si>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</si>
  <si>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</si>
  <si>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</si>
  <si>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</si>
  <si>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</si>
  <si>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</si>
  <si>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</si>
  <si>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</si>
  <si>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</si>
  <si>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</si>
  <si>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</si>
  <si>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</si>
  <si>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</si>
  <si>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</si>
  <si>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</si>
  <si>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</si>
  <si>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</si>
  <si>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</si>
  <si>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</si>
  <si>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</si>
  <si>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</si>
  <si>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</si>
  <si>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</si>
  <si>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</si>
  <si>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</si>
  <si>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</si>
  <si>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</si>
  <si>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</si>
  <si>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</si>
  <si>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</si>
  <si>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</si>
  <si>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</si>
  <si>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</si>
  <si>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</si>
  <si>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</si>
  <si>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</si>
  <si>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</si>
  <si>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</si>
  <si>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</si>
  <si>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</si>
  <si>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</si>
  <si>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</si>
  <si>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</si>
  <si>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</si>
  <si>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</si>
  <si>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</si>
  <si>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</si>
  <si>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</si>
  <si>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</si>
  <si>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</si>
  <si>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</si>
  <si>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</si>
  <si>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</si>
  <si>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</si>
  <si>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</si>
  <si>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</si>
  <si>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</si>
  <si>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</si>
  <si>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</si>
  <si>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</si>
  <si>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</si>
  <si>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</si>
  <si>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</si>
  <si>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</si>
  <si>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</si>
  <si>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</si>
  <si>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</si>
  <si>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</si>
  <si>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</si>
  <si>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</si>
  <si>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</si>
  <si>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</si>
  <si>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</si>
  <si>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</si>
  <si>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</si>
  <si>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</si>
  <si>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</si>
  <si>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</si>
  <si>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</si>
  <si>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</si>
  <si>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</si>
  <si>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</si>
  <si>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</si>
  <si>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</si>
  <si>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</si>
  <si>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</si>
  <si>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</si>
  <si>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</si>
  <si>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</si>
  <si>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</si>
  <si>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</si>
  <si>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</si>
  <si>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</si>
  <si>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</si>
  <si>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</si>
  <si>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</si>
  <si>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</si>
  <si>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</si>
  <si>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</si>
  <si>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</si>
  <si>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</si>
  <si>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</si>
  <si>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</si>
  <si>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</si>
  <si>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</si>
  <si>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</si>
  <si>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</si>
  <si>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</si>
  <si>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</si>
  <si>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</si>
  <si>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</si>
  <si>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</si>
  <si>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</si>
  <si>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</si>
  <si>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</si>
  <si>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</si>
  <si>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</si>
  <si>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</si>
  <si>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</si>
  <si>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</si>
  <si>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</si>
  <si>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</si>
  <si>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</si>
  <si>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</si>
  <si>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</si>
  <si>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</si>
  <si>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</si>
  <si>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</si>
  <si>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</si>
  <si>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</si>
  <si>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</si>
  <si>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</si>
  <si>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</si>
  <si>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</si>
  <si>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</si>
  <si>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</si>
  <si>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</si>
  <si>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</si>
  <si>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</si>
  <si>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</si>
  <si>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</si>
  <si>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</si>
  <si>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</si>
  <si>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</si>
  <si>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</si>
  <si>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</si>
  <si>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</si>
  <si>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</si>
  <si>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</si>
  <si>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</si>
  <si>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</si>
  <si>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</si>
  <si>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</si>
  <si>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</si>
  <si>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</si>
  <si>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</si>
  <si>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</si>
  <si>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</si>
  <si>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</si>
  <si>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</si>
  <si>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</si>
  <si>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</si>
  <si>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</si>
  <si>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</si>
  <si>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</si>
  <si>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</si>
  <si>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</si>
  <si>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</si>
  <si>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</si>
  <si>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</si>
  <si>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</si>
  <si>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</si>
  <si>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</si>
  <si>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</si>
  <si>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</si>
  <si>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</si>
  <si>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</si>
  <si>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</si>
  <si>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</si>
  <si>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</si>
  <si>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</si>
  <si>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</si>
  <si>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</si>
  <si>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</si>
  <si>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</si>
  <si>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</si>
  <si>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</si>
  <si>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</si>
  <si>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</si>
  <si>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</si>
  <si>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</si>
  <si>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</si>
  <si>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</si>
  <si>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</si>
  <si>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</si>
  <si>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</si>
  <si>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</si>
  <si>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</si>
  <si>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</si>
  <si>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</si>
  <si>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</si>
  <si>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</si>
  <si>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</si>
  <si>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</si>
  <si>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</si>
  <si>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</si>
  <si>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</si>
  <si>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</si>
  <si>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</si>
  <si>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</si>
  <si>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</si>
  <si>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</si>
  <si>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</si>
  <si>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</si>
  <si>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</si>
  <si>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</si>
  <si>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</si>
  <si>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</si>
  <si>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</si>
  <si>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</si>
  <si>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</si>
  <si>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</si>
  <si>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</si>
  <si>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</si>
  <si>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</si>
  <si>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</si>
  <si>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</si>
  <si>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</si>
  <si>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</si>
  <si>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</si>
  <si>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</si>
  <si>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</si>
  <si>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</si>
  <si>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</si>
  <si>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</si>
  <si>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</si>
  <si>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</si>
  <si>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</si>
  <si>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</si>
  <si>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</si>
  <si>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</si>
  <si>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</si>
  <si>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</si>
  <si>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</si>
  <si>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</si>
  <si>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</si>
  <si>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</si>
  <si>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</si>
  <si>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</si>
  <si>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</si>
  <si>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</si>
  <si>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</si>
  <si>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</si>
  <si>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</si>
  <si>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</si>
  <si>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</si>
  <si>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</si>
  <si>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</si>
  <si>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</si>
  <si>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</si>
  <si>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</si>
  <si>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</si>
  <si>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</si>
  <si>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</si>
  <si>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</si>
  <si>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</si>
  <si>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</si>
  <si>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</si>
  <si>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</si>
  <si>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</si>
  <si>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</si>
  <si>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</si>
  <si>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</si>
  <si>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</si>
  <si>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</si>
  <si>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</si>
  <si>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</si>
  <si>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</si>
  <si>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</si>
  <si>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</si>
  <si>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</si>
  <si>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</si>
  <si>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</si>
  <si>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</si>
  <si>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</si>
  <si>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</si>
  <si>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</si>
  <si>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</si>
  <si>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</si>
  <si>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</si>
  <si>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</si>
  <si>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</si>
  <si>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</si>
  <si>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</si>
  <si>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</si>
  <si>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</si>
  <si>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</si>
  <si>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</si>
  <si>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</si>
  <si>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</si>
  <si>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</si>
  <si>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</si>
  <si>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</si>
  <si>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</si>
  <si>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</si>
  <si>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</si>
  <si>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</si>
  <si>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</si>
  <si>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</si>
  <si>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</si>
  <si>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</si>
  <si>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</si>
  <si>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</si>
  <si>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</si>
  <si>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</si>
  <si>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</si>
  <si>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</si>
  <si>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</si>
  <si>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</si>
  <si>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</si>
  <si>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</si>
  <si>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</si>
  <si>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</si>
  <si>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</si>
  <si>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</si>
  <si>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</si>
  <si>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</si>
  <si>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</si>
  <si>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</si>
  <si>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</si>
  <si>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</si>
  <si>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</si>
  <si>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</si>
  <si>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</si>
  <si>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</si>
  <si>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Household Products</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</si>
  <si>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</si>
  <si>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</si>
  <si>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</si>
  <si>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</si>
  <si>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</si>
  <si>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</si>
  <si>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</si>
  <si>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</si>
  <si>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</si>
  <si>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</si>
  <si>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</si>
  <si>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</si>
  <si>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</si>
  <si>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</si>
  <si>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</si>
  <si>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</si>
  <si>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</si>
  <si>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</si>
  <si>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</si>
  <si>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</si>
  <si>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</si>
  <si>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</si>
  <si>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</si>
  <si>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</si>
  <si>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</si>
  <si>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</si>
  <si>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</si>
  <si>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</si>
  <si>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</si>
  <si>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</si>
  <si>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</si>
  <si>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</si>
  <si>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</si>
  <si>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</si>
  <si>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</si>
  <si>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</si>
  <si>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</si>
  <si>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</si>
  <si>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</si>
  <si>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</si>
  <si>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</si>
  <si>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</si>
  <si>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</si>
  <si>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</si>
  <si>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</si>
  <si>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</si>
  <si>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</si>
  <si>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</si>
  <si>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</si>
  <si>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</si>
  <si>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</si>
  <si>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</si>
  <si>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</si>
  <si>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FDC</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</si>
  <si>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</si>
  <si>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</si>
  <si>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</si>
  <si>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</si>
  <si>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</si>
  <si>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</si>
  <si>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</si>
  <si>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</si>
  <si>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</si>
  <si>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</si>
  <si>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</si>
  <si>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</si>
  <si>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</si>
  <si>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</si>
  <si>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</si>
  <si>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</si>
  <si>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</si>
  <si>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</si>
  <si>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</si>
  <si>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</si>
  <si>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</si>
  <si>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</si>
  <si>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</si>
  <si>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</si>
  <si>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</si>
  <si>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</si>
  <si>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</si>
  <si>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</si>
  <si>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</si>
  <si>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</si>
  <si>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</si>
  <si>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</si>
  <si>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</si>
  <si>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</si>
  <si>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</si>
  <si>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</si>
  <si>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</si>
  <si>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</si>
  <si>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</si>
  <si>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</si>
  <si>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</si>
  <si>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</si>
  <si>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</si>
  <si>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</si>
  <si>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</si>
  <si>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</si>
  <si>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</si>
  <si>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</si>
  <si>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</si>
  <si>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</si>
  <si>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</si>
  <si>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</si>
  <si>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</si>
  <si>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</si>
  <si>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</si>
  <si>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</si>
  <si>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</si>
  <si>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</si>
  <si>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</si>
  <si>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</si>
  <si>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</si>
  <si>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</si>
  <si>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</si>
  <si>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</si>
  <si>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</si>
  <si>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</si>
  <si>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</si>
  <si>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</si>
  <si>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</si>
  <si>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</si>
  <si>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</si>
  <si>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</si>
  <si>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</si>
  <si>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</si>
  <si>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</si>
  <si>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</si>
  <si>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</si>
  <si>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</si>
  <si>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</si>
  <si>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</si>
  <si>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</si>
  <si>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</si>
  <si>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</si>
  <si>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</si>
  <si>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</si>
  <si>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</si>
  <si>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</si>
  <si>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</si>
  <si>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</si>
  <si>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</si>
  <si>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</si>
  <si>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</si>
  <si>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</si>
  <si>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</si>
  <si>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</si>
  <si>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</si>
  <si>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</si>
  <si>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</si>
  <si>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</si>
  <si>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</si>
  <si>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</si>
  <si>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</si>
  <si>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</si>
  <si>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</si>
  <si>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</si>
  <si>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</si>
  <si>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</si>
  <si>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</si>
  <si>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</si>
  <si>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</si>
  <si>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</si>
  <si>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</si>
  <si>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</si>
  <si>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</si>
  <si>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</si>
  <si>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</si>
  <si>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</si>
  <si>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</si>
  <si>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</si>
  <si>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</si>
  <si>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</si>
  <si>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</si>
  <si>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</si>
  <si>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</si>
  <si>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</si>
  <si>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</si>
  <si>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</si>
  <si>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</si>
  <si>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</si>
  <si>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</si>
  <si>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</si>
  <si>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</si>
  <si>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</si>
  <si>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</si>
  <si>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</si>
  <si>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</si>
  <si>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</si>
  <si>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</si>
  <si>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</si>
  <si>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</si>
  <si>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</si>
  <si>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</si>
  <si>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</si>
  <si>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</si>
  <si>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</si>
  <si>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</si>
  <si>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</si>
  <si>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</si>
  <si>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</si>
  <si>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</si>
  <si>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</si>
  <si>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</si>
  <si>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</si>
  <si>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</si>
  <si>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</si>
  <si>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</si>
  <si>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</si>
  <si>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</si>
  <si>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</si>
  <si>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</si>
  <si>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</si>
  <si>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</si>
  <si>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</si>
  <si>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</si>
  <si>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</si>
  <si>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</si>
  <si>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</si>
  <si>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</si>
  <si>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</si>
  <si>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</si>
  <si>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</si>
  <si>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</si>
  <si>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</si>
  <si>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</si>
  <si>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</si>
  <si>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</si>
  <si>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</si>
  <si>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</si>
  <si>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</si>
  <si>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</si>
  <si>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</si>
  <si>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</si>
  <si>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</si>
  <si>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</si>
  <si>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</si>
  <si>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</si>
  <si>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</si>
  <si>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</si>
  <si>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</si>
  <si>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</si>
  <si>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</si>
  <si>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</si>
  <si>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</si>
  <si>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</si>
  <si>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</si>
  <si>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</si>
  <si>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</si>
  <si>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</si>
  <si>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</si>
  <si>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</si>
  <si>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</si>
  <si>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</si>
  <si>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</si>
  <si>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</si>
  <si>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</si>
  <si>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</si>
  <si>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</si>
  <si>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</si>
  <si>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</si>
  <si>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</si>
  <si>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</si>
  <si>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</si>
  <si>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</si>
  <si>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</si>
  <si>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</si>
  <si>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</si>
  <si>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</si>
  <si>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</si>
  <si>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</si>
  <si>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</si>
  <si>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</si>
  <si>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</si>
  <si>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</si>
  <si>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</si>
  <si>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</si>
  <si>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</si>
  <si>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</si>
  <si>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</si>
  <si>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</si>
  <si>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</si>
  <si>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</si>
  <si>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</si>
  <si>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</si>
  <si>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</si>
  <si>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</si>
  <si>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</si>
  <si>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</si>
  <si>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</si>
  <si>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</si>
  <si>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</si>
  <si>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</si>
  <si>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</si>
  <si>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</si>
  <si>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</si>
  <si>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</si>
  <si>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</si>
  <si>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</si>
  <si>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</si>
  <si>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</si>
  <si>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</si>
  <si>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</si>
  <si>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</si>
  <si>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</si>
  <si>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</si>
  <si>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</si>
  <si>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</si>
  <si>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</si>
  <si>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</si>
  <si>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</si>
  <si>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</si>
  <si>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</si>
  <si>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</si>
  <si>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</si>
  <si>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</si>
  <si>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</si>
  <si>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</si>
  <si>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</si>
  <si>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</si>
  <si>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</si>
  <si>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</si>
  <si>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</si>
  <si>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</si>
  <si>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</si>
  <si>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</si>
  <si>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</si>
  <si>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</si>
  <si>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</si>
  <si>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</si>
  <si>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</si>
  <si>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</si>
  <si>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</si>
  <si>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</si>
  <si>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</si>
  <si>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</si>
  <si>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</si>
  <si>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</si>
  <si>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</si>
  <si>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</si>
  <si>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</si>
  <si>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</si>
  <si>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</si>
  <si>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</si>
  <si>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</si>
  <si>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</si>
  <si>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</si>
  <si>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</si>
  <si>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</si>
  <si>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</si>
  <si>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</si>
  <si>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</si>
  <si>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</si>
  <si>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</si>
  <si>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</si>
  <si>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</si>
  <si>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</si>
  <si>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</si>
  <si>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</si>
  <si>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</si>
  <si>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</si>
  <si>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</si>
  <si>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</si>
  <si>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</si>
  <si>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</si>
  <si>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</si>
  <si>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</si>
  <si>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</si>
  <si>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</si>
  <si>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</si>
  <si>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</si>
  <si>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</si>
  <si>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</si>
  <si>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</si>
  <si>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</si>
  <si>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</si>
  <si>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</si>
  <si>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</si>
  <si>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</si>
  <si>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</si>
  <si>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</si>
  <si>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</si>
  <si>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</si>
  <si>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</si>
  <si>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</si>
  <si>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</si>
  <si>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</si>
  <si>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</si>
  <si>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</si>
  <si>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</si>
  <si>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</si>
  <si>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</si>
  <si>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</si>
  <si>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</si>
  <si>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</si>
  <si>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</si>
  <si>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</si>
  <si>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</si>
  <si>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</si>
  <si>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</si>
  <si>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</si>
  <si>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</si>
  <si>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</si>
  <si>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</si>
  <si>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</si>
  <si>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</si>
  <si>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</si>
  <si>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</si>
  <si>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</si>
  <si>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</si>
  <si>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</si>
  <si>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</si>
  <si>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</si>
  <si>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</si>
  <si>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</si>
  <si>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</si>
  <si>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</si>
  <si>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</si>
  <si>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</si>
  <si>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</si>
  <si>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</si>
  <si>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</si>
  <si>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</si>
  <si>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</si>
  <si>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</si>
  <si>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</si>
  <si>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</si>
  <si>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</si>
  <si>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</si>
  <si>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</si>
  <si>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</si>
  <si>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</si>
  <si>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</si>
  <si>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</si>
  <si>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</si>
  <si>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</si>
  <si>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</si>
  <si>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</si>
  <si>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</si>
  <si>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</si>
  <si>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</si>
  <si>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</si>
  <si>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</si>
  <si>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</si>
  <si>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</si>
  <si>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</si>
  <si>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</si>
  <si>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</si>
  <si>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</si>
  <si>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</si>
  <si>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</si>
  <si>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</si>
  <si>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</si>
  <si>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</si>
  <si>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</si>
  <si>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</si>
  <si>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</si>
  <si>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</si>
  <si>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</si>
  <si>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</si>
  <si>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</si>
  <si>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</si>
  <si>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</si>
  <si>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</si>
  <si>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</si>
  <si>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</si>
  <si>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</si>
  <si>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</si>
  <si>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</si>
  <si>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</si>
  <si>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</si>
  <si>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</si>
  <si>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</si>
  <si>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</si>
  <si>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</si>
  <si>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</si>
  <si>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</si>
  <si>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</si>
  <si>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</si>
  <si>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</si>
  <si>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</si>
  <si>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</si>
  <si>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</si>
  <si>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</si>
  <si>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</si>
  <si>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</si>
  <si>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</si>
  <si>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</si>
  <si>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</si>
  <si>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</si>
  <si>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</si>
  <si>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</si>
  <si>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</si>
  <si>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</si>
  <si>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</si>
  <si>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</si>
  <si>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</si>
  <si>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</si>
  <si>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</si>
  <si>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</si>
  <si>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</si>
  <si>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</si>
  <si>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</si>
  <si>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</si>
  <si>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</si>
  <si>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</si>
  <si>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</si>
  <si>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</si>
  <si>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</si>
  <si>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</si>
  <si>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</si>
  <si>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</si>
  <si>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</si>
  <si>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</si>
  <si>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</si>
  <si>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</si>
  <si>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</si>
  <si>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</si>
  <si>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</si>
  <si>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</si>
  <si>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</si>
  <si>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</si>
  <si>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</si>
  <si>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</si>
  <si>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</si>
  <si>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</si>
  <si>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</si>
  <si>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</si>
  <si>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</si>
  <si>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</si>
  <si>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</si>
  <si>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</si>
  <si>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</si>
  <si>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</si>
  <si>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</si>
  <si>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</si>
  <si>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</si>
  <si>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</si>
  <si>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</si>
  <si>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</si>
  <si>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</si>
  <si>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</si>
  <si>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</si>
  <si>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</si>
  <si>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</si>
  <si>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</si>
  <si>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</si>
  <si>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</si>
  <si>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</si>
  <si>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</si>
  <si>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</si>
  <si>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</si>
  <si>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</si>
  <si>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</si>
  <si>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</si>
  <si>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</si>
  <si>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</si>
  <si>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</si>
  <si>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</si>
  <si>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</si>
  <si>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</si>
  <si>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</si>
  <si>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</si>
  <si>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</si>
  <si>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</si>
  <si>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</si>
  <si>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</si>
  <si>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</si>
  <si>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</si>
  <si>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</si>
  <si>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</si>
  <si>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</si>
  <si>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</si>
  <si>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</si>
  <si>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</si>
  <si>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</si>
  <si>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</si>
  <si>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</si>
  <si>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</si>
  <si>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</si>
  <si>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</si>
  <si>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</si>
  <si>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</si>
  <si>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</si>
  <si>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</si>
  <si>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</si>
  <si>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</si>
  <si>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</si>
  <si>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</si>
  <si>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</si>
  <si>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</si>
  <si>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</si>
  <si>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</si>
  <si>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</si>
  <si>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</si>
  <si>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</si>
  <si>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</si>
  <si>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</si>
  <si>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</si>
  <si>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</si>
  <si>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</si>
  <si>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</si>
  <si>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</si>
  <si>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</si>
  <si>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</si>
  <si>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</si>
  <si>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</si>
  <si>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</si>
  <si>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</si>
  <si>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</si>
  <si>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</si>
  <si>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</si>
  <si>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</si>
  <si>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</si>
  <si>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</si>
  <si>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</si>
  <si>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</si>
  <si>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</si>
  <si>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</si>
  <si>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</si>
  <si>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</si>
  <si>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</si>
  <si>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</si>
  <si>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</si>
  <si>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</si>
  <si>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</si>
  <si>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</si>
  <si>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</si>
  <si>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</si>
  <si>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</si>
  <si>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</si>
  <si>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</si>
  <si>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</si>
  <si>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</si>
  <si>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</si>
  <si>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</si>
  <si>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</si>
  <si>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</si>
  <si>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</si>
  <si>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</si>
  <si>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</si>
  <si>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</si>
  <si>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</si>
  <si>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</si>
  <si>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</si>
  <si>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</si>
  <si>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</si>
  <si>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</si>
  <si>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</si>
  <si>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</si>
  <si>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</si>
  <si>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</si>
  <si>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</si>
  <si>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</si>
  <si>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</si>
  <si>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</si>
  <si>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</si>
  <si>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</si>
  <si>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</si>
  <si>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</si>
  <si>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</si>
  <si>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</si>
  <si>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</si>
  <si>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</si>
  <si>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</si>
  <si>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</si>
  <si>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</si>
  <si>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</si>
  <si>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</si>
  <si>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</si>
  <si>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</si>
  <si>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</si>
  <si>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</si>
  <si>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</si>
  <si>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</si>
  <si>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</si>
  <si>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</si>
  <si>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</si>
  <si>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</si>
  <si>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</si>
  <si>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</si>
  <si>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</si>
  <si>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</si>
  <si>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</si>
  <si>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</si>
  <si>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</si>
  <si>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</si>
  <si>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</si>
  <si>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</si>
  <si>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</si>
  <si>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</si>
  <si>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</si>
  <si>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</si>
  <si>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</si>
  <si>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</si>
  <si>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</si>
  <si>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</si>
  <si>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</si>
  <si>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</si>
  <si>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</si>
  <si>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</si>
  <si>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</si>
  <si>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</si>
  <si>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</si>
  <si>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</si>
  <si>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</si>
  <si>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</si>
  <si>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</si>
  <si>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</si>
  <si>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</si>
  <si>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</si>
  <si>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</si>
  <si>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</si>
  <si>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</si>
  <si>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</si>
  <si>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</si>
  <si>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</si>
  <si>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</si>
  <si>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</si>
  <si>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</si>
  <si>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</si>
  <si>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</si>
  <si>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</si>
  <si>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</si>
  <si>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</si>
  <si>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</si>
  <si>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</si>
  <si>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</si>
  <si>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</si>
  <si>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</si>
  <si>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</si>
  <si>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</si>
  <si>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</si>
  <si>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</si>
  <si>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</si>
  <si>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</si>
  <si>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</si>
  <si>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</si>
  <si>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</si>
  <si>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</si>
  <si>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</si>
  <si>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</si>
  <si>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</si>
  <si>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</si>
  <si>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</si>
  <si>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</si>
  <si>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</si>
  <si>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</si>
  <si>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</si>
  <si>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</si>
  <si>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</si>
  <si>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</si>
  <si>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</si>
  <si>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</si>
  <si>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</si>
  <si>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</si>
  <si>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</si>
  <si>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</si>
  <si>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</si>
  <si>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</si>
  <si>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</si>
  <si>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</si>
  <si>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</si>
  <si>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</si>
  <si>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</si>
  <si>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</si>
  <si>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</si>
  <si>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</si>
  <si>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</si>
  <si>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</si>
  <si>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</si>
  <si>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</si>
  <si>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</si>
  <si>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</si>
  <si>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</si>
  <si>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</si>
  <si>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</si>
  <si>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</si>
  <si>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</si>
  <si>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</si>
  <si>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</si>
  <si>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</si>
  <si>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</si>
  <si>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</si>
  <si>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</si>
  <si>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</si>
  <si>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</si>
  <si>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</si>
  <si>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</si>
  <si>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</si>
  <si>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</si>
  <si>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</si>
  <si>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</si>
  <si>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</si>
  <si>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</si>
  <si>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</si>
  <si>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</si>
  <si>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</si>
  <si>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</si>
  <si>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</si>
  <si>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</si>
  <si>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</si>
  <si>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</si>
  <si>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</si>
  <si>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</si>
  <si>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</si>
  <si>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</si>
  <si>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</si>
  <si>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</si>
  <si>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</si>
  <si>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</si>
  <si>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</si>
  <si>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</si>
  <si>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</si>
  <si>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</si>
  <si>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</si>
  <si>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</si>
  <si>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</si>
  <si>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</si>
  <si>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</si>
  <si>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</si>
  <si>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</si>
  <si>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</si>
  <si>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</si>
  <si>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</si>
  <si>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</si>
  <si>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</si>
  <si>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</si>
  <si>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</si>
  <si>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</si>
  <si>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</si>
  <si>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</si>
  <si>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</si>
  <si>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</si>
  <si>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</si>
  <si>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</si>
  <si>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</si>
  <si>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</si>
  <si>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</si>
  <si>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</si>
  <si>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</si>
  <si>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</si>
  <si>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</si>
  <si>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</si>
  <si>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</si>
  <si>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</si>
  <si>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</si>
  <si>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</si>
  <si>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</si>
  <si>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</si>
  <si>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</si>
  <si>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</si>
  <si>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</si>
  <si>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</si>
  <si>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</si>
  <si>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</si>
  <si>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</si>
  <si>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</si>
  <si>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</si>
  <si>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</si>
  <si>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</si>
  <si>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</si>
  <si>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</si>
  <si>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</si>
  <si>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</si>
  <si>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</si>
  <si>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</si>
  <si>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</si>
  <si>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</si>
  <si>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</si>
  <si>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</si>
  <si>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</si>
  <si>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</si>
  <si>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</si>
  <si>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</si>
  <si>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</si>
  <si>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</si>
  <si>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</si>
  <si>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</si>
  <si>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</si>
  <si>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</si>
  <si>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</si>
  <si>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</si>
  <si>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</si>
  <si>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</si>
  <si>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</si>
  <si>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</si>
  <si>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</si>
  <si>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</si>
  <si>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</si>
  <si>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</si>
  <si>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</si>
  <si>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</si>
  <si>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</si>
  <si>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</si>
  <si>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</si>
  <si>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</si>
  <si>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</si>
  <si>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</si>
  <si>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</si>
  <si>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</si>
  <si>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</si>
  <si>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</si>
  <si>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</si>
  <si>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</si>
  <si>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</si>
  <si>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</si>
  <si>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</si>
  <si>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</si>
  <si>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</si>
  <si>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</si>
  <si>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</si>
  <si>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</si>
  <si>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</si>
  <si>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</si>
  <si>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</si>
  <si>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</si>
  <si>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</si>
  <si>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</si>
  <si>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</si>
  <si>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</si>
  <si>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</si>
  <si>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</si>
  <si>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</si>
  <si>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</si>
  <si>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</si>
  <si>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</si>
  <si>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</si>
  <si>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</si>
  <si>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</si>
  <si>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</si>
  <si>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</si>
  <si>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</si>
  <si>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</si>
  <si>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</si>
  <si>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</si>
  <si>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</si>
  <si>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</si>
  <si>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</si>
  <si>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</si>
  <si>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</si>
  <si>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</si>
  <si>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</si>
  <si>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</si>
  <si>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</si>
  <si>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</si>
  <si>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</si>
  <si>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</si>
  <si>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</si>
  <si>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</si>
  <si>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</si>
  <si>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</si>
  <si>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</si>
  <si>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</si>
  <si>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</si>
  <si>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</si>
  <si>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</si>
  <si>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</si>
  <si>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</si>
  <si>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</si>
  <si>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</si>
  <si>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</si>
  <si>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</si>
  <si>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</si>
  <si>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</si>
  <si>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</si>
  <si>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</si>
  <si>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</si>
  <si>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</si>
  <si>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</si>
  <si>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</si>
  <si>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</si>
  <si>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</si>
  <si>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</si>
  <si>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</si>
  <si>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</si>
  <si>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</si>
  <si>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</si>
  <si>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</si>
  <si>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</si>
  <si>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</si>
  <si>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</si>
  <si>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</si>
  <si>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</si>
  <si>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</si>
  <si>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</si>
  <si>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</si>
  <si>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</si>
  <si>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</si>
  <si>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</si>
  <si>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</si>
  <si>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</si>
  <si>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</si>
  <si>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</si>
  <si>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</si>
  <si>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</si>
  <si>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</si>
  <si>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</si>
  <si>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</si>
  <si>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</si>
  <si>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</si>
  <si>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</si>
  <si>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</si>
  <si>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</si>
  <si>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</si>
  <si>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</si>
  <si>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</si>
  <si>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</si>
  <si>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</si>
  <si>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</si>
  <si>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</si>
  <si>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</si>
  <si>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</si>
  <si>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</si>
  <si>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</si>
  <si>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</si>
  <si>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</si>
  <si>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</si>
  <si>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</si>
  <si>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</si>
  <si>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</si>
  <si>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</si>
  <si>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</si>
  <si>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</si>
  <si>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</si>
  <si>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</si>
  <si>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</si>
  <si>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</si>
  <si>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</si>
  <si>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</si>
  <si>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</si>
  <si>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</si>
  <si>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</si>
  <si>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</si>
  <si>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</si>
  <si>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</si>
  <si>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</si>
  <si>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</si>
  <si>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</si>
  <si>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</si>
  <si>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</si>
  <si>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</si>
  <si>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</si>
  <si>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</si>
  <si>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</si>
  <si>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</si>
  <si>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</si>
  <si>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</si>
  <si>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</si>
  <si>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</si>
  <si>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</si>
  <si>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</si>
  <si>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</si>
  <si>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</si>
  <si>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</si>
  <si>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</si>
  <si>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</si>
  <si>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</si>
  <si>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</si>
  <si>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</si>
  <si>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</si>
  <si>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</si>
  <si>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</si>
  <si>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</si>
  <si>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</si>
  <si>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</si>
  <si>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</si>
  <si>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</si>
  <si>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</si>
  <si>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</si>
  <si>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</si>
  <si>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</si>
  <si>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</si>
  <si>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</si>
  <si>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</si>
  <si>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</si>
  <si>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</si>
  <si>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</si>
  <si>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</si>
  <si>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</si>
  <si>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</si>
  <si>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</si>
  <si>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</si>
  <si>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</si>
  <si>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</si>
  <si>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</si>
  <si>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</si>
  <si>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</si>
  <si>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</si>
  <si>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</si>
  <si>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</si>
  <si>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</si>
  <si>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</si>
  <si>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</si>
  <si>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</si>
  <si>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</si>
  <si>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</si>
  <si>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</si>
  <si>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</si>
  <si>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</si>
  <si>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</si>
  <si>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</si>
  <si>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</si>
  <si>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</si>
  <si>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</si>
  <si>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</si>
  <si>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</si>
  <si>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</si>
  <si>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</si>
  <si>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</si>
  <si>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</si>
  <si>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</si>
  <si>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</si>
  <si>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</si>
  <si>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</si>
  <si>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</si>
  <si>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</si>
  <si>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</si>
  <si>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</si>
  <si>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</si>
  <si>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</si>
  <si>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</si>
  <si>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</si>
  <si>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</si>
  <si>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</si>
  <si>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</si>
  <si>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</si>
  <si>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</si>
  <si>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</si>
  <si>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</si>
  <si>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</si>
  <si>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</si>
  <si>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</si>
  <si>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</si>
  <si>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</si>
  <si>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</si>
  <si>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</si>
  <si>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</si>
  <si>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</si>
  <si>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</si>
  <si>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</si>
  <si>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</si>
  <si>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</si>
  <si>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</si>
  <si>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</si>
  <si>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</si>
  <si>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</si>
  <si>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</si>
  <si>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</si>
  <si>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</si>
  <si>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</si>
  <si>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</si>
  <si>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</si>
  <si>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</si>
  <si>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</si>
  <si>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</si>
  <si>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</si>
  <si>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</si>
  <si>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</si>
  <si>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</si>
  <si>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</si>
  <si>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</si>
  <si>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</si>
  <si>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</si>
  <si>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</si>
  <si>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</si>
  <si>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</si>
  <si>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</si>
  <si>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</si>
  <si>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</si>
  <si>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</si>
  <si>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</si>
  <si>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</si>
  <si>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</si>
  <si>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</si>
  <si>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</si>
  <si>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</si>
  <si>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</si>
  <si>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</si>
  <si>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</si>
  <si>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</si>
  <si>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</si>
  <si>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</si>
  <si>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</si>
  <si>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</si>
  <si>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</si>
  <si>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</si>
  <si>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</si>
  <si>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</si>
  <si>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</si>
  <si>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</si>
  <si>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</si>
  <si>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</si>
  <si>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</si>
  <si>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</si>
  <si>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</si>
  <si>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</si>
  <si>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</si>
  <si>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</si>
  <si>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</si>
  <si>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</si>
  <si>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</si>
  <si>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</si>
  <si>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</si>
  <si>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</si>
  <si>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</si>
  <si>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</si>
  <si>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</si>
  <si>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</si>
  <si>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</si>
  <si>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</si>
  <si>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</si>
  <si>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</si>
  <si>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</si>
  <si>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</si>
  <si>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</si>
  <si>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</si>
  <si>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</si>
  <si>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</si>
  <si>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</si>
  <si>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</si>
  <si>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</si>
  <si>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</si>
  <si>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</si>
  <si>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</si>
  <si>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</si>
  <si>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</si>
  <si>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</si>
  <si>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</si>
  <si>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</si>
  <si>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</si>
  <si>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</si>
  <si>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</si>
  <si>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</si>
  <si>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</si>
  <si>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</si>
  <si>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</si>
  <si>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</si>
  <si>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</si>
  <si>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</si>
  <si>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</si>
  <si>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</si>
  <si>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</si>
  <si>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</si>
  <si>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</si>
  <si>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</si>
  <si>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</si>
  <si>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</si>
  <si>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</si>
  <si>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</si>
  <si>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</si>
  <si>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</si>
  <si>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</si>
  <si>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</si>
  <si>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</si>
  <si>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</si>
  <si>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</si>
  <si>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</si>
  <si>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</si>
  <si>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</si>
  <si>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</si>
  <si>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</si>
  <si>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</si>
  <si>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</si>
  <si>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</si>
  <si>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</si>
  <si>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</si>
  <si>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</si>
  <si>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</si>
  <si>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</si>
  <si>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</si>
  <si>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</si>
  <si>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</si>
  <si>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</si>
  <si>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</si>
  <si>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</si>
  <si>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</si>
  <si>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</si>
  <si>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</si>
  <si>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</si>
  <si>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</si>
  <si>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</si>
  <si>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</si>
  <si>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</si>
  <si>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</si>
  <si>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</si>
  <si>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</si>
  <si>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</si>
  <si>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</si>
  <si>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</si>
  <si>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</si>
  <si>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</si>
  <si>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</si>
  <si>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</si>
  <si>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</si>
  <si>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</si>
  <si>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</si>
  <si>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</si>
  <si>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</si>
  <si>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</si>
  <si>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</si>
  <si>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</si>
  <si>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</si>
  <si>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</si>
  <si>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</si>
  <si>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</si>
  <si>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</si>
  <si>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</si>
  <si>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</si>
  <si>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</si>
  <si>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</si>
  <si>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</si>
  <si>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</si>
  <si>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</si>
  <si>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</si>
  <si>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</si>
  <si>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</si>
  <si>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</si>
  <si>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</si>
  <si>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</si>
  <si>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</si>
  <si>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</si>
  <si>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</si>
  <si>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</si>
  <si>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</si>
  <si>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</si>
  <si>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</si>
  <si>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</si>
  <si>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</si>
  <si>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</si>
  <si>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</si>
  <si>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</si>
  <si>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</si>
  <si>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</si>
  <si>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</si>
  <si>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</si>
  <si>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</si>
  <si>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</si>
  <si>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</si>
  <si>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</si>
  <si>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</si>
  <si>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</si>
  <si>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</si>
  <si>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</si>
  <si>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</si>
  <si>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</si>
  <si>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</si>
  <si>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</si>
  <si>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</si>
  <si>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</si>
  <si>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</si>
  <si>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</si>
  <si>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</si>
  <si>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</si>
  <si>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</si>
  <si>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</si>
  <si>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</si>
  <si>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</si>
  <si>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</si>
  <si>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</si>
  <si>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</si>
  <si>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</si>
  <si>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</si>
  <si>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</si>
  <si>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</si>
  <si>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</si>
  <si>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</si>
  <si>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</si>
  <si>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</si>
  <si>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</si>
  <si>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</si>
  <si>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</si>
  <si>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</si>
  <si>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</si>
  <si>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</si>
  <si>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</si>
  <si>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</si>
  <si>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</si>
  <si>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</si>
  <si>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</si>
  <si>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</si>
  <si>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</si>
  <si>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</si>
  <si>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</si>
  <si>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</si>
  <si>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</si>
  <si>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</si>
  <si>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</si>
  <si>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</si>
  <si>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</si>
  <si>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</si>
  <si>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</si>
  <si>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</si>
  <si>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</si>
  <si>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</si>
  <si>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</si>
  <si>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</si>
  <si>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</si>
  <si>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</si>
  <si>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</si>
  <si>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</si>
  <si>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</si>
  <si>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</si>
  <si>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</si>
  <si>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</si>
  <si>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</si>
  <si>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</si>
  <si>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</si>
  <si>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</si>
  <si>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</si>
  <si>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</si>
  <si>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</si>
  <si>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</si>
  <si>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</si>
  <si>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</si>
  <si>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</si>
  <si>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</si>
  <si>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</si>
  <si>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</si>
  <si>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</si>
  <si>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</si>
  <si>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</si>
  <si>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</si>
  <si>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</si>
  <si>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</si>
  <si>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</si>
  <si>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</si>
  <si>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</si>
  <si>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</si>
  <si>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</si>
  <si>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</si>
  <si>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</si>
  <si>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</si>
  <si>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</si>
  <si>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</si>
  <si>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</si>
  <si>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</si>
  <si>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</si>
  <si>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</si>
  <si>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</si>
  <si>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</si>
  <si>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</si>
  <si>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</si>
  <si>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</si>
  <si>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</si>
  <si>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</si>
  <si>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</si>
  <si>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</si>
  <si>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</si>
  <si>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</si>
  <si>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</si>
  <si>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</si>
  <si>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</si>
  <si>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</si>
  <si>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</si>
  <si>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</si>
  <si>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</si>
  <si>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</si>
  <si>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</si>
  <si>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</si>
  <si>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</si>
  <si>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</si>
  <si>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</si>
  <si>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</si>
  <si>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</si>
  <si>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</si>
  <si>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</si>
  <si>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</si>
  <si>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</si>
  <si>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</si>
  <si>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</si>
  <si>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</si>
  <si>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</si>
  <si>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</si>
  <si>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</si>
  <si>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</si>
  <si>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</si>
  <si>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</si>
  <si>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</si>
  <si>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</si>
  <si>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</si>
  <si>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</si>
  <si>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</si>
  <si>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</si>
  <si>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</si>
  <si>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</si>
  <si>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</si>
  <si>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</si>
  <si>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</si>
  <si>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</si>
  <si>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</si>
  <si>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</si>
  <si>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</si>
  <si>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</si>
  <si>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</si>
  <si>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</si>
  <si>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</si>
  <si>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</si>
  <si>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</si>
  <si>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</si>
  <si>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</si>
  <si>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</si>
  <si>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</si>
  <si>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</si>
  <si>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</si>
  <si>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</si>
  <si>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</si>
  <si>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</si>
  <si>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</si>
  <si>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</si>
  <si>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</si>
  <si>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</si>
  <si>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</si>
  <si>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</si>
  <si>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</si>
  <si>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</si>
  <si>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</si>
  <si>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</si>
  <si>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</si>
  <si>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</si>
  <si>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</si>
  <si>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</si>
  <si>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</si>
  <si>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</si>
  <si>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</si>
  <si>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</si>
  <si>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</si>
  <si>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</si>
  <si>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</si>
  <si>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</si>
  <si>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</si>
  <si>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</si>
  <si>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</si>
  <si>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</si>
  <si>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</si>
  <si>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</si>
  <si>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</si>
  <si>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</si>
  <si>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</si>
  <si>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</si>
  <si>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</si>
  <si>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</si>
  <si>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</si>
  <si>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</si>
  <si>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</si>
  <si>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</si>
  <si>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</si>
  <si>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</si>
  <si>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</si>
  <si>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</si>
  <si>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</si>
  <si>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</si>
  <si>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</si>
  <si>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</si>
  <si>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</si>
  <si>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</si>
  <si>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</si>
  <si>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</si>
  <si>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</si>
  <si>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</si>
  <si>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</si>
  <si>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</si>
  <si>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</si>
  <si>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</si>
  <si>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</si>
  <si>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</si>
  <si>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</si>
  <si>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</si>
  <si>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</si>
  <si>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</si>
  <si>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</si>
  <si>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</si>
  <si>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</si>
  <si>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</si>
  <si>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</si>
  <si>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</si>
  <si>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</si>
  <si>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</si>
  <si>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</si>
  <si>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</si>
  <si>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</si>
  <si>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</si>
  <si>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</si>
  <si>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</si>
  <si>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</si>
  <si>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</si>
  <si>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</si>
  <si>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</si>
  <si>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</si>
  <si>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</si>
  <si>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</si>
  <si>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</si>
  <si>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</si>
  <si>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</si>
  <si>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</si>
  <si>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</si>
  <si>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</si>
  <si>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</si>
  <si>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</si>
  <si>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</si>
  <si>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</si>
  <si>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</si>
  <si>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</si>
  <si>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</si>
  <si>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</si>
  <si>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</si>
  <si>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</si>
  <si>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</si>
  <si>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</si>
  <si>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</si>
  <si>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</si>
  <si>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</si>
  <si>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</si>
  <si>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</si>
  <si>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</si>
  <si>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</si>
  <si>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</si>
  <si>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</si>
  <si>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</si>
  <si>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</si>
  <si>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</si>
  <si>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</si>
  <si>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</si>
  <si>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</si>
  <si>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</si>
  <si>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</si>
  <si>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</si>
  <si>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</si>
  <si>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</si>
  <si>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</si>
  <si>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</si>
  <si>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</si>
  <si>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</si>
  <si>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</si>
  <si>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</si>
  <si>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</si>
  <si>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</si>
  <si>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</si>
  <si>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</si>
  <si>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</si>
  <si>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</si>
  <si>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</si>
  <si>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</si>
  <si>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</si>
  <si>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</si>
  <si>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</si>
  <si>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</si>
  <si>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</si>
  <si>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</si>
  <si>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</si>
  <si>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</si>
  <si>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</si>
  <si>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</si>
  <si>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</si>
  <si>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</si>
  <si>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</si>
  <si>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</si>
  <si>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</si>
  <si>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</si>
  <si>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</si>
  <si>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</si>
  <si>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</si>
  <si>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</si>
  <si>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</si>
  <si>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</si>
  <si>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</si>
  <si>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</si>
  <si>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</si>
  <si>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</si>
  <si>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</si>
  <si>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</si>
  <si>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</si>
  <si>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</si>
  <si>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</si>
  <si>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</si>
  <si>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</si>
  <si>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</si>
  <si>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</si>
  <si>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</si>
  <si>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</si>
  <si>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</si>
  <si>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</si>
  <si>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</si>
  <si>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</si>
  <si>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</si>
  <si>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</si>
  <si>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</si>
  <si>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</si>
  <si>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</si>
  <si>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</si>
  <si>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</si>
  <si>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</si>
  <si>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</si>
  <si>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</si>
  <si>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</si>
  <si>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</si>
  <si>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</si>
  <si>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</si>
  <si>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</si>
  <si>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</si>
  <si>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</si>
  <si>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</si>
  <si>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</si>
  <si>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</si>
  <si>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</si>
  <si>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</si>
  <si>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</si>
  <si>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</si>
  <si>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</si>
  <si>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</si>
  <si>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</si>
  <si>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</si>
  <si>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</si>
  <si>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</si>
  <si>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</si>
  <si>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</si>
  <si>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</si>
  <si>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</si>
  <si>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</si>
  <si>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</si>
  <si>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</si>
  <si>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</si>
  <si>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</si>
  <si>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</si>
  <si>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</si>
  <si>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</si>
  <si>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</si>
  <si>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</si>
  <si>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</si>
  <si>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</si>
  <si>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</si>
  <si>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</si>
  <si>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</si>
  <si>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</si>
  <si>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</si>
  <si>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</si>
  <si>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</si>
  <si>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</si>
  <si>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</si>
  <si>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</si>
  <si>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</si>
  <si>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</si>
  <si>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</si>
  <si>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</si>
  <si>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</si>
  <si>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</si>
  <si>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</si>
  <si>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</si>
  <si>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</si>
  <si>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</si>
  <si>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</si>
  <si>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</si>
  <si>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</si>
  <si>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</si>
  <si>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</si>
  <si>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</si>
  <si>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</si>
  <si>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</si>
  <si>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</si>
  <si>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</si>
  <si>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</si>
  <si>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</si>
  <si>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</si>
  <si>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</si>
  <si>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</si>
  <si>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</si>
  <si>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</si>
  <si>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</si>
  <si>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</si>
  <si>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</si>
  <si>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</si>
  <si>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</si>
  <si>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</si>
  <si>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</si>
  <si>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</si>
  <si>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</si>
  <si>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</si>
  <si>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</si>
  <si>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</si>
  <si>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</si>
  <si>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</si>
  <si>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</si>
  <si>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</si>
  <si>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</si>
  <si>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</si>
  <si>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</si>
  <si>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</si>
  <si>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</si>
  <si>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</si>
  <si>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</si>
  <si>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</si>
  <si>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</si>
  <si>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</si>
  <si>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</si>
  <si>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</si>
  <si>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</si>
  <si>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</si>
  <si>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</si>
  <si>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</si>
  <si>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</si>
  <si>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</si>
  <si>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</si>
  <si>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</si>
  <si>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</si>
  <si>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</si>
  <si>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</si>
  <si>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</si>
  <si>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</si>
  <si>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</si>
  <si>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</si>
  <si>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</si>
  <si>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</si>
  <si>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</si>
  <si>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</si>
  <si>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</si>
  <si>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</si>
  <si>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</si>
  <si>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</si>
  <si>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</si>
  <si>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</si>
  <si>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</si>
  <si>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</si>
  <si>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</si>
  <si>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</si>
  <si>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</si>
  <si>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</si>
  <si>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</si>
  <si>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</si>
  <si>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</si>
  <si>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</si>
  <si>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</si>
  <si>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</si>
  <si>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</si>
  <si>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</si>
  <si>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</si>
  <si>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</si>
  <si>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</si>
  <si>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</si>
  <si>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</si>
  <si>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</si>
  <si>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</si>
  <si>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</si>
  <si>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</si>
  <si>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</si>
  <si>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</si>
  <si>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</si>
  <si>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</si>
  <si>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</si>
  <si>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</si>
  <si>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</si>
  <si>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</si>
  <si>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</si>
  <si>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</si>
  <si>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</si>
  <si>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</si>
  <si>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</si>
  <si>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</si>
  <si>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</si>
  <si>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</si>
  <si>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</si>
  <si>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</si>
  <si>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</si>
  <si>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</si>
  <si>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</si>
  <si>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</si>
  <si>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</si>
  <si>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</si>
  <si>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</si>
  <si>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</si>
  <si>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</si>
  <si>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</si>
  <si>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</si>
  <si>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</si>
  <si>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</si>
  <si>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</si>
  <si>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</si>
  <si>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</si>
  <si>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</si>
  <si>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</si>
  <si>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</si>
  <si>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</si>
  <si>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</si>
  <si>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</si>
  <si>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</si>
  <si>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</si>
  <si>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</si>
  <si>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</si>
  <si>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</si>
  <si>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</si>
  <si>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</si>
  <si>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</si>
  <si>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</si>
  <si>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</si>
  <si>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</si>
  <si>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</si>
  <si>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</si>
  <si>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</si>
  <si>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</si>
  <si>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</si>
  <si>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</si>
  <si>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</si>
  <si>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</si>
  <si>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</si>
  <si>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</si>
  <si>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</si>
  <si>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</si>
  <si>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</si>
  <si>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</si>
  <si>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</si>
  <si>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</si>
  <si>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</si>
  <si>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</si>
  <si>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</si>
  <si>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</si>
  <si>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</si>
  <si>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</si>
  <si>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</si>
  <si>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</si>
  <si>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</si>
  <si>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</si>
  <si>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</si>
  <si>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</si>
  <si>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</si>
  <si>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</si>
  <si>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</si>
  <si>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</si>
  <si>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</si>
  <si>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</si>
  <si>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</si>
  <si>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</si>
  <si>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</si>
  <si>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</si>
  <si>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</si>
  <si>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</si>
  <si>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</si>
  <si>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</si>
  <si>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</si>
  <si>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</si>
  <si>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</si>
  <si>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</si>
  <si>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</si>
  <si>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</si>
  <si>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</si>
  <si>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</si>
  <si>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</si>
  <si>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</si>
  <si>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</si>
  <si>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</si>
  <si>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</si>
  <si>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</si>
  <si>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</si>
  <si>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</si>
  <si>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</si>
  <si>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</si>
  <si>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</si>
  <si>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</si>
  <si>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</si>
  <si>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</si>
  <si>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</si>
  <si>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</si>
  <si>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</si>
  <si>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</si>
  <si>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</si>
  <si>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</si>
  <si>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</si>
  <si>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</si>
  <si>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</si>
  <si>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</si>
  <si>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</si>
  <si>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</si>
  <si>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</si>
  <si>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</si>
  <si>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</si>
  <si>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</si>
  <si>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</si>
  <si>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</si>
  <si>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</si>
  <si>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</si>
  <si>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</si>
  <si>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</si>
  <si>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</si>
  <si>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</si>
  <si>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</si>
  <si>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</si>
  <si>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</si>
  <si>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</si>
  <si>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</si>
  <si>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</si>
  <si>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</si>
  <si>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</si>
  <si>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</si>
  <si>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</si>
  <si>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</si>
  <si>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</si>
  <si>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</si>
  <si>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</si>
  <si>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</si>
  <si>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</si>
  <si>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</si>
  <si>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</si>
  <si>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</si>
  <si>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</si>
  <si>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</si>
  <si>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</si>
  <si>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</si>
  <si>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</si>
  <si>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</si>
  <si>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</si>
  <si>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</si>
  <si>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</si>
  <si>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</si>
  <si>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</si>
  <si>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</si>
  <si>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</si>
  <si>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</si>
  <si>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</si>
  <si>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</si>
  <si>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</si>
  <si>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</si>
  <si>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</si>
  <si>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</si>
  <si>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</si>
  <si>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</si>
  <si>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</si>
  <si>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</si>
  <si>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</si>
  <si>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</si>
  <si>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</si>
  <si>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</si>
  <si>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</si>
  <si>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</si>
  <si>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</si>
  <si>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</si>
  <si>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</si>
  <si>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</si>
  <si>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</si>
  <si>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</si>
  <si>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</si>
  <si>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</si>
  <si>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</si>
  <si>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</si>
  <si>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</si>
  <si>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</si>
  <si>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</si>
  <si>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</si>
  <si>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</si>
  <si>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</si>
  <si>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</si>
  <si>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</si>
  <si>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</si>
  <si>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</si>
  <si>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</si>
  <si>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</si>
  <si>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</si>
  <si>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</si>
  <si>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</si>
  <si>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</si>
  <si>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</si>
  <si>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</si>
  <si>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</si>
  <si>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</si>
  <si>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</si>
  <si>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</si>
  <si>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</si>
  <si>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</si>
  <si>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</si>
  <si>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</si>
  <si>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</si>
  <si>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</si>
  <si>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</si>
  <si>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</si>
  <si>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</si>
  <si>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</si>
  <si>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</si>
  <si>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</si>
  <si>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</si>
  <si>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</si>
  <si>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</si>
  <si>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</si>
  <si>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</si>
  <si>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</si>
  <si>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</si>
  <si>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</si>
  <si>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</si>
  <si>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</si>
  <si>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</si>
  <si>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</si>
  <si>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</si>
  <si>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</si>
  <si>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</si>
  <si>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</si>
  <si>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</si>
  <si>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</si>
  <si>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</si>
  <si>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</si>
  <si>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</si>
  <si>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</si>
  <si>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</si>
  <si>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</si>
  <si>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</si>
  <si>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</si>
  <si>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</si>
  <si>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</si>
  <si>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</si>
  <si>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</si>
  <si>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</si>
  <si>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</si>
  <si>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</si>
  <si>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</si>
  <si>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</si>
  <si>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</si>
  <si>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</si>
  <si>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</si>
  <si>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</si>
  <si>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</si>
  <si>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</si>
  <si>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</si>
  <si>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</si>
  <si>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</si>
  <si>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</si>
  <si>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</si>
  <si>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</si>
  <si>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</si>
  <si>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</si>
  <si>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</si>
  <si>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</si>
  <si>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</si>
  <si>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</si>
  <si>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</si>
  <si>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</si>
  <si>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</si>
  <si>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</si>
  <si>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</si>
  <si>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</si>
  <si>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</si>
  <si>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</si>
  <si>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</si>
  <si>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</si>
  <si>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</si>
  <si>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</si>
  <si>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</si>
  <si>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</si>
  <si>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</si>
  <si>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</si>
  <si>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</si>
  <si>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</si>
  <si>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</si>
  <si>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</si>
  <si>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</si>
  <si>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</si>
  <si>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</si>
  <si>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</si>
  <si>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</si>
  <si>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</si>
  <si>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</si>
  <si>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</si>
  <si>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</si>
  <si>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</si>
  <si>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</si>
  <si>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</si>
  <si>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</si>
  <si>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</si>
  <si>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</si>
  <si>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</si>
  <si>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</si>
  <si>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</si>
  <si>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</si>
  <si>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</si>
  <si>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</si>
  <si>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</si>
  <si>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</si>
  <si>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</si>
  <si>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</si>
  <si>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</si>
  <si>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</si>
  <si>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</si>
  <si>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</si>
  <si>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</si>
  <si>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</si>
  <si>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</si>
  <si>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</si>
  <si>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</si>
  <si>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</si>
  <si>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</si>
  <si>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</si>
  <si>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</si>
  <si>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</si>
  <si>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</si>
  <si>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</si>
  <si>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</si>
  <si>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</si>
  <si>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</si>
  <si>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</si>
  <si>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</si>
  <si>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</si>
  <si>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</si>
  <si>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</si>
  <si>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</si>
  <si>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</si>
  <si>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</si>
  <si>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</si>
  <si>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</si>
  <si>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</si>
  <si>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</si>
  <si>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</si>
  <si>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</si>
  <si>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</si>
  <si>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</si>
  <si>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</si>
  <si>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</si>
  <si>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</si>
  <si>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</si>
  <si>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</si>
  <si>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</si>
  <si>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</si>
  <si>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</si>
  <si>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</si>
  <si>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</si>
  <si>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</si>
  <si>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</si>
  <si>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</si>
  <si>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</si>
  <si>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</si>
  <si>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</si>
  <si>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</si>
  <si>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</si>
  <si>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</si>
  <si>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</si>
  <si>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</si>
  <si>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</si>
  <si>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</si>
  <si>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</si>
  <si>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</si>
  <si>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</si>
  <si>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</si>
  <si>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</si>
  <si>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</si>
  <si>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</si>
  <si>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</si>
  <si>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</si>
  <si>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</si>
  <si>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</si>
  <si>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</si>
  <si>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</si>
  <si>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</si>
  <si>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</si>
  <si>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</si>
  <si>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</si>
  <si>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</si>
  <si>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</si>
  <si>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</si>
  <si>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</si>
  <si>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</si>
  <si>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</si>
  <si>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</si>
  <si>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</si>
  <si>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</si>
  <si>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</si>
  <si>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</si>
  <si>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</si>
  <si>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</si>
  <si>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</si>
  <si>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</si>
  <si>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</si>
  <si>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</si>
  <si>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</si>
  <si>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</si>
  <si>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</si>
  <si>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</si>
  <si>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</si>
  <si>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</si>
  <si>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</si>
  <si>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</si>
  <si>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</si>
  <si>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</si>
  <si>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</si>
  <si>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</si>
  <si>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</si>
  <si>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</si>
  <si>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</si>
  <si>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</si>
  <si>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</si>
  <si>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</si>
  <si>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</si>
  <si>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</si>
  <si>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</si>
  <si>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</si>
  <si>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</si>
  <si>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</si>
  <si>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</si>
  <si>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</si>
  <si>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</si>
  <si>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</si>
  <si>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</si>
  <si>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</si>
  <si>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</si>
  <si>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</si>
  <si>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</si>
  <si>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</si>
  <si>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</si>
  <si>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</si>
  <si>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NESTLE INDIA LTD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</si>
  <si>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</si>
  <si>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</si>
  <si>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</si>
  <si>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</si>
  <si>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</si>
  <si>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</si>
  <si>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</si>
  <si>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</si>
  <si>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</si>
  <si>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</si>
  <si>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</si>
  <si>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</si>
  <si>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</si>
  <si>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</si>
  <si>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</si>
  <si>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</si>
  <si>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</si>
  <si>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</si>
  <si>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</si>
  <si>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</si>
  <si>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</si>
  <si>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</si>
  <si>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</si>
  <si>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</si>
  <si>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</si>
  <si>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</si>
  <si>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</si>
  <si>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</si>
  <si>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</si>
  <si>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</si>
  <si>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</si>
  <si>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</si>
  <si>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</si>
  <si>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</si>
  <si>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</si>
  <si>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</si>
  <si>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</si>
  <si>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</si>
  <si>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</si>
  <si>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</si>
  <si>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</si>
  <si>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</si>
  <si>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</si>
  <si>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</si>
  <si>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</si>
  <si>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</si>
  <si>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</si>
  <si>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</si>
  <si>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</si>
  <si>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</si>
  <si>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</si>
  <si>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</si>
  <si>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</si>
  <si>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</si>
  <si>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</si>
  <si>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</si>
  <si>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</si>
  <si>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</si>
  <si>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</si>
  <si>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</si>
  <si>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</si>
  <si>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</si>
  <si>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</si>
  <si>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</si>
  <si>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</si>
  <si>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</si>
  <si>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</si>
  <si>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</si>
  <si>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</si>
  <si>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</si>
  <si>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</si>
  <si>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</si>
  <si>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</si>
  <si>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</si>
  <si>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</si>
  <si>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</si>
  <si>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</si>
  <si>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</si>
  <si>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</si>
  <si>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</si>
  <si>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</si>
  <si>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</si>
  <si>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</si>
  <si>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</si>
  <si>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</si>
  <si>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</si>
  <si>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</si>
  <si>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</si>
  <si>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</si>
  <si>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</si>
  <si>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</si>
  <si>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</si>
  <si>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</si>
  <si>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</si>
  <si>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</si>
  <si>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</si>
  <si>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</si>
  <si>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</si>
  <si>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</si>
  <si>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</si>
  <si>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</si>
  <si>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</si>
  <si>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</si>
  <si>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</si>
  <si>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</si>
  <si>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</si>
  <si>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</si>
  <si>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</si>
  <si>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</si>
  <si>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</si>
  <si>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</si>
  <si>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</si>
  <si>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</si>
  <si>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</si>
  <si>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</si>
  <si>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</si>
  <si>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</si>
  <si>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</si>
  <si>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</si>
  <si>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</si>
  <si>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</si>
  <si>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</si>
  <si>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</si>
  <si>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</si>
  <si>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</si>
  <si>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</si>
  <si>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</si>
  <si>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</si>
  <si>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</si>
  <si>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</si>
  <si>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</si>
  <si>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</si>
  <si>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</si>
  <si>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</si>
  <si>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</si>
  <si>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</si>
  <si>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</si>
  <si>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</si>
  <si>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</si>
  <si>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</si>
  <si>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</si>
  <si>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</si>
  <si>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</si>
  <si>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</si>
  <si>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</si>
  <si>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</si>
  <si>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</si>
  <si>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</si>
  <si>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</si>
  <si>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</si>
  <si>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</si>
  <si>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</si>
  <si>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</si>
  <si>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</si>
  <si>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</si>
  <si>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</si>
  <si>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</si>
  <si>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</si>
  <si>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</si>
  <si>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</si>
  <si>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</si>
  <si>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</si>
  <si>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</si>
  <si>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</si>
  <si>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</si>
  <si>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</si>
  <si>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</si>
  <si>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</si>
  <si>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</si>
  <si>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</si>
  <si>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</si>
  <si>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</si>
  <si>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</si>
  <si>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</si>
  <si>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</si>
  <si>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</si>
  <si>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</si>
  <si>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</si>
  <si>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</si>
  <si>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</si>
  <si>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</si>
  <si>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</si>
  <si>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</si>
  <si>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</si>
  <si>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</si>
  <si>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</si>
  <si>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</si>
  <si>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</si>
  <si>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</si>
  <si>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</si>
  <si>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</si>
  <si>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</si>
  <si>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</si>
  <si>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</si>
  <si>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</si>
  <si>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</si>
  <si>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</si>
  <si>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</si>
  <si>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</si>
  <si>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</si>
  <si>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</si>
  <si>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</si>
  <si>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</si>
  <si>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</si>
  <si>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</si>
  <si>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</si>
  <si>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</si>
  <si>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</si>
  <si>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</si>
  <si>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</si>
  <si>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</si>
  <si>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</si>
  <si>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</si>
  <si>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</si>
  <si>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</si>
  <si>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</si>
  <si>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</si>
  <si>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</si>
  <si>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</si>
  <si>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</si>
  <si>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</si>
  <si>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</si>
  <si>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</si>
  <si>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</si>
  <si>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</si>
  <si>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</si>
  <si>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</si>
  <si>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</si>
  <si>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</si>
  <si>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</si>
  <si>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</si>
  <si>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</si>
  <si>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</si>
  <si>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</si>
  <si>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</si>
  <si>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</si>
  <si>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</si>
  <si>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</si>
  <si>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</si>
  <si>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</si>
  <si>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</si>
  <si>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</si>
  <si>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</si>
  <si>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</si>
  <si>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</si>
  <si>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</si>
  <si>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</si>
  <si>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</si>
  <si>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</si>
  <si>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</si>
  <si>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</si>
  <si>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</si>
  <si>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</si>
  <si>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</si>
  <si>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</si>
  <si>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</si>
  <si>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</si>
  <si>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</si>
  <si>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</si>
  <si>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</si>
  <si>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</si>
  <si>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</si>
  <si>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</si>
  <si>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</si>
  <si>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</si>
  <si>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</si>
  <si>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</si>
  <si>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</si>
  <si>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</si>
  <si>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</si>
  <si>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</si>
  <si>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</si>
  <si>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</si>
  <si>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</si>
  <si>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</si>
  <si>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</si>
  <si>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</si>
  <si>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</si>
  <si>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</si>
  <si>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</si>
  <si>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</si>
  <si>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</si>
  <si>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</si>
  <si>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</si>
  <si>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</si>
  <si>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</si>
  <si>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</si>
  <si>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</si>
  <si>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</si>
  <si>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</si>
  <si>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</si>
  <si>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</si>
  <si>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</si>
  <si>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</si>
  <si>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</si>
  <si>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</si>
  <si>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</si>
  <si>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</si>
  <si>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</si>
  <si>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</si>
  <si>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</si>
  <si>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</si>
  <si>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</si>
  <si>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</si>
  <si>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</si>
  <si>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</si>
  <si>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</si>
  <si>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</si>
  <si>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</si>
  <si>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</si>
  <si>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</si>
  <si>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</si>
  <si>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</si>
  <si>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</si>
  <si>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</si>
  <si>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</si>
  <si>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</si>
  <si>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</si>
  <si>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</si>
  <si>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</si>
  <si>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</si>
  <si>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</si>
  <si>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</si>
  <si>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</si>
  <si>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</si>
  <si>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</si>
  <si>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</si>
  <si>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</si>
  <si>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</si>
  <si>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</si>
  <si>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</si>
  <si>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</si>
  <si>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</si>
  <si>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</si>
  <si>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</si>
  <si>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</si>
  <si>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</si>
  <si>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</si>
  <si>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</si>
  <si>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</si>
  <si>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</si>
  <si>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</si>
  <si>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</si>
  <si>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</si>
  <si>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</si>
  <si>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</si>
  <si>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</si>
  <si>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</si>
  <si>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</si>
  <si>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</si>
  <si>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</si>
  <si>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</si>
  <si>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</si>
  <si>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</si>
  <si>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</si>
  <si>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</si>
  <si>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</si>
  <si>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</si>
  <si>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</si>
  <si>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</si>
  <si>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</si>
  <si>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</si>
  <si>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</si>
  <si>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</si>
  <si>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</si>
  <si>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</si>
  <si>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</si>
  <si>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</si>
  <si>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</si>
  <si>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</si>
  <si>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</si>
  <si>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</si>
  <si>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</si>
  <si>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</si>
  <si>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</si>
  <si>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</si>
  <si>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</si>
  <si>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</si>
  <si>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</si>
  <si>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</si>
  <si>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</si>
  <si>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</si>
  <si>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</si>
  <si>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</si>
  <si>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</si>
  <si>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</si>
  <si>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</si>
  <si>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</si>
  <si>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</si>
  <si>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</si>
  <si>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</si>
  <si>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</si>
  <si>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</si>
  <si>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</si>
  <si>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</si>
  <si>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</si>
  <si>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</si>
  <si>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</si>
  <si>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</si>
  <si>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</si>
  <si>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</si>
  <si>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</si>
  <si>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</si>
  <si>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</si>
  <si>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</si>
  <si>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</si>
  <si>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</si>
  <si>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</si>
  <si>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</si>
  <si>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</si>
  <si>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</si>
  <si>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</si>
  <si>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</si>
  <si>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</si>
  <si>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</si>
  <si>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</si>
  <si>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</si>
  <si>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</si>
  <si>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</si>
  <si>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</si>
  <si>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</si>
  <si>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</si>
  <si>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</si>
  <si>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</si>
  <si>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</si>
  <si>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</si>
  <si>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</si>
  <si>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</si>
  <si>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</si>
  <si>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</si>
  <si>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</si>
  <si>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</si>
  <si>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</si>
  <si>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</si>
  <si>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</si>
  <si>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</si>
  <si>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</si>
  <si>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</si>
  <si>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</si>
  <si>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</si>
  <si>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</si>
  <si>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</si>
  <si>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</si>
  <si>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</si>
  <si>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</si>
  <si>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</si>
  <si>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</si>
  <si>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</si>
  <si>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</si>
  <si>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</si>
  <si>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</si>
  <si>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</si>
  <si>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</si>
  <si>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</si>
  <si>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</si>
  <si>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</si>
  <si>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</si>
  <si>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</si>
  <si>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</si>
  <si>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</si>
  <si>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</si>
  <si>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</si>
  <si>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</si>
  <si>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</si>
  <si>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</si>
  <si>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</si>
  <si>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</si>
  <si>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</si>
  <si>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</si>
  <si>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</si>
  <si>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</si>
  <si>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</si>
  <si>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</si>
  <si>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</si>
  <si>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</si>
  <si>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</si>
  <si>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</si>
  <si>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</si>
  <si>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</si>
  <si>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</si>
  <si>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</si>
  <si>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</si>
  <si>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</si>
  <si>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</si>
  <si>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</si>
  <si>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</si>
  <si>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</si>
  <si>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</si>
  <si>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</si>
  <si>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</si>
  <si>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</si>
  <si>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</si>
  <si>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</si>
  <si>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</si>
  <si>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</si>
  <si>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</si>
  <si>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</si>
  <si>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</si>
  <si>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</si>
  <si>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</si>
  <si>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</si>
  <si>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</si>
  <si>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</si>
  <si>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</si>
  <si>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</si>
  <si>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</si>
  <si>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</si>
  <si>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</si>
  <si>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</si>
  <si>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</si>
  <si>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</si>
  <si>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</si>
  <si>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</si>
  <si>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</si>
  <si>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</si>
  <si>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</si>
  <si>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</si>
  <si>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</si>
  <si>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</si>
  <si>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</si>
  <si>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</si>
  <si>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</si>
  <si>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</si>
  <si>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</si>
  <si>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</si>
  <si>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</si>
  <si>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</si>
  <si>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</si>
  <si>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</si>
  <si>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</si>
  <si>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</si>
  <si>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</si>
  <si>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</si>
  <si>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</si>
  <si>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</si>
  <si>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</si>
  <si>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</si>
  <si>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</si>
  <si>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</si>
  <si>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</si>
  <si>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</si>
  <si>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</si>
  <si>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</si>
  <si>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</si>
  <si>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</si>
  <si>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</si>
  <si>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</si>
  <si>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</si>
  <si>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</si>
  <si>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</si>
  <si>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</si>
  <si>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</si>
  <si>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</si>
  <si>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</si>
  <si>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</si>
  <si>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</si>
  <si>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</si>
  <si>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</si>
  <si>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</si>
  <si>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</si>
  <si>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</si>
  <si>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</si>
  <si>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</si>
  <si>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</si>
  <si>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</si>
  <si>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</si>
  <si>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</si>
  <si>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</si>
  <si>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</si>
  <si>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</si>
  <si>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</si>
  <si>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</si>
  <si>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</si>
  <si>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</si>
  <si>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</si>
  <si>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</si>
  <si>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</si>
  <si>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</si>
  <si>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</si>
  <si>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</si>
  <si>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</si>
  <si>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</si>
  <si>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</si>
  <si>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</si>
  <si>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</si>
  <si>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</si>
  <si>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</si>
  <si>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</si>
  <si>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</si>
  <si>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</si>
  <si>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</si>
  <si>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</si>
  <si>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</si>
  <si>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</si>
  <si>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</si>
  <si>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</si>
  <si>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</si>
  <si>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</si>
  <si>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</si>
  <si>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</si>
  <si>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</si>
  <si>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</si>
  <si>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</si>
  <si>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</si>
  <si>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</si>
  <si>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</si>
  <si>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</si>
  <si>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</si>
  <si>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</si>
  <si>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</si>
  <si>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</si>
  <si>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</si>
  <si>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</si>
  <si>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</si>
  <si>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</si>
  <si>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</si>
  <si>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</si>
  <si>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</si>
  <si>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</si>
  <si>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</si>
  <si>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</si>
  <si>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</si>
  <si>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</si>
  <si>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</si>
  <si>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</si>
  <si>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</si>
  <si>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</si>
  <si>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</si>
  <si>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</si>
  <si>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</si>
  <si>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</si>
  <si>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</si>
  <si>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</si>
  <si>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</si>
  <si>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</si>
  <si>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</si>
  <si>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</si>
  <si>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</si>
  <si>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</si>
  <si>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</si>
  <si>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</si>
  <si>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</si>
  <si>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</si>
  <si>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</si>
  <si>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</si>
  <si>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</si>
  <si>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</si>
  <si>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</si>
  <si>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</si>
  <si>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</si>
  <si>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</si>
  <si>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</si>
  <si>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</si>
  <si>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</si>
  <si>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</si>
  <si>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</si>
  <si>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</si>
  <si>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</si>
  <si>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</si>
  <si>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</si>
  <si>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</si>
  <si>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</si>
  <si>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</si>
  <si>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</si>
  <si>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</si>
  <si>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</si>
  <si>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</si>
  <si>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</si>
  <si>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</si>
  <si>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</si>
  <si>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</si>
  <si>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</si>
  <si>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</si>
  <si>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</si>
  <si>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</si>
  <si>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</si>
  <si>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</si>
  <si>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</si>
  <si>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</si>
  <si>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</si>
  <si>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</si>
  <si>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</si>
  <si>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</si>
  <si>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</si>
  <si>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</si>
  <si>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</si>
  <si>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</si>
  <si>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</si>
  <si>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</si>
  <si>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</si>
  <si>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</si>
  <si>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</si>
  <si>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</si>
  <si>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</si>
  <si>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</si>
  <si>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</si>
  <si>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</si>
  <si>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</si>
  <si>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</si>
  <si>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</si>
  <si>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</si>
  <si>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</si>
  <si>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</si>
  <si>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</si>
  <si>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</si>
  <si>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</si>
  <si>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</si>
  <si>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</si>
  <si>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</si>
  <si>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</si>
  <si>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</si>
  <si>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</si>
  <si>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</si>
  <si>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</si>
  <si>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</si>
  <si>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</si>
  <si>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</si>
  <si>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</si>
  <si>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</si>
  <si>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</si>
  <si>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</si>
  <si>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</si>
  <si>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</si>
  <si>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</si>
  <si>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</si>
  <si>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</si>
  <si>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</si>
  <si>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</si>
  <si>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</si>
  <si>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</si>
  <si>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</si>
  <si>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</si>
  <si>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</si>
  <si>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</si>
  <si>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</si>
  <si>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</si>
  <si>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</si>
  <si>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</si>
  <si>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</si>
  <si>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</si>
  <si>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</si>
  <si>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</si>
  <si>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</si>
  <si>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</si>
  <si>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</si>
  <si>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</si>
  <si>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</si>
  <si>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</si>
  <si>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</si>
  <si>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</si>
  <si>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</si>
  <si>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</si>
  <si>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</si>
  <si>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</si>
  <si>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</si>
  <si>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</si>
  <si>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</si>
  <si>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</si>
  <si>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</si>
  <si>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</si>
  <si>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</si>
  <si>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</si>
  <si>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</si>
  <si>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</si>
  <si>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</si>
  <si>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</si>
  <si>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</si>
  <si>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</si>
  <si>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</si>
  <si>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</si>
  <si>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</si>
  <si>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</si>
  <si>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</si>
  <si>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</si>
  <si>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</si>
  <si>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</si>
  <si>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</si>
  <si>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</si>
  <si>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</si>
  <si>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</si>
  <si>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</si>
  <si>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</si>
  <si>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</si>
  <si>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</si>
  <si>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</si>
  <si>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</si>
  <si>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</si>
  <si>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</si>
  <si>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</si>
  <si>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</si>
  <si>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</si>
  <si>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</si>
  <si>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</si>
  <si>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</si>
  <si>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</si>
  <si>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</si>
  <si>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</si>
  <si>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</si>
  <si>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</si>
  <si>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</si>
  <si>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</si>
  <si>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</si>
  <si>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</si>
  <si>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</si>
  <si>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</si>
  <si>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</si>
  <si>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</si>
  <si>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</si>
  <si>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</si>
  <si>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</si>
  <si>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</si>
  <si>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</si>
  <si>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</si>
  <si>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</si>
  <si>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</si>
  <si>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</si>
  <si>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</si>
  <si>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</si>
  <si>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</si>
  <si>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</si>
  <si>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</si>
  <si>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</si>
  <si>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</si>
  <si>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</si>
  <si>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</si>
  <si>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</si>
  <si>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</si>
  <si>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</si>
  <si>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</si>
  <si>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</si>
  <si>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</si>
  <si>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</si>
  <si>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</si>
  <si>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</si>
  <si>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</si>
  <si>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</si>
  <si>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</si>
  <si>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</si>
  <si>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</si>
  <si>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</si>
  <si>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</si>
  <si>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</si>
  <si>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</si>
  <si>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</si>
  <si>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</si>
  <si>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</si>
  <si>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</si>
  <si>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</si>
  <si>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</si>
  <si>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</si>
  <si>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</si>
  <si>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</si>
  <si>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</si>
  <si>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</si>
  <si>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</si>
  <si>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</si>
  <si>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</si>
  <si>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</si>
  <si>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</si>
  <si>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</si>
  <si>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</si>
  <si>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</si>
  <si>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</si>
  <si>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</si>
  <si>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</si>
  <si>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</si>
  <si>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</si>
  <si>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</si>
  <si>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</si>
  <si>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</si>
  <si>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</si>
  <si>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</si>
  <si>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</si>
  <si>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</si>
  <si>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</si>
  <si>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</si>
  <si>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</si>
  <si>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</si>
  <si>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</si>
  <si>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</si>
  <si>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</si>
  <si>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</si>
  <si>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</si>
  <si>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</si>
  <si>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</si>
  <si>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</si>
  <si>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</si>
  <si>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</si>
  <si>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</si>
  <si>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</si>
  <si>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</si>
  <si>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</si>
  <si>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</si>
  <si>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</si>
  <si>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</si>
  <si>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</si>
  <si>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</si>
  <si>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</si>
  <si>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</si>
  <si>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</si>
  <si>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</si>
  <si>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</si>
  <si>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</si>
  <si>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</si>
  <si>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</si>
  <si>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</si>
  <si>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</si>
  <si>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</si>
  <si>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</si>
  <si>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</si>
  <si>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</si>
  <si>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</si>
  <si>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</si>
  <si>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</si>
  <si>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</si>
  <si>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</si>
  <si>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</si>
  <si>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</si>
  <si>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</si>
  <si>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</si>
  <si>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</si>
  <si>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</si>
  <si>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</si>
  <si>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</si>
  <si>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</si>
  <si>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</si>
  <si>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</si>
  <si>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</si>
  <si>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</si>
  <si>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</si>
  <si>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</si>
  <si>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</si>
  <si>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</si>
  <si>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</si>
  <si>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</si>
  <si>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</si>
  <si>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</si>
  <si>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</si>
  <si>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</si>
  <si>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</si>
  <si>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</si>
  <si>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</si>
  <si>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</si>
  <si>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</si>
  <si>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</si>
  <si>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</si>
  <si>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</si>
  <si>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</si>
  <si>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</si>
  <si>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</si>
  <si>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</si>
  <si>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</si>
  <si>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</si>
  <si>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</si>
  <si>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</si>
  <si>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</si>
  <si>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</si>
  <si>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</si>
  <si>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</si>
  <si>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</si>
  <si>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</si>
  <si>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</si>
  <si>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</si>
  <si>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</si>
  <si>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</si>
  <si>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</si>
  <si>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</si>
  <si>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</si>
  <si>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</si>
  <si>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</si>
  <si>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</si>
  <si>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</si>
  <si>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</si>
  <si>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</si>
  <si>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</si>
  <si>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</si>
  <si>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</si>
  <si>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</si>
  <si>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</si>
  <si>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</si>
  <si>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</si>
  <si>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</si>
  <si>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</si>
  <si>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</si>
  <si>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</si>
  <si>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</si>
  <si>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</si>
  <si>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</si>
  <si>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</si>
  <si>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</si>
  <si>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</si>
  <si>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</si>
  <si>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</si>
  <si>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</si>
  <si>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</si>
  <si>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</si>
  <si>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</si>
  <si>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</si>
  <si>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</si>
  <si>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</si>
  <si>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</si>
  <si>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</si>
  <si>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</si>
  <si>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</si>
  <si>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</si>
  <si>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</si>
  <si>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</si>
  <si>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</si>
  <si>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</si>
  <si>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</si>
  <si>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</si>
  <si>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</si>
  <si>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</si>
  <si>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</si>
  <si>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</si>
  <si>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</si>
  <si>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</si>
  <si>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</si>
  <si>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</si>
  <si>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</si>
  <si>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</si>
  <si>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</si>
  <si>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</si>
  <si>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</si>
  <si>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</si>
  <si>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</si>
  <si>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</si>
  <si>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</si>
  <si>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</si>
  <si>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</si>
  <si>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</si>
  <si>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</si>
  <si>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</si>
  <si>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</si>
  <si>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</si>
  <si>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</si>
  <si>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</si>
  <si>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</si>
  <si>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</si>
  <si>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</si>
  <si>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</si>
  <si>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</si>
  <si>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</si>
  <si>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</si>
  <si>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</si>
  <si>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</si>
  <si>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</si>
  <si>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</si>
  <si>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</si>
  <si>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</si>
  <si>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</si>
  <si>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</si>
  <si>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</si>
  <si>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</si>
  <si>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</si>
  <si>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</si>
  <si>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</si>
  <si>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</si>
  <si>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</si>
  <si>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</si>
  <si>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</si>
  <si>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</si>
  <si>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</si>
  <si>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</si>
  <si>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</si>
  <si>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</si>
  <si>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</si>
  <si>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</si>
  <si>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</si>
  <si>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</si>
  <si>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</si>
  <si>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</si>
  <si>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</si>
  <si>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</si>
  <si>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</si>
  <si>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</si>
  <si>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</si>
  <si>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</si>
  <si>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</si>
  <si>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</si>
  <si>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</si>
  <si>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</si>
  <si>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</si>
  <si>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</si>
  <si>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</si>
  <si>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</si>
  <si>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</si>
  <si>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</si>
  <si>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</si>
  <si>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</si>
  <si>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</si>
  <si>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</si>
  <si>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</si>
  <si>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</si>
  <si>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</si>
  <si>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</si>
  <si>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</si>
  <si>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</si>
  <si>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</si>
  <si>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</si>
  <si>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</si>
  <si>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</si>
  <si>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</si>
  <si>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</si>
  <si>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</si>
  <si>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</si>
  <si>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</si>
  <si>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</si>
  <si>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</si>
  <si>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</si>
  <si>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</si>
  <si>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</si>
  <si>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</si>
  <si>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</si>
  <si>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</si>
  <si>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</si>
  <si>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</si>
  <si>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</si>
  <si>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</si>
  <si>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</si>
  <si>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</si>
  <si>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</si>
  <si>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</si>
  <si>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</si>
  <si>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</si>
  <si>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</si>
  <si>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</si>
  <si>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</si>
  <si>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</si>
  <si>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</si>
  <si>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</si>
  <si>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</si>
  <si>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</si>
  <si>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</si>
  <si>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</si>
  <si>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</si>
  <si>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</si>
  <si>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</si>
  <si>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</si>
  <si>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</si>
  <si>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</si>
  <si>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</si>
  <si>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</si>
  <si>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</si>
  <si>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</si>
  <si>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</si>
  <si>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</si>
  <si>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</si>
  <si>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</si>
  <si>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</si>
  <si>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</si>
  <si>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</si>
  <si>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</si>
  <si>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</si>
  <si>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</si>
  <si>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</si>
  <si>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</si>
  <si>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</si>
  <si>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</si>
  <si>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</si>
  <si>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</si>
  <si>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</si>
  <si>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</si>
  <si>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</si>
  <si>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</si>
  <si>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</si>
  <si>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</si>
  <si>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</si>
  <si>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</si>
  <si>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</si>
  <si>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</si>
  <si>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</si>
  <si>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</si>
  <si>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</si>
  <si>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</si>
  <si>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</si>
  <si>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</si>
  <si>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</si>
  <si>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</si>
  <si>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</si>
  <si>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</si>
  <si>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</si>
  <si>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</si>
  <si>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</si>
  <si>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</si>
  <si>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</si>
  <si>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</si>
  <si>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</si>
  <si>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</si>
  <si>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</si>
  <si>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</si>
  <si>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</si>
  <si>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</si>
  <si>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</si>
  <si>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</si>
  <si>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</si>
  <si>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</si>
  <si>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</si>
  <si>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</si>
  <si>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</si>
  <si>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</si>
  <si>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</si>
  <si>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</si>
  <si>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</si>
  <si>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</si>
  <si>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</si>
  <si>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</si>
  <si>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</si>
  <si>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</si>
  <si>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</si>
  <si>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</si>
  <si>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</si>
  <si>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</si>
  <si>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</si>
  <si>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</si>
  <si>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</si>
  <si>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</si>
  <si>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</si>
  <si>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</si>
  <si>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</si>
  <si>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</si>
  <si>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</si>
  <si>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</si>
  <si>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</si>
  <si>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</si>
  <si>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</si>
  <si>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</si>
  <si>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</si>
  <si>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</si>
  <si>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</si>
  <si>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</si>
  <si>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</si>
  <si>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</si>
  <si>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</si>
  <si>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</si>
  <si>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</si>
  <si>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</si>
  <si>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</si>
  <si>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</si>
  <si>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</si>
  <si>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</si>
  <si>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</si>
  <si>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</si>
  <si>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</si>
  <si>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</si>
  <si>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</si>
  <si>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</si>
  <si>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</si>
  <si>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</si>
  <si>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</si>
  <si>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</si>
  <si>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</si>
  <si>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</si>
  <si>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</si>
  <si>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</si>
  <si>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</si>
  <si>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</si>
  <si>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</si>
  <si>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</si>
  <si>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</si>
  <si>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</si>
  <si>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</si>
  <si>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</si>
  <si>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</si>
  <si>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</si>
  <si>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</si>
  <si>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</si>
  <si>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</si>
  <si>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</si>
  <si>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</si>
  <si>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</si>
  <si>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</si>
  <si>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</si>
  <si>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</si>
  <si>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</si>
  <si>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</si>
  <si>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</si>
  <si>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</si>
  <si>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</si>
  <si>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</si>
  <si>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</si>
  <si>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</si>
  <si>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</si>
  <si>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</si>
  <si>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</si>
  <si>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</si>
  <si>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</si>
  <si>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</si>
  <si>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</si>
  <si>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</si>
  <si>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</si>
  <si>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</si>
  <si>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</si>
  <si>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</si>
  <si>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</si>
  <si>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</si>
  <si>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</si>
  <si>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</si>
  <si>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</si>
  <si>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</si>
  <si>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</si>
  <si>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</si>
  <si>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</si>
  <si>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</si>
  <si>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</si>
  <si>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</si>
  <si>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</si>
  <si>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</si>
  <si>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</si>
  <si>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</si>
  <si>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</si>
  <si>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</si>
  <si>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</si>
  <si>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</si>
  <si>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</si>
  <si>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</si>
  <si>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</si>
  <si>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</si>
  <si>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</si>
  <si>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</si>
  <si>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</si>
  <si>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</si>
  <si>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</si>
  <si>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</si>
  <si>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</si>
  <si>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</si>
  <si>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</si>
  <si>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</si>
  <si>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</si>
  <si>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</si>
  <si>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</si>
  <si>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</si>
  <si>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</si>
  <si>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</si>
  <si>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</si>
  <si>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</si>
  <si>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</si>
  <si>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</si>
  <si>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</si>
  <si>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</si>
  <si>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</si>
  <si>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</si>
  <si>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</si>
  <si>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</si>
  <si>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</si>
  <si>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</si>
  <si>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</si>
  <si>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</si>
  <si>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</si>
  <si>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</si>
  <si>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</si>
  <si>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</si>
  <si>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</si>
  <si>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</si>
  <si>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</si>
  <si>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</si>
  <si>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</si>
  <si>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</si>
  <si>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</si>
  <si>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</si>
  <si>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</si>
  <si>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</si>
  <si>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</si>
  <si>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</si>
  <si>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</si>
  <si>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</si>
  <si>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</si>
  <si>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</si>
  <si>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</si>
  <si>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</si>
  <si>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</si>
  <si>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</si>
  <si>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</si>
  <si>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</si>
  <si>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</si>
  <si>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</si>
  <si>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</si>
  <si>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</si>
  <si>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</si>
  <si>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</si>
  <si>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</si>
  <si>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</si>
  <si>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</si>
  <si>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</si>
  <si>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</si>
  <si>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</si>
  <si>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</si>
  <si>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</si>
  <si>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</si>
  <si>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</si>
  <si>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</si>
  <si>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</si>
  <si>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</si>
  <si>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</si>
  <si>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</si>
  <si>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</si>
  <si>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</si>
  <si>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</si>
  <si>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</si>
  <si>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</si>
  <si>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</si>
  <si>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</si>
  <si>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</si>
  <si>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</si>
  <si>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</si>
  <si>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</si>
  <si>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</si>
  <si>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</si>
  <si>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</si>
  <si>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</si>
  <si>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</si>
  <si>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</si>
  <si>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</si>
  <si>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</si>
  <si>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</si>
  <si>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</si>
  <si>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</si>
  <si>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</si>
  <si>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</si>
  <si>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</si>
  <si>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</si>
  <si>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</si>
  <si>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</si>
  <si>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</si>
  <si>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</si>
  <si>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</si>
  <si>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</si>
  <si>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</si>
  <si>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</si>
  <si>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</si>
  <si>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</si>
  <si>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</si>
  <si>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</si>
  <si>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</si>
  <si>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</si>
  <si>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</si>
  <si>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</si>
  <si>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</si>
  <si>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</si>
  <si>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</si>
  <si>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</si>
  <si>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</si>
  <si>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</si>
  <si>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</si>
  <si>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</si>
  <si>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</si>
  <si>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</si>
  <si>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</si>
  <si>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</si>
  <si>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</si>
  <si>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</si>
  <si>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</si>
  <si>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</si>
  <si>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</si>
  <si>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</si>
  <si>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</si>
  <si>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</si>
  <si>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</si>
  <si>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</si>
  <si>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</si>
  <si>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</si>
  <si>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</si>
  <si>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</si>
  <si>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</si>
  <si>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</si>
  <si>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</si>
  <si>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</si>
  <si>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</si>
  <si>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</si>
  <si>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</si>
  <si>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</si>
  <si>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</si>
  <si>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</si>
  <si>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</si>
  <si>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</si>
  <si>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</si>
  <si>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</si>
  <si>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</si>
  <si>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</si>
  <si>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</si>
  <si>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</si>
  <si>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</si>
  <si>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</si>
  <si>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</si>
  <si>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</si>
  <si>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</si>
  <si>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</si>
  <si>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</si>
  <si>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</si>
  <si>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</si>
  <si>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</si>
  <si>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</si>
  <si>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</si>
  <si>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</si>
  <si>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</si>
  <si>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</si>
  <si>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</si>
  <si>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</si>
  <si>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</si>
  <si>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</si>
  <si>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</si>
  <si>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</si>
  <si>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</si>
  <si>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</si>
  <si>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</si>
  <si>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</si>
  <si>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</si>
  <si>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</si>
  <si>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</si>
  <si>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</si>
  <si>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</si>
  <si>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</si>
  <si>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</si>
  <si>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</si>
  <si>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</si>
  <si>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</si>
  <si>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</si>
  <si>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</si>
  <si>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</si>
  <si>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</si>
  <si>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</si>
  <si>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</si>
  <si>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</si>
  <si>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</si>
  <si>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</si>
  <si>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</si>
  <si>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</si>
  <si>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</si>
  <si>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</si>
  <si>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</si>
  <si>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</si>
  <si>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</si>
  <si>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</si>
  <si>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</si>
  <si>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</si>
  <si>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</si>
  <si>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</si>
  <si>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</si>
  <si>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</si>
  <si>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</si>
  <si>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</si>
  <si>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</si>
  <si>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</si>
  <si>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</si>
  <si>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</si>
  <si>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</si>
  <si>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</si>
  <si>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</si>
  <si>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</si>
  <si>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</si>
  <si>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</si>
  <si>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</si>
  <si>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</si>
  <si>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</si>
  <si>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</si>
  <si>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</si>
  <si>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</si>
  <si>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</si>
  <si>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</si>
  <si>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</si>
  <si>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</si>
  <si>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</si>
  <si>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</si>
  <si>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</si>
  <si>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</si>
  <si>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</si>
  <si>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</si>
  <si>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</si>
  <si>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</si>
  <si>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</si>
  <si>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</si>
  <si>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</si>
  <si>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</si>
  <si>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</si>
  <si>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</si>
  <si>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</si>
  <si>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</si>
  <si>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</si>
  <si>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</si>
  <si>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</si>
  <si>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</si>
  <si>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</si>
  <si>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</si>
  <si>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</si>
  <si>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</si>
  <si>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</si>
  <si>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</si>
  <si>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</si>
  <si>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</si>
  <si>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</si>
  <si>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</si>
  <si>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</si>
  <si>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</si>
  <si>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</si>
  <si>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</si>
  <si>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</si>
  <si>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</si>
  <si>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</si>
  <si>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</si>
  <si>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</si>
  <si>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</si>
  <si>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</si>
  <si>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</si>
  <si>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</si>
  <si>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</si>
  <si>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</si>
  <si>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</si>
  <si>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</si>
  <si>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</si>
  <si>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</si>
  <si>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</si>
  <si>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</si>
  <si>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</si>
  <si>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</si>
  <si>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</si>
  <si>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</si>
  <si>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</si>
  <si>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</si>
  <si>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</si>
  <si>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</si>
  <si>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</si>
  <si>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</si>
  <si>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</si>
  <si>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</si>
  <si>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</si>
  <si>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</si>
  <si>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</si>
  <si>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</si>
  <si>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</si>
  <si>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</si>
  <si>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</si>
  <si>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</si>
  <si>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</si>
  <si>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</si>
  <si>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</si>
  <si>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</si>
  <si>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</si>
  <si>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</si>
  <si>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</si>
  <si>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</si>
  <si>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</si>
  <si>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</si>
  <si>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</si>
  <si>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</si>
  <si>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</si>
  <si>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</si>
  <si>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</si>
  <si>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</si>
  <si>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</si>
  <si>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</si>
  <si>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</si>
  <si>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</si>
  <si>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</si>
  <si>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</si>
  <si>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</si>
  <si>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</si>
  <si>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</si>
  <si>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</si>
  <si>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</si>
  <si>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</si>
  <si>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</si>
  <si>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</si>
  <si>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</si>
  <si>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</si>
  <si>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</si>
  <si>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</si>
  <si>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</si>
  <si>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</si>
  <si>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</si>
  <si>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</si>
  <si>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</si>
  <si>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</si>
  <si>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</si>
  <si>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</si>
  <si>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</si>
  <si>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</si>
  <si>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</si>
  <si>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</si>
  <si>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</si>
  <si>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</si>
  <si>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</si>
  <si>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</si>
  <si>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</si>
  <si>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</si>
  <si>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</si>
  <si>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</si>
  <si>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</si>
  <si>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</si>
  <si>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</si>
  <si>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</si>
  <si>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</si>
  <si>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</si>
  <si>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</si>
  <si>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</si>
  <si>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</si>
  <si>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</si>
  <si>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</si>
  <si>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</si>
  <si>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</si>
  <si>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</si>
  <si>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</si>
  <si>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</si>
  <si>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</si>
  <si>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</si>
  <si>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</si>
  <si>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</si>
  <si>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</si>
  <si>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</si>
  <si>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</si>
  <si>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</si>
  <si>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</si>
  <si>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</si>
  <si>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</si>
  <si>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</si>
  <si>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</si>
  <si>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</si>
  <si>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</si>
  <si>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</si>
  <si>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</si>
  <si>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</si>
  <si>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</si>
  <si>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</si>
  <si>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</si>
  <si>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</si>
  <si>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</si>
  <si>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</si>
  <si>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</si>
  <si>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</si>
  <si>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</si>
  <si>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</si>
  <si>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</si>
  <si>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</si>
  <si>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</si>
  <si>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</si>
  <si>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</si>
  <si>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</si>
  <si>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</si>
  <si>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</si>
  <si>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</si>
  <si>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</si>
  <si>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</si>
  <si>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</si>
  <si>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</si>
  <si>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</si>
  <si>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</si>
  <si>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</si>
  <si>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</si>
  <si>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</si>
  <si>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</si>
  <si>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</si>
  <si>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</si>
  <si>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</si>
  <si>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</si>
  <si>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</si>
  <si>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</si>
  <si>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</si>
  <si>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</si>
  <si>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</si>
  <si>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</si>
  <si>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</si>
  <si>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</si>
  <si>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</si>
  <si>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</si>
  <si>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</si>
  <si>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</si>
  <si>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</si>
  <si>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</si>
  <si>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</si>
  <si>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</si>
  <si>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</si>
  <si>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</si>
  <si>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</si>
  <si>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</si>
  <si>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</si>
  <si>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</si>
  <si>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</si>
  <si>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</si>
  <si>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</si>
  <si>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</si>
  <si>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</si>
  <si>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</si>
  <si>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</si>
  <si>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</si>
  <si>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</si>
  <si>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</si>
  <si>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</si>
  <si>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</si>
  <si>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</si>
  <si>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</si>
  <si>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</si>
  <si>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</si>
  <si>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</si>
  <si>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</si>
  <si>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</si>
  <si>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</si>
  <si>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</si>
  <si>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</si>
  <si>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</si>
  <si>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</si>
  <si>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</si>
  <si>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</si>
  <si>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</si>
  <si>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</si>
  <si>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</si>
  <si>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</si>
  <si>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</si>
  <si>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</si>
  <si>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</si>
  <si>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</si>
  <si>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</si>
  <si>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</si>
  <si>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</si>
  <si>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</si>
  <si>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</si>
  <si>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</si>
  <si>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</si>
  <si>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</si>
  <si>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</si>
  <si>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</si>
  <si>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</si>
  <si>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</si>
  <si>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</si>
  <si>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</si>
  <si>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</si>
  <si>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</si>
  <si>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</si>
  <si>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</si>
  <si>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</si>
  <si>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</si>
  <si>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</si>
  <si>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</si>
  <si>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</si>
  <si>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</si>
  <si>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</si>
  <si>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</si>
  <si>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</si>
  <si>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</si>
  <si>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</si>
  <si>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</si>
  <si>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</si>
  <si>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</si>
  <si>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</si>
  <si>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</si>
  <si>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</si>
  <si>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</si>
  <si>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</si>
  <si>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</si>
  <si>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</si>
  <si>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</si>
  <si>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</si>
  <si>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</si>
  <si>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</si>
  <si>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</si>
  <si>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</si>
  <si>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</si>
  <si>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</si>
  <si>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</si>
  <si>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</si>
  <si>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</si>
  <si>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</si>
  <si>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</si>
  <si>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</si>
  <si>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</si>
  <si>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</si>
  <si>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</si>
  <si>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</si>
  <si>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</si>
  <si>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</si>
  <si>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</si>
  <si>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</si>
  <si>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</si>
  <si>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</si>
  <si>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</si>
  <si>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</si>
  <si>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</si>
  <si>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</si>
  <si>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</si>
  <si>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</si>
  <si>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</si>
  <si>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</si>
  <si>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</si>
  <si>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</si>
  <si>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</si>
  <si>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</si>
  <si>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</si>
  <si>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</si>
  <si>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</si>
  <si>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</si>
  <si>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</si>
  <si>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</si>
  <si>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</si>
  <si>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</si>
  <si>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</si>
  <si>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</si>
  <si>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</si>
  <si>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</si>
  <si>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</si>
  <si>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</si>
  <si>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</si>
  <si>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</si>
  <si>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</si>
  <si>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</si>
  <si>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</si>
  <si>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</si>
  <si>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</si>
  <si>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</si>
  <si>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</si>
  <si>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</si>
  <si>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</si>
  <si>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</si>
  <si>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</si>
  <si>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</si>
  <si>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</si>
  <si>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</si>
  <si>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</si>
  <si>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</si>
  <si>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</si>
  <si>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</si>
  <si>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</si>
  <si>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</si>
  <si>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</si>
  <si>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</si>
  <si>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</si>
  <si>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</si>
  <si>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</si>
  <si>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</si>
  <si>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</si>
  <si>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</si>
  <si>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</si>
  <si>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</si>
  <si>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</si>
  <si>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</si>
  <si>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</si>
  <si>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</si>
  <si>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</si>
  <si>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</si>
  <si>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</si>
  <si>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</si>
  <si>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</si>
  <si>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</si>
  <si>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</si>
  <si>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</si>
  <si>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</si>
  <si>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</si>
  <si>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</si>
  <si>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</si>
  <si>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</si>
  <si>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</si>
  <si>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</si>
  <si>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</si>
  <si>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</si>
  <si>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</si>
  <si>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</si>
  <si>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</si>
  <si>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</si>
  <si>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</si>
  <si>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</si>
  <si>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</si>
  <si>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</si>
  <si>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</si>
  <si>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</si>
  <si>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</si>
  <si>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</si>
  <si>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</si>
  <si>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</si>
  <si>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</si>
  <si>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</si>
  <si>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</si>
  <si>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</si>
  <si>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</si>
  <si>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</si>
  <si>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</si>
  <si>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</si>
  <si>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</si>
  <si>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</si>
  <si>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</si>
  <si>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</si>
  <si>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</si>
  <si>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</si>
  <si>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</si>
  <si>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</si>
  <si>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</si>
  <si>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</si>
  <si>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</si>
  <si>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</si>
  <si>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</si>
  <si>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</si>
  <si>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</si>
  <si>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</si>
  <si>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</si>
  <si>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</si>
  <si>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</si>
  <si>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</si>
  <si>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</si>
  <si>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</si>
  <si>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</si>
  <si>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</si>
  <si>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</si>
  <si>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</si>
  <si>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</si>
  <si>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</si>
  <si>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</si>
  <si>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</si>
  <si>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</si>
  <si>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</si>
  <si>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</si>
  <si>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</si>
  <si>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</si>
  <si>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</si>
  <si>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</si>
  <si>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</si>
  <si>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</si>
  <si>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</si>
  <si>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</si>
  <si>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</si>
  <si>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</si>
  <si>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</si>
  <si>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</si>
  <si>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</si>
  <si>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</si>
  <si>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</si>
  <si>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</si>
  <si>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</si>
  <si>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</si>
  <si>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</si>
  <si>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</si>
  <si>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</si>
  <si>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</si>
  <si>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</si>
  <si>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</si>
  <si>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</si>
  <si>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</si>
  <si>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</si>
  <si>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</si>
  <si>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</si>
  <si>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</si>
  <si>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</si>
  <si>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</si>
  <si>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</si>
  <si>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</si>
  <si>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</si>
  <si>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</si>
  <si>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</si>
  <si>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</si>
  <si>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</si>
  <si>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</si>
  <si>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</si>
  <si>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</si>
  <si>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</si>
  <si>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</si>
  <si>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</si>
  <si>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</si>
  <si>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</si>
  <si>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</si>
  <si>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</si>
  <si>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</si>
  <si>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</si>
  <si>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</si>
  <si>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</si>
  <si>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</si>
  <si>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</si>
  <si>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</si>
  <si>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</si>
  <si>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</si>
  <si>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</si>
  <si>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</si>
  <si>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</si>
  <si>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</si>
  <si>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</si>
  <si>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</si>
  <si>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</si>
  <si>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</si>
  <si>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</si>
  <si>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</si>
  <si>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</si>
  <si>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</si>
  <si>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</si>
  <si>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</si>
  <si>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</si>
  <si>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</si>
  <si>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</si>
  <si>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</si>
  <si>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</si>
  <si>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</si>
  <si>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</si>
  <si>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</si>
  <si>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</si>
  <si>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</si>
  <si>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</si>
  <si>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</si>
  <si>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</si>
  <si>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</si>
  <si>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</si>
  <si>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</si>
  <si>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</si>
  <si>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</si>
  <si>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</si>
  <si>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</si>
  <si>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</si>
  <si>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</si>
  <si>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</si>
  <si>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</si>
  <si>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</si>
  <si>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</si>
  <si>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</si>
  <si>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</si>
  <si>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</si>
  <si>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</si>
  <si>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</si>
  <si>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</si>
  <si>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</si>
  <si>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</si>
  <si>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</si>
  <si>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</si>
  <si>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</si>
  <si>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</si>
  <si>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</si>
  <si>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</si>
  <si>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</si>
  <si>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</si>
  <si>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</si>
  <si>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</si>
  <si>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</si>
  <si>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</si>
  <si>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</si>
  <si>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</si>
  <si>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</si>
  <si>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</si>
  <si>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</si>
  <si>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</si>
  <si>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</si>
  <si>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</si>
  <si>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</si>
  <si>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</si>
  <si>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</si>
  <si>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</si>
  <si>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</si>
  <si>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</si>
  <si>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</si>
  <si>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</si>
  <si>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</si>
  <si>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</si>
  <si>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</si>
  <si>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</si>
  <si>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</si>
  <si>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</si>
  <si>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</si>
  <si>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</si>
  <si>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</si>
  <si>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</si>
  <si>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</si>
  <si>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</si>
  <si>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</si>
  <si>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</si>
  <si>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</si>
  <si>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</si>
  <si>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</si>
  <si>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</si>
  <si>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</si>
  <si>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</si>
  <si>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</si>
  <si>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</si>
  <si>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</si>
  <si>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</si>
  <si>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</si>
  <si>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</si>
  <si>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</si>
  <si>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</si>
  <si>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</si>
  <si>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</si>
  <si>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</si>
  <si>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</si>
  <si>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</si>
  <si>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</si>
  <si>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</si>
  <si>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</si>
  <si>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</si>
  <si>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</si>
  <si>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</si>
  <si>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</si>
  <si>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</si>
  <si>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</si>
  <si>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</si>
  <si>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</si>
  <si>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</si>
  <si>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</si>
  <si>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</si>
  <si>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</si>
  <si>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</si>
  <si>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</si>
  <si>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</si>
  <si>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</si>
  <si>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</si>
  <si>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</si>
  <si>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</si>
  <si>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</si>
  <si>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</si>
  <si>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</si>
  <si>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</si>
  <si>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</si>
  <si>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</si>
  <si>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</si>
  <si>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</si>
  <si>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</si>
  <si>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</si>
  <si>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</si>
  <si>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</si>
  <si>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</si>
  <si>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</si>
  <si>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</si>
  <si>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</si>
  <si>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</si>
  <si>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</si>
  <si>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</si>
  <si>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</si>
  <si>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</si>
  <si>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</si>
  <si>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</si>
  <si>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</si>
  <si>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</si>
  <si>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</si>
  <si>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</si>
  <si>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</si>
  <si>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</si>
  <si>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</si>
  <si>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</si>
  <si>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</si>
  <si>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</si>
  <si>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</si>
  <si>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</si>
  <si>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</si>
  <si>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</si>
  <si>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</si>
  <si>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</si>
  <si>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</si>
  <si>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</si>
  <si>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</si>
  <si>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</si>
  <si>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</si>
  <si>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</si>
  <si>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</si>
  <si>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</si>
  <si>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</si>
  <si>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</si>
  <si>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</si>
  <si>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</si>
  <si>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</si>
  <si>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</si>
  <si>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</si>
  <si>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</si>
  <si>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</si>
  <si>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</si>
  <si>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</si>
  <si>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</si>
  <si>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</si>
  <si>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</si>
  <si>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</si>
  <si>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</si>
  <si>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</si>
  <si>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</si>
  <si>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</si>
  <si>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</si>
  <si>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</si>
  <si>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</si>
  <si>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</si>
  <si>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</si>
  <si>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</si>
  <si>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</si>
  <si>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</si>
  <si>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</si>
  <si>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</si>
  <si>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</si>
  <si>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</si>
  <si>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</si>
  <si>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</si>
  <si>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</si>
  <si>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</si>
  <si>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</si>
  <si>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</si>
  <si>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</si>
  <si>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</si>
  <si>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</si>
  <si>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</si>
  <si>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</si>
  <si>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</si>
  <si>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</si>
  <si>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</si>
  <si>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</si>
  <si>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</si>
  <si>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</si>
  <si>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</si>
  <si>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</si>
  <si>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</si>
  <si>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</si>
  <si>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</si>
  <si>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</si>
  <si>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</si>
  <si>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</si>
  <si>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</si>
  <si>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</si>
  <si>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</si>
  <si>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</si>
  <si>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</si>
  <si>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</si>
  <si>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</si>
  <si>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</si>
  <si>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</si>
  <si>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</si>
  <si>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</si>
  <si>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</si>
  <si>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</si>
  <si>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</si>
  <si>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</si>
  <si>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</si>
  <si>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</si>
  <si>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</si>
  <si>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</si>
  <si>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</si>
  <si>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</si>
  <si>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</si>
  <si>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</si>
  <si>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</si>
  <si>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</si>
  <si>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</si>
  <si>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</si>
  <si>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</si>
  <si>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</si>
  <si>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</si>
  <si>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</si>
  <si>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</si>
  <si>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</si>
  <si>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</si>
  <si>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</si>
  <si>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</si>
  <si>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</si>
  <si>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</si>
  <si>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</si>
  <si>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</si>
  <si>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</si>
  <si>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</si>
  <si>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</si>
  <si>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</si>
  <si>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</si>
  <si>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</si>
  <si>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</si>
  <si>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</si>
  <si>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</si>
  <si>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</si>
  <si>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</si>
  <si>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</si>
  <si>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</si>
  <si>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</si>
  <si>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</si>
  <si>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</si>
  <si>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</si>
  <si>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</si>
  <si>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</si>
  <si>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</si>
  <si>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</si>
  <si>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</si>
  <si>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</si>
  <si>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</si>
  <si>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</si>
  <si>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</si>
  <si>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</si>
  <si>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</si>
  <si>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</si>
  <si>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</si>
  <si>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</si>
  <si>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</si>
  <si>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</si>
  <si>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</si>
  <si>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</si>
  <si>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</si>
  <si>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</si>
  <si>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</si>
  <si>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</si>
  <si>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</si>
  <si>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</si>
  <si>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</si>
  <si>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</si>
  <si>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</si>
  <si>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</si>
  <si>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</si>
  <si>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</si>
  <si>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</si>
  <si>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</si>
  <si>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</si>
  <si>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</si>
  <si>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</si>
  <si>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</si>
  <si>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</si>
  <si>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</si>
  <si>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</si>
  <si>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</si>
  <si>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</si>
  <si>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</si>
  <si>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</si>
  <si>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</si>
  <si>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</si>
  <si>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</si>
  <si>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</si>
  <si>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</si>
  <si>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</si>
  <si>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</si>
  <si>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</si>
  <si>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</si>
  <si>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</si>
  <si>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</si>
  <si>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</si>
  <si>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</si>
  <si>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</si>
  <si>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</si>
  <si>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</si>
  <si>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</si>
  <si>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</si>
  <si>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</si>
  <si>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</si>
  <si>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</si>
  <si>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</si>
  <si>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</si>
  <si>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</si>
  <si>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</si>
  <si>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</si>
  <si>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</si>
  <si>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</si>
  <si>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</si>
  <si>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</si>
  <si>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</si>
  <si>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</si>
  <si>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</si>
  <si>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</si>
  <si>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</si>
  <si>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</si>
  <si>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</si>
  <si>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</si>
  <si>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</si>
  <si>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</si>
  <si>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</si>
  <si>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</si>
  <si>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</si>
  <si>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</si>
  <si>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</si>
  <si>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</si>
  <si>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</si>
  <si>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</si>
  <si>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</si>
  <si>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</si>
  <si>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</si>
  <si>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</si>
  <si>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</si>
  <si>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</si>
  <si>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</si>
  <si>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</si>
  <si>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</si>
  <si>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</si>
  <si>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</si>
  <si>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</si>
  <si>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</si>
  <si>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</si>
  <si>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</si>
  <si>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</si>
  <si>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</si>
  <si>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</si>
  <si>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</si>
  <si>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</si>
  <si>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</si>
  <si>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</si>
  <si>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</si>
  <si>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</si>
  <si>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</si>
  <si>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</si>
  <si>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</si>
  <si>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</si>
  <si>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</si>
  <si>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</si>
  <si>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</si>
  <si>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</si>
  <si>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</si>
  <si>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</si>
  <si>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</si>
  <si>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</si>
  <si>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</si>
  <si>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</si>
  <si>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</si>
  <si>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</si>
  <si>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</si>
  <si>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</si>
  <si>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</si>
  <si>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</si>
  <si>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</si>
  <si>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</si>
  <si>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</si>
  <si>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</si>
  <si>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</si>
  <si>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</si>
  <si>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</si>
  <si>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</si>
  <si>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</si>
  <si>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</si>
  <si>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</si>
  <si>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</si>
  <si>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</si>
  <si>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</si>
  <si>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</si>
  <si>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</si>
  <si>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</si>
  <si>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</si>
  <si>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</si>
  <si>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</si>
  <si>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</si>
  <si>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</si>
  <si>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</si>
  <si>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</si>
  <si>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</si>
  <si>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</si>
  <si>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</si>
  <si>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</si>
  <si>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</si>
  <si>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</si>
  <si>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</si>
  <si>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</si>
  <si>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</si>
  <si>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</si>
  <si>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</si>
  <si>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</si>
  <si>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</si>
  <si>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</si>
  <si>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</si>
  <si>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</si>
  <si>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</si>
  <si>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</si>
  <si>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</si>
  <si>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</si>
  <si>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</si>
  <si>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</si>
  <si>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</si>
  <si>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</si>
  <si>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</si>
  <si>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</si>
  <si>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</si>
  <si>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</si>
  <si>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</si>
  <si>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</si>
  <si>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</si>
  <si>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</si>
  <si>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</si>
  <si>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</si>
  <si>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</si>
  <si>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</si>
  <si>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</si>
  <si>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</si>
  <si>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</si>
  <si>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</si>
  <si>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</si>
  <si>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</si>
  <si>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</si>
  <si>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</si>
  <si>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</si>
  <si>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</si>
  <si>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</si>
  <si>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</si>
  <si>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</si>
  <si>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</si>
  <si>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</si>
  <si>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</si>
  <si>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</si>
  <si>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</si>
  <si>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</si>
  <si>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</si>
  <si>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</si>
  <si>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</si>
  <si>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</si>
  <si>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</si>
  <si>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</si>
  <si>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</si>
  <si>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</si>
  <si>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</si>
  <si>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</si>
  <si>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</si>
  <si>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</si>
  <si>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</si>
  <si>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</si>
  <si>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</si>
  <si>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</si>
  <si>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</si>
  <si>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</si>
  <si>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</si>
  <si>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</si>
  <si>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</si>
  <si>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</si>
  <si>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</si>
  <si>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</si>
  <si>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</si>
  <si>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</si>
  <si>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</si>
  <si>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</si>
  <si>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</si>
  <si>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</si>
  <si>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</si>
  <si>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</si>
  <si>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</si>
  <si>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</si>
  <si>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</si>
  <si>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</si>
  <si>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</si>
  <si>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</si>
  <si>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</si>
  <si>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</si>
  <si>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</si>
  <si>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</si>
  <si>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</si>
  <si>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</si>
  <si>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</si>
  <si>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</si>
  <si>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</si>
  <si>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</si>
  <si>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</si>
  <si>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</si>
  <si>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</si>
  <si>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</si>
  <si>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</si>
  <si>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</si>
  <si>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</si>
  <si>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</si>
  <si>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</si>
  <si>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</si>
  <si>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</si>
  <si>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</si>
  <si>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</si>
  <si>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</si>
  <si>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</si>
  <si>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</si>
  <si>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</si>
  <si>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</si>
  <si>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</si>
  <si>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</si>
  <si>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</si>
  <si>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</si>
  <si>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</si>
  <si>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</si>
  <si>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</si>
  <si>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</si>
  <si>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</si>
  <si>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</si>
  <si>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</si>
  <si>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</si>
  <si>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</si>
  <si>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</si>
  <si>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</si>
  <si>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</si>
  <si>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</si>
  <si>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</si>
  <si>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</si>
  <si>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</si>
  <si>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</si>
  <si>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</si>
  <si>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</si>
  <si>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</si>
  <si>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</si>
  <si>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</si>
  <si>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</si>
  <si>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</si>
  <si>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</si>
  <si>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</si>
  <si>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</si>
  <si>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</si>
  <si>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</si>
  <si>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</si>
  <si>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</si>
  <si>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</si>
  <si>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</si>
  <si>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</si>
  <si>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</si>
  <si>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</si>
  <si>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</si>
  <si>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</si>
  <si>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</si>
  <si>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</si>
  <si>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</si>
  <si>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</si>
  <si>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</si>
  <si>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</si>
  <si>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</si>
  <si>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</si>
  <si>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</si>
  <si>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</si>
  <si>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</si>
  <si>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</si>
  <si>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</si>
  <si>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</si>
  <si>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</si>
  <si>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</si>
  <si>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</si>
  <si>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</si>
  <si>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</si>
  <si>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</si>
  <si>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</si>
  <si>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</si>
  <si>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</si>
  <si>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</si>
  <si>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</si>
  <si>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</si>
  <si>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</si>
  <si>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</si>
  <si>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</si>
  <si>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</si>
  <si>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</si>
  <si>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</si>
  <si>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</si>
  <si>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</si>
  <si>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</si>
  <si>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</si>
  <si>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</si>
  <si>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</si>
  <si>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</si>
  <si>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</si>
  <si>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</si>
  <si>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</si>
  <si>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</si>
  <si>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</si>
  <si>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</si>
  <si>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</si>
  <si>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</si>
  <si>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</si>
  <si>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</si>
  <si>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</si>
  <si>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</si>
  <si>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</si>
  <si>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</si>
  <si>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</si>
  <si>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</si>
  <si>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</si>
  <si>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</si>
  <si>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</si>
  <si>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</si>
  <si>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</si>
  <si>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</si>
  <si>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</si>
  <si>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</si>
  <si>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</si>
  <si>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</si>
  <si>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</si>
  <si>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</si>
  <si>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</si>
  <si>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</si>
  <si>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</si>
  <si>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</si>
  <si>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</si>
  <si>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</si>
  <si>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</si>
  <si>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</si>
  <si>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</si>
  <si>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</si>
  <si>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</si>
  <si>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</si>
  <si>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</si>
  <si>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</si>
  <si>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</si>
  <si>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</si>
  <si>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</si>
  <si>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</si>
  <si>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</si>
  <si>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</si>
  <si>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</si>
  <si>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</si>
  <si>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</si>
  <si>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</si>
  <si>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</si>
  <si>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</si>
  <si>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</si>
  <si>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</si>
  <si>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</si>
  <si>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</si>
  <si>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</si>
  <si>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</si>
  <si>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</si>
  <si>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</si>
  <si>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</si>
  <si>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</si>
  <si>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</si>
  <si>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</si>
  <si>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</si>
  <si>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</si>
  <si>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</si>
  <si>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</si>
  <si>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</si>
  <si>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</si>
  <si>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</si>
  <si>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</si>
  <si>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</si>
  <si>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</si>
  <si>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</si>
  <si>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</si>
  <si>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</si>
  <si>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</si>
  <si>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</si>
  <si>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</si>
  <si>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</si>
  <si>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</si>
  <si>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</si>
  <si>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</si>
  <si>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</si>
  <si>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</si>
  <si>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</si>
  <si>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</si>
  <si>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</si>
  <si>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</si>
  <si>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</si>
  <si>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</si>
  <si>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</si>
  <si>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</si>
  <si>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</si>
  <si>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</si>
  <si>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</si>
  <si>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</si>
  <si>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</si>
  <si>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</si>
  <si>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</si>
  <si>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</si>
  <si>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</si>
  <si>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</si>
  <si>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</si>
  <si>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</si>
  <si>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</si>
  <si>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</si>
  <si>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</si>
  <si>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</si>
  <si>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</si>
  <si>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</si>
  <si>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</si>
  <si>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</si>
  <si>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</si>
  <si>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</si>
  <si>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</si>
  <si>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</si>
  <si>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</si>
  <si>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</si>
  <si>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</si>
  <si>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</si>
  <si>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</si>
  <si>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</si>
  <si>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</si>
  <si>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</si>
  <si>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</si>
  <si>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</si>
  <si>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</si>
  <si>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</si>
  <si>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</si>
  <si>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</si>
  <si>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</si>
  <si>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</si>
  <si>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</si>
  <si>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</si>
  <si>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</si>
  <si>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</si>
  <si>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</si>
  <si>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</si>
  <si>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</si>
  <si>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</si>
  <si>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</si>
  <si>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</si>
  <si>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</si>
  <si>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</si>
  <si>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</si>
  <si>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</si>
  <si>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</si>
  <si>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</si>
  <si>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</si>
  <si>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</si>
  <si>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</si>
  <si>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</si>
  <si>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</si>
  <si>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</si>
  <si>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</si>
  <si>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</si>
  <si>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</si>
  <si>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</si>
  <si>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</si>
  <si>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</si>
  <si>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</si>
  <si>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</si>
  <si>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</si>
  <si>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</si>
  <si>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</si>
  <si>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</si>
  <si>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</si>
  <si>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</si>
  <si>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</si>
  <si>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</si>
  <si>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</si>
  <si>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</si>
  <si>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</si>
  <si>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</si>
  <si>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</si>
  <si>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</si>
  <si>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</si>
  <si>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</si>
  <si>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</si>
  <si>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</si>
  <si>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</si>
  <si>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</si>
  <si>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</si>
  <si>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</si>
  <si>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</si>
  <si>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</si>
  <si>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</si>
  <si>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</si>
  <si>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</si>
  <si>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</si>
  <si>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</si>
  <si>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</si>
  <si>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</si>
  <si>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</si>
  <si>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</si>
  <si>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</si>
  <si>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</si>
  <si>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</si>
  <si>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</si>
  <si>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</si>
  <si>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</si>
  <si>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</si>
  <si>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</si>
  <si>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</si>
  <si>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</si>
  <si>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</si>
  <si>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</si>
  <si>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</si>
  <si>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</si>
  <si>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</si>
  <si>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</si>
  <si>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</si>
  <si>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</si>
  <si>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</si>
  <si>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</si>
  <si>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</si>
  <si>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</si>
  <si>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</si>
  <si>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</si>
  <si>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</si>
  <si>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</si>
  <si>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</si>
  <si>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</si>
  <si>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</si>
  <si>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</si>
  <si>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</si>
  <si>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</si>
  <si>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</si>
  <si>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</si>
  <si>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</si>
  <si>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</si>
  <si>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</si>
  <si>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</si>
  <si>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</si>
  <si>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</si>
  <si>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</si>
  <si>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</si>
  <si>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</si>
  <si>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</si>
  <si>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</si>
  <si>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</si>
  <si>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</si>
  <si>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</si>
  <si>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</si>
  <si>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</si>
  <si>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</si>
  <si>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</si>
  <si>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</si>
  <si>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</si>
  <si>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</si>
  <si>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</si>
  <si>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</si>
  <si>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</si>
  <si>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</si>
  <si>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</si>
  <si>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</si>
  <si>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</si>
  <si>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</si>
  <si>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</si>
  <si>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</si>
  <si>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</si>
  <si>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</si>
  <si>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</si>
  <si>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</si>
  <si>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</si>
  <si>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</si>
  <si>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</si>
  <si>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</si>
  <si>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</si>
  <si>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</si>
  <si>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</si>
  <si>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</si>
  <si>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</si>
  <si>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</si>
  <si>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</si>
  <si>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</si>
  <si>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</si>
  <si>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</si>
  <si>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</si>
  <si>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</si>
  <si>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</si>
  <si>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</si>
  <si>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</si>
  <si>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</si>
  <si>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</si>
  <si>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</si>
  <si>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</si>
  <si>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</si>
  <si>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</si>
  <si>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</si>
  <si>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</si>
  <si>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</si>
  <si>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</si>
  <si>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</si>
  <si>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</si>
  <si>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</si>
  <si>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</si>
  <si>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</si>
  <si>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</si>
  <si>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</si>
  <si>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</si>
  <si>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</si>
  <si>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</si>
  <si>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</si>
  <si>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</si>
  <si>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</si>
  <si>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</si>
  <si>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</si>
  <si>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</si>
  <si>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</si>
  <si>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</si>
  <si>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</si>
  <si>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</si>
  <si>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</si>
  <si>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</si>
  <si>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</si>
  <si>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</si>
  <si>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</si>
  <si>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</si>
  <si>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</si>
  <si>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</si>
  <si>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</si>
  <si>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</si>
  <si>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</si>
  <si>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</si>
  <si>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</si>
  <si>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</si>
  <si>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</si>
  <si>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</si>
  <si>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</si>
  <si>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</si>
  <si>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</si>
  <si>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</si>
  <si>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</si>
  <si>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</si>
  <si>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</si>
  <si>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</si>
  <si>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</si>
  <si>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</si>
  <si>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</si>
  <si>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</si>
  <si>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</si>
  <si>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</si>
  <si>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</si>
  <si>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</si>
  <si>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</si>
  <si>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</si>
  <si>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</si>
  <si>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</si>
  <si>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</si>
  <si>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</si>
  <si>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</si>
  <si>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</si>
  <si>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</si>
  <si>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</si>
  <si>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</si>
  <si>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</si>
  <si>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</si>
  <si>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</si>
  <si>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</si>
  <si>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</si>
  <si>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</si>
  <si>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</si>
  <si>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</si>
  <si>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</si>
  <si>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</si>
  <si>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</si>
  <si>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</si>
  <si>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</si>
  <si>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</si>
  <si>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</si>
  <si>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</si>
  <si>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</si>
  <si>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</si>
  <si>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</si>
  <si>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</si>
  <si>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</si>
  <si>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</si>
  <si>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</si>
  <si>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</si>
  <si>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</si>
  <si>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</si>
  <si>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</si>
  <si>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</si>
  <si>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</si>
  <si>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</si>
  <si>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</si>
  <si>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</si>
  <si>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</si>
  <si>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</si>
  <si>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</si>
  <si>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</si>
  <si>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</si>
  <si>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</si>
  <si>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</si>
  <si>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</si>
  <si>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</si>
  <si>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</si>
  <si>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</si>
  <si>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</si>
  <si>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</si>
  <si>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</si>
  <si>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</si>
  <si>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</si>
  <si>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</si>
  <si>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</si>
  <si>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</si>
  <si>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</si>
  <si>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</si>
  <si>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</si>
  <si>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</si>
  <si>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</si>
  <si>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</si>
  <si>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</si>
  <si>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</si>
  <si>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</si>
  <si>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</si>
  <si>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</si>
  <si>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</si>
  <si>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</si>
  <si>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</si>
  <si>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</si>
  <si>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</si>
  <si>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</si>
  <si>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</si>
  <si>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</si>
  <si>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</si>
  <si>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</si>
  <si>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</si>
  <si>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</si>
  <si>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</si>
  <si>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</si>
  <si>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</si>
  <si>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</si>
  <si>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</si>
  <si>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</si>
  <si>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</si>
  <si>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</si>
  <si>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</si>
  <si>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</si>
  <si>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</si>
  <si>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</si>
  <si>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</si>
  <si>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</si>
  <si>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</si>
  <si>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</si>
  <si>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</si>
  <si>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</si>
  <si>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</si>
  <si>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</si>
  <si>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</si>
  <si>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</si>
  <si>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</si>
  <si>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</si>
  <si>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</si>
  <si>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</si>
  <si>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</si>
  <si>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</si>
  <si>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</si>
  <si>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</si>
  <si>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</si>
  <si>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</si>
  <si>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</si>
  <si>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</si>
  <si>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</si>
  <si>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</si>
  <si>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</si>
  <si>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</si>
  <si>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</si>
  <si>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</si>
  <si>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</si>
  <si>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</si>
  <si>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</si>
  <si>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</si>
  <si>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</si>
  <si>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</si>
  <si>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</si>
  <si>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</si>
  <si>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</si>
  <si>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</si>
  <si>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</si>
  <si>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</si>
  <si>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</si>
  <si>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</si>
  <si>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</si>
  <si>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</si>
  <si>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</si>
  <si>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</si>
  <si>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</si>
  <si>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</si>
  <si>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</si>
  <si>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</si>
  <si>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</si>
  <si>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</si>
  <si>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</si>
  <si>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</si>
  <si>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</si>
  <si>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</si>
  <si>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</si>
  <si>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</si>
  <si>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</si>
  <si>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</si>
  <si>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</si>
  <si>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</si>
  <si>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</si>
  <si>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</si>
  <si>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</si>
  <si>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</si>
  <si>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</si>
  <si>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</si>
  <si>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</si>
  <si>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</si>
  <si>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</si>
  <si>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</si>
  <si>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</si>
  <si>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</si>
  <si>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</si>
  <si>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</si>
  <si>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</si>
  <si>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</si>
  <si>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</si>
  <si>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</si>
  <si>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</si>
  <si>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</si>
  <si>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</si>
  <si>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</si>
  <si>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</si>
  <si>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</si>
  <si>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</si>
  <si>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</si>
  <si>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</si>
  <si>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</si>
  <si>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</si>
  <si>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</si>
  <si>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</si>
  <si>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</si>
  <si>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</si>
  <si>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</si>
  <si>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</si>
  <si>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</si>
  <si>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</si>
  <si>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</si>
  <si>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</si>
  <si>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</si>
  <si>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</si>
  <si>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</si>
  <si>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</si>
  <si>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</si>
  <si>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</si>
  <si>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</si>
  <si>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</si>
  <si>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</si>
  <si>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</si>
  <si>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</si>
  <si>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</si>
  <si>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</si>
  <si>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</si>
  <si>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</si>
  <si>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</si>
  <si>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</si>
  <si>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</si>
  <si>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</si>
  <si>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</si>
  <si>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</si>
  <si>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</si>
  <si>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</si>
  <si>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</si>
  <si>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</si>
  <si>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</si>
  <si>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</si>
  <si>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</si>
  <si>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</si>
  <si>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</si>
  <si>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</si>
  <si>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</si>
  <si>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</si>
  <si>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</si>
  <si>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</si>
  <si>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</si>
  <si>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</si>
  <si>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</si>
  <si>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</si>
  <si>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</si>
  <si>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</si>
  <si>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</si>
  <si>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</si>
  <si>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</si>
  <si>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</si>
  <si>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</si>
  <si>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</si>
  <si>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</si>
  <si>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</si>
  <si>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</si>
  <si>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</si>
  <si>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</si>
  <si>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</si>
  <si>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</si>
  <si>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</si>
  <si>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</si>
  <si>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</si>
  <si>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</si>
  <si>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</si>
  <si>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</si>
  <si>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</si>
  <si>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</si>
  <si>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</si>
  <si>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</si>
  <si>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</si>
  <si>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</si>
  <si>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</si>
  <si>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</si>
  <si>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</si>
  <si>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</si>
  <si>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</si>
  <si>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</si>
  <si>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</si>
  <si>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</si>
  <si>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</si>
  <si>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</si>
  <si>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</si>
  <si>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</si>
  <si>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</si>
  <si>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</si>
  <si>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</si>
  <si>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</si>
  <si>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</si>
  <si>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</si>
  <si>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</si>
  <si>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</si>
  <si>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</si>
  <si>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</si>
  <si>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</si>
  <si>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</si>
  <si>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</si>
  <si>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</si>
  <si>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</si>
  <si>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</si>
  <si>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</si>
  <si>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</si>
  <si>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</si>
  <si>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</si>
  <si>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</si>
  <si>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</si>
  <si>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</si>
  <si>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</si>
  <si>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</si>
  <si>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</si>
  <si>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</si>
  <si>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</si>
  <si>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</si>
  <si>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</si>
  <si>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</si>
  <si>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</si>
  <si>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</si>
  <si>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</si>
  <si>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</si>
  <si>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</si>
  <si>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</si>
  <si>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</si>
  <si>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</si>
  <si>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</si>
  <si>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</si>
  <si>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</si>
  <si>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</si>
  <si>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</si>
  <si>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</si>
  <si>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</si>
  <si>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</si>
  <si>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</si>
  <si>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</si>
  <si>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</si>
  <si>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</si>
  <si>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</si>
  <si>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</si>
  <si>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</si>
  <si>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</si>
  <si>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</si>
  <si>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</si>
  <si>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</si>
  <si>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</si>
  <si>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</si>
  <si>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</si>
  <si>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</si>
  <si>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</si>
  <si>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</si>
  <si>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</si>
  <si>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</si>
  <si>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</si>
  <si>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</si>
  <si>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</si>
  <si>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</si>
  <si>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</si>
  <si>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</si>
  <si>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</si>
  <si>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</si>
  <si>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</si>
  <si>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</si>
  <si>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</si>
  <si>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</si>
  <si>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</si>
  <si>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</si>
  <si>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</si>
  <si>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</si>
  <si>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</si>
  <si>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</si>
  <si>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</si>
  <si>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</si>
  <si>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</si>
  <si>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</si>
  <si>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</si>
  <si>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</si>
  <si>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</si>
  <si>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</si>
  <si>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</si>
  <si>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</si>
  <si>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</si>
  <si>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</si>
  <si>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</si>
  <si>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</si>
  <si>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</si>
  <si>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</si>
  <si>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</si>
  <si>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</si>
  <si>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</si>
  <si>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</si>
  <si>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</si>
  <si>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</si>
  <si>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</si>
  <si>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</si>
  <si>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</si>
  <si>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</si>
  <si>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</si>
  <si>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</si>
  <si>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</si>
  <si>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</si>
  <si>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</si>
  <si>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</si>
  <si>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</si>
  <si>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</si>
  <si>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</si>
  <si>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</si>
  <si>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</si>
  <si>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</si>
  <si>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</si>
  <si>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</si>
  <si>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</si>
  <si>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</si>
  <si>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</si>
  <si>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</si>
  <si>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</si>
  <si>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</si>
  <si>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</si>
  <si>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</si>
  <si>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</si>
  <si>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</si>
  <si>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</si>
  <si>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</si>
  <si>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</si>
  <si>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</si>
  <si>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</si>
  <si>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</si>
  <si>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</si>
  <si>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</si>
  <si>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</si>
  <si>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</si>
  <si>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</si>
  <si>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</si>
  <si>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</si>
  <si>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</si>
  <si>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</si>
  <si>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</si>
  <si>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</si>
  <si>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</si>
  <si>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</si>
  <si>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</si>
  <si>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</si>
  <si>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</si>
  <si>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</si>
  <si>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</si>
  <si>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</si>
  <si>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</si>
  <si>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</si>
  <si>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</si>
  <si>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</si>
  <si>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</si>
  <si>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</si>
  <si>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</si>
  <si>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</si>
  <si>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</si>
  <si>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</si>
  <si>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</si>
  <si>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</si>
  <si>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</si>
  <si>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</si>
  <si>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</si>
  <si>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</si>
  <si>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</si>
  <si>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</si>
  <si>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</si>
  <si>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</si>
  <si>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</si>
  <si>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</si>
  <si>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</si>
  <si>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</si>
  <si>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</si>
  <si>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</si>
  <si>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</si>
  <si>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</si>
  <si>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</si>
  <si>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</si>
  <si>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</si>
  <si>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</si>
  <si>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</si>
  <si>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</si>
  <si>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</si>
  <si>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</si>
  <si>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</si>
  <si>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</si>
  <si>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</si>
  <si>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</si>
  <si>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</si>
  <si>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</si>
  <si>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</si>
  <si>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</si>
  <si>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</si>
  <si>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</si>
  <si>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</si>
  <si>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</si>
  <si>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</si>
  <si>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</si>
  <si>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</si>
  <si>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</si>
  <si>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</si>
  <si>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</si>
  <si>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</si>
  <si>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</si>
  <si>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</si>
  <si>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</si>
  <si>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</si>
  <si>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</si>
  <si>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</si>
  <si>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</si>
  <si>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</si>
  <si>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</si>
  <si>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</si>
  <si>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</si>
  <si>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</si>
  <si>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</si>
  <si>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</si>
  <si>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</si>
  <si>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</si>
  <si>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</si>
  <si>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</si>
  <si>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</si>
  <si>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</si>
  <si>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</si>
  <si>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</si>
  <si>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</si>
  <si>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</si>
  <si>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</si>
  <si>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</si>
  <si>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</si>
  <si>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</si>
  <si>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</si>
  <si>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</si>
  <si>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</si>
  <si>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</si>
  <si>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</si>
  <si>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</si>
  <si>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</si>
  <si>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</si>
  <si>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</si>
  <si>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</si>
  <si>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</si>
  <si>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</si>
  <si>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</si>
  <si>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</si>
  <si>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</si>
  <si>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</si>
  <si>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</si>
  <si>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</si>
  <si>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</si>
  <si>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</si>
  <si>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</si>
  <si>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</si>
  <si>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</si>
  <si>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</si>
  <si>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</si>
  <si>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</si>
  <si>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</si>
  <si>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</si>
  <si>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</si>
  <si>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</si>
  <si>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</si>
  <si>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</si>
  <si>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</si>
  <si>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</si>
  <si>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</si>
  <si>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</si>
  <si>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</si>
  <si>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</si>
  <si>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</si>
  <si>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</si>
  <si>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</si>
  <si>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</si>
  <si>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</si>
  <si>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</si>
  <si>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</si>
  <si>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</si>
  <si>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</si>
  <si>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</si>
  <si>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</si>
  <si>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</si>
  <si>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</si>
  <si>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</si>
  <si>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</si>
  <si>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</si>
  <si>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</si>
  <si>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</si>
  <si>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</si>
  <si>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</si>
  <si>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</si>
  <si>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</si>
  <si>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</si>
  <si>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</si>
  <si>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</si>
  <si>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</si>
  <si>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</si>
  <si>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</si>
  <si>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</si>
  <si>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</si>
  <si>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</si>
  <si>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</si>
  <si>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</si>
  <si>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</si>
  <si>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</si>
  <si>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</si>
  <si>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</si>
  <si>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</si>
  <si>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</si>
  <si>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</si>
  <si>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</si>
  <si>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</si>
  <si>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</si>
  <si>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</si>
  <si>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</si>
  <si>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</si>
  <si>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</si>
  <si>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</si>
  <si>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</si>
  <si>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</si>
  <si>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</si>
  <si>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</si>
  <si>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</si>
  <si>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</si>
  <si>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</si>
  <si>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</si>
  <si>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</si>
  <si>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</si>
  <si>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</si>
  <si>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</si>
  <si>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</si>
  <si>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</si>
  <si>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</si>
  <si>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</si>
  <si>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</si>
  <si>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</si>
  <si>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</si>
  <si>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</si>
  <si>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</si>
  <si>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</si>
  <si>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</si>
  <si>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</si>
  <si>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</si>
  <si>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</si>
  <si>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</si>
  <si>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</si>
  <si>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</si>
  <si>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</si>
  <si>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</si>
  <si>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</si>
  <si>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</si>
  <si>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</si>
  <si>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</si>
  <si>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</si>
  <si>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</si>
  <si>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</si>
  <si>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</si>
  <si>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</si>
  <si>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</si>
  <si>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</si>
  <si>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</si>
  <si>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</si>
  <si>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</si>
  <si>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</si>
  <si>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</si>
  <si>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</si>
  <si>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</si>
  <si>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</si>
  <si>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</si>
  <si>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</si>
  <si>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</si>
  <si>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</si>
  <si>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</si>
  <si>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</si>
  <si>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</si>
  <si>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</si>
  <si>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</si>
  <si>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</si>
  <si>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</si>
  <si>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</si>
  <si>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</si>
  <si>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</si>
  <si>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</si>
  <si>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</si>
  <si>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</si>
  <si>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</si>
  <si>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</si>
  <si>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</si>
  <si>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</si>
  <si>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</si>
  <si>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</si>
  <si>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</si>
  <si>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</si>
  <si>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</si>
  <si>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</si>
  <si>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</si>
  <si>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</si>
  <si>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</si>
  <si>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</si>
  <si>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</si>
  <si>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</si>
  <si>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</si>
  <si>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</si>
  <si>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</si>
  <si>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</si>
  <si>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</si>
  <si>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</si>
  <si>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</si>
  <si>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</si>
  <si>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</si>
  <si>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</si>
  <si>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</si>
  <si>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</si>
  <si>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</si>
  <si>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</si>
  <si>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</si>
  <si>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</si>
  <si>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</si>
  <si>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</si>
  <si>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</si>
  <si>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</si>
  <si>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</si>
  <si>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</si>
  <si>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</si>
  <si>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</si>
  <si>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</si>
  <si>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</si>
  <si>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</si>
  <si>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</si>
  <si>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</si>
  <si>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</si>
  <si>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</si>
  <si>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</si>
  <si>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</si>
  <si>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</si>
  <si>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</si>
  <si>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</si>
  <si>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</si>
  <si>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</si>
  <si>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</si>
  <si>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</si>
  <si>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</si>
  <si>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</si>
  <si>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</si>
  <si>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</si>
  <si>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</si>
  <si>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</si>
  <si>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</si>
  <si>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</si>
  <si>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</si>
  <si>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</si>
  <si>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</si>
  <si>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</si>
  <si>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</si>
  <si>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</si>
  <si>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</si>
  <si>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</si>
  <si>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</si>
  <si>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</si>
  <si>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</si>
  <si>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</si>
  <si>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</si>
  <si>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</si>
  <si>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</si>
  <si>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</si>
  <si>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</si>
  <si>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</si>
  <si>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</si>
  <si>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</si>
  <si>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</si>
  <si>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</si>
  <si>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</si>
  <si>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</si>
  <si>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</si>
  <si>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</si>
  <si>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</si>
  <si>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</si>
  <si>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</si>
  <si>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</si>
  <si>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</si>
  <si>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</si>
  <si>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</si>
  <si>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</si>
  <si>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</si>
  <si>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</si>
  <si>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</si>
  <si>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</si>
  <si>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</si>
  <si>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</si>
  <si>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</si>
  <si>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</si>
  <si>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</si>
  <si>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</si>
  <si>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</si>
  <si>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</si>
  <si>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</si>
  <si>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</si>
  <si>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</si>
  <si>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</si>
  <si>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</si>
  <si>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</si>
  <si>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</si>
  <si>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</si>
  <si>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</si>
  <si>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</si>
  <si>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</si>
  <si>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</si>
  <si>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</si>
  <si>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</si>
  <si>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</si>
  <si>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</si>
  <si>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</si>
  <si>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</si>
  <si>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</si>
  <si>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</si>
  <si>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</si>
  <si>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</si>
  <si>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</si>
  <si>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</si>
  <si>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</si>
  <si>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</si>
  <si>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</si>
  <si>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</si>
  <si>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</si>
  <si>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</si>
  <si>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</si>
  <si>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</si>
  <si>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</si>
  <si>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</si>
  <si>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</si>
  <si>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</si>
  <si>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</si>
  <si>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</si>
  <si>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</si>
  <si>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</si>
  <si>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</si>
  <si>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</si>
  <si>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</si>
  <si>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</si>
  <si>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</si>
  <si>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</si>
  <si>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</si>
  <si>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</si>
  <si>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</si>
  <si>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</si>
  <si>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</si>
  <si>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</si>
  <si>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</si>
  <si>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</si>
  <si>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</si>
  <si>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</si>
  <si>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</si>
  <si>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</si>
  <si>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</si>
  <si>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</si>
  <si>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</si>
  <si>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</si>
  <si>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</si>
  <si>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</si>
  <si>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</si>
  <si>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</si>
  <si>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</si>
  <si>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</si>
  <si>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</si>
  <si>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</si>
  <si>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</si>
  <si>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</si>
  <si>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</si>
  <si>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</si>
  <si>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</si>
  <si>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</si>
  <si>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</si>
  <si>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</si>
  <si>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</si>
  <si>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</si>
  <si>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</si>
  <si>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</si>
  <si>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</si>
  <si>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</si>
  <si>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</si>
  <si>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</si>
  <si>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</si>
  <si>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</si>
  <si>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</si>
  <si>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</si>
  <si>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</si>
  <si>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</si>
  <si>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</si>
  <si>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</si>
  <si>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</si>
  <si>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</si>
  <si>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</si>
  <si>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</si>
  <si>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</si>
  <si>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</si>
  <si>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</si>
  <si>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</si>
  <si>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</si>
  <si>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</si>
  <si>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</si>
  <si>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</si>
  <si>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</si>
  <si>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</si>
  <si>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</si>
  <si>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</si>
  <si>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</si>
  <si>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</si>
  <si>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</si>
  <si>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</si>
  <si>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</si>
  <si>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</si>
  <si>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</si>
  <si>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</si>
  <si>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</si>
  <si>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</si>
  <si>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</si>
  <si>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</si>
  <si>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</si>
  <si>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</si>
  <si>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</si>
  <si>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</si>
  <si>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</si>
  <si>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</si>
  <si>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</si>
  <si>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</si>
  <si>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</si>
  <si>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</si>
  <si>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</si>
  <si>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</si>
  <si>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</si>
  <si>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</si>
  <si>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</si>
  <si>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</si>
  <si>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</si>
  <si>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</si>
  <si>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</si>
  <si>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</si>
  <si>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</si>
  <si>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</si>
  <si>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</si>
  <si>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</si>
  <si>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</si>
  <si>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</si>
  <si>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</si>
  <si>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</si>
  <si>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</si>
  <si>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</si>
  <si>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</si>
  <si>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</si>
  <si>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</si>
  <si>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</si>
  <si>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</si>
  <si>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</si>
  <si>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</si>
  <si>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</si>
  <si>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</si>
  <si>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</si>
  <si>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</si>
  <si>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</si>
  <si>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</si>
  <si>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</si>
  <si>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</si>
  <si>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</si>
  <si>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</si>
  <si>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</si>
  <si>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</si>
  <si>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</si>
  <si>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</si>
  <si>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</si>
  <si>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</si>
  <si>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</si>
  <si>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</si>
  <si>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</si>
  <si>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</si>
  <si>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</si>
  <si>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</si>
  <si>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</si>
  <si>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</si>
  <si>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</si>
  <si>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</si>
  <si>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</si>
  <si>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</si>
  <si>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</si>
  <si>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</si>
  <si>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</si>
  <si>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</si>
  <si>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</si>
  <si>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</si>
  <si>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</si>
  <si>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</si>
  <si>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</si>
  <si>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Precious Metals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</si>
  <si>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</si>
  <si>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</si>
  <si>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</si>
  <si>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</si>
  <si>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</si>
  <si>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</si>
  <si>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</si>
  <si>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</si>
  <si>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</si>
  <si>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</si>
  <si>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</si>
  <si>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</si>
  <si>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</si>
  <si>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</si>
  <si>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</si>
  <si>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</si>
  <si>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</si>
  <si>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</si>
  <si>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</si>
  <si>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</si>
  <si>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</si>
  <si>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</si>
  <si>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</si>
  <si>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</si>
  <si>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</si>
  <si>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</si>
  <si>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</si>
  <si>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</si>
  <si>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</si>
  <si>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</si>
  <si>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</si>
  <si>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</si>
  <si>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</si>
  <si>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52 Week (High- INR 1,179.00 &amp; Low- 608.3)</t>
  </si>
  <si>
    <t>About the Company</t>
  </si>
  <si>
    <t>ROE-Dupont Equation</t>
  </si>
  <si>
    <t>Net Profit  Margin (A)</t>
  </si>
  <si>
    <t>Average Total Assets</t>
  </si>
  <si>
    <t>Average  Shareholder Equity</t>
  </si>
  <si>
    <t>Assets Turnover Ratio (B)</t>
  </si>
  <si>
    <t>Average Shareholder Equity</t>
  </si>
  <si>
    <t>Equity Multipiler (C)</t>
  </si>
  <si>
    <t>Return on Equity (A*B*C)</t>
  </si>
  <si>
    <t>Return on Assets</t>
  </si>
  <si>
    <t xml:space="preserve"> ROA-Dupont Equation</t>
  </si>
  <si>
    <t>Financial Summary</t>
  </si>
  <si>
    <t>Net Profit  Margin (D)</t>
  </si>
  <si>
    <t>Assets Turnover Ratio (E)</t>
  </si>
  <si>
    <t>Return on Assets (D*E)</t>
  </si>
  <si>
    <t xml:space="preserve">Dupont Summary </t>
  </si>
  <si>
    <t>* Tata Motors ROE fell to to 37.05% during COVID, remaining negative at 19.73% in Mar-20 and -22.90% in Mar-21 due to the pandemic's impact. By Mar-24 ROE surged to 48.22% indicating a strong recovery and improved performance</t>
  </si>
  <si>
    <t>* IN FY2019 Net profit margin plummeted to -10% due to significant losses, the net profit margin remained negative through
Mar-22 but improved to 1% in Mar-23 and surged to 7% in Mar-24, indicating a strong turnaround in profitability.</t>
  </si>
  <si>
    <t>* In FY2019, net profit margin dropped to-10% due to losses. It stayed negative until Mar-22 but improved to 1% in Mar-23 and surged to 7% in Mar-24, showing a significant profitability turnaround. Financial leverage peaked with an equity multiplier of 5.6x in Mar-21, reflecting higher debt reliance. By Mar-24, it eased slightly to 5.4x as the company stabilized.</t>
  </si>
  <si>
    <t>* ROA dropped significantly, hitting -9.11% in Mar-19 and-4.07% in Mar-21, indicating poor asset returns. It rebounded to 8.92% in Mar-24, signaling improved asset utilization and financial recovery.</t>
  </si>
  <si>
    <r>
      <rPr>
        <b/>
        <sz val="11"/>
        <color rgb="FF3333FF"/>
        <rFont val="Calibri"/>
        <family val="2"/>
        <scheme val="minor"/>
      </rPr>
      <t>Disclaimer</t>
    </r>
    <r>
      <rPr>
        <sz val="11"/>
        <color theme="1"/>
        <rFont val="Calibri"/>
        <family val="2"/>
        <scheme val="minor"/>
      </rPr>
      <t>- This report is prepared as part of an educational assignment and is ment for educational purpose only. The authorst the report is not responsiblefor monetary losses due to the decision taken basis this report sadvisable to consult a SEBI registeredadvisor before makingany</t>
    </r>
  </si>
  <si>
    <t>Shareholders from Equtiy masters</t>
  </si>
  <si>
    <t>Cash from Operating Activity  (A)</t>
  </si>
  <si>
    <t>Cash from Investing Activity (B)</t>
  </si>
  <si>
    <t>Cash from Financing Activity (B)</t>
  </si>
  <si>
    <t>Net Cash Flow  (A+B+C)</t>
  </si>
  <si>
    <t>Screener.in</t>
  </si>
  <si>
    <t xml:space="preserve">Altman's Z Score Analysis </t>
  </si>
  <si>
    <t>Dupont Analysis - Return on Equity &amp; Return on Assets</t>
  </si>
  <si>
    <t>Return on Equity (ROE)</t>
  </si>
  <si>
    <t xml:space="preserve">Altman's Z score Analysis Calcuation </t>
  </si>
  <si>
    <t>Working Capital / Total Assets</t>
  </si>
  <si>
    <t xml:space="preserve">Working Capital </t>
  </si>
  <si>
    <t>Retained Earnings / Total Assets</t>
  </si>
  <si>
    <t xml:space="preserve">Retained Earnings   </t>
  </si>
  <si>
    <t>EBIT/ Total Assets</t>
  </si>
  <si>
    <t>Long term Liabilities</t>
  </si>
  <si>
    <t>Market Cap / Long Term Liabilities</t>
  </si>
  <si>
    <t>Sales / Total Assets</t>
  </si>
  <si>
    <t>Working Capital/ Total Assets (A)</t>
  </si>
  <si>
    <t>Retained Earnings / Total Assets (B)</t>
  </si>
  <si>
    <t>EBIT/ Total Assets (C)</t>
  </si>
  <si>
    <t>Altman's  Z Score</t>
  </si>
  <si>
    <t>Final Score</t>
  </si>
  <si>
    <t>Market Cap / Long Term Liabilities (D)</t>
  </si>
  <si>
    <t>Sales / Total Assets (E)</t>
  </si>
  <si>
    <t>Financial Stability</t>
  </si>
  <si>
    <t>Simulated Returns</t>
  </si>
  <si>
    <t>Table of Contents</t>
  </si>
  <si>
    <t>One Page Profile</t>
  </si>
  <si>
    <t>Historical Finanical Statements</t>
  </si>
  <si>
    <t>Common Size Statements</t>
  </si>
  <si>
    <t>Ratio Analysis</t>
  </si>
  <si>
    <t>Forecasting (Sales- EBITDA- EPS)</t>
  </si>
  <si>
    <t>Beta Regression</t>
  </si>
  <si>
    <t>A. Tata Motors</t>
  </si>
  <si>
    <t>B. Maruti Suzuki</t>
  </si>
  <si>
    <t>C. Mahindra &amp; Mahindra</t>
  </si>
  <si>
    <t>D. Bajaj A.</t>
  </si>
  <si>
    <t>F. Tvs. Cop</t>
  </si>
  <si>
    <t>Growth Rate</t>
  </si>
  <si>
    <t>Return on Market</t>
  </si>
  <si>
    <t>DCF Valuation</t>
  </si>
  <si>
    <t>Comparable Company Valuation</t>
  </si>
  <si>
    <t>Football Field Anaysis</t>
  </si>
  <si>
    <t>Value at Risk (VAR)</t>
  </si>
  <si>
    <t>A.Historical Approach</t>
  </si>
  <si>
    <t xml:space="preserve">B. Monte Carlo Simulation </t>
  </si>
  <si>
    <t>Dupont Analysis</t>
  </si>
  <si>
    <t>Altman's Z Score</t>
  </si>
  <si>
    <t>Source :</t>
  </si>
  <si>
    <t xml:space="preserve">Value at Risk (VAR) Calulation - Historical Approach </t>
  </si>
  <si>
    <r>
      <rPr>
        <b/>
        <sz val="12"/>
        <color rgb="FF3333FF"/>
        <rFont val="Calibri"/>
        <family val="2"/>
        <scheme val="minor"/>
      </rPr>
      <t>Disclaimer</t>
    </r>
    <r>
      <rPr>
        <sz val="12"/>
        <color theme="1"/>
        <rFont val="Calibri"/>
        <family val="2"/>
        <scheme val="minor"/>
      </rPr>
      <t>- This report is prepared as part of an educational assignment and is ment for educational purpose only. The authorst the report is not responsiblefor monetary losses due to the decision taken basis this report sadvisable to consult a SEBI registeredadvisor before makingany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</si>
</sst>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43" formatCode="_ * #,##0.00_ ;_ * \-#,##0.00_ ;_ * &quot;-&quot;??_ ;_ @_ "/>
    <numFmt numFmtId="164" formatCode="_(* #,##0.00_);_(* \(#,##0.00\);_(* &quot;-&quot;??_);_(@_)"/>
    <numFmt numFmtId="165" formatCode="[$-409]mmm\-yy;@"/>
    <numFmt numFmtId="166" formatCode="0.00%;\-"/>
    <numFmt numFmtId="167" formatCode="#,##0.0"/>
    <numFmt numFmtId="168" formatCode="&quot;₹&quot;\ #,##0.0;&quot;₹&quot;\ \(#,##0.0\);\-"/>
    <numFmt numFmtId="169" formatCode="0.00\x"/>
    <numFmt numFmtId="170" formatCode="0\A"/>
    <numFmt numFmtId="171" formatCode="0&quot;E&quot;"/>
    <numFmt numFmtId="172" formatCode="0.0"/>
    <numFmt numFmtId="173" formatCode="_ &quot;₹&quot;\ * #,##0.0_ ;_ &quot;₹&quot;\ * \-#,##0.0_ ;_ &quot;₹&quot;\ * &quot;-&quot;?_ ;_ @_ "/>
    <numFmt numFmtId="174" formatCode="mmm/yy&quot;A&quot;"/>
    <numFmt numFmtId="175" formatCode="#,##0.0;\-\(#,##0.0\);\-"/>
    <numFmt numFmtId="176" formatCode="0.00;[Red]0.00"/>
    <numFmt numFmtId="177" formatCode="0.0;[Red]0.0"/>
    <numFmt numFmtId="178" formatCode="#,##0.0;\(#,##0.0\);\-"/>
    <numFmt numFmtId="179" formatCode="mmm/yy&quot;E&quot;"/>
    <numFmt numFmtId="180" formatCode="0.0000"/>
    <numFmt numFmtId="181" formatCode="0.00&quot;x&quot;"/>
    <numFmt numFmtId="182" formatCode="0.0&quot;x&quot;"/>
    <numFmt numFmtId="183" formatCode="_ * #,##0_ ;_ * \-#,##0_ ;_ * &quot;-&quot;??_ ;_ @_ "/>
    <numFmt numFmtId="184" formatCode="#,##0.00;\(#,##0.00\)"/>
    <numFmt numFmtId="185" formatCode="0&quot;x&quot;"/>
    <numFmt numFmtId="186" formatCode="0.000000"/>
    <numFmt numFmtId="187" formatCode="0.000"/>
    <numFmt numFmtId="188" formatCode="#,##0.0;[Red]#,##0.0"/>
    <numFmt numFmtId="189" formatCode="#,##0.0;&quot;₹&quot;\ \(#,##0.0\);\-"/>
    <numFmt numFmtId="190" formatCode="\ #,##0.0;\(#,##0.0\);\-"/>
    <numFmt numFmtId="191" formatCode="#,##0.0;&quot;₹&quot;\(#,##0.0\);\-"/>
    <numFmt numFmtId="192" formatCode="0.0%"/>
    <numFmt numFmtId="193" formatCode="_ * #,##0.0_ ;_ * \-#,##0.0_ ;_ * &quot;-&quot;??_ ;_ @_ "/>
  </numFmts>
  <fonts count="51"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1"/>
      <color rgb="FFFF0000"/>
      <name val="Calibri"/>
      <family val="2"/>
      <scheme val="minor"/>
    </font>
    <font>
      <sz val="11"/>
      <name val="Calibri"/>
      <family val="2"/>
      <scheme val="minor"/>
    </font>
    <font>
      <sz val="11"/>
      <color theme="0" tint="-0.34998626667073579"/>
      <name val="Calibri"/>
      <family val="2"/>
      <scheme val="minor"/>
    </font>
    <font>
      <i/>
      <sz val="11"/>
      <color theme="0" tint="-0.499984740745262"/>
      <name val="Calibri"/>
      <family val="2"/>
      <scheme val="minor"/>
    </font>
    <font>
      <i/>
      <sz val="11"/>
      <color theme="1"/>
      <name val="Calibri"/>
      <family val="2"/>
      <scheme val="minor"/>
    </font>
    <font>
      <sz val="11"/>
      <color rgb="FF3333FF"/>
      <name val="Arial"/>
      <family val="2"/>
    </font>
    <font>
      <sz val="11"/>
      <color theme="1" tint="4.9989318521683403E-2"/>
      <name val="Arial"/>
      <family val="2"/>
    </font>
    <font>
      <vertAlign val="superscript"/>
      <sz val="11"/>
      <color theme="1"/>
      <name val="Calibri"/>
      <family val="2"/>
      <scheme val="minor"/>
    </font>
    <font>
      <sz val="11"/>
      <color rgb="FF3333FF"/>
      <name val="Calibri"/>
      <family val="2"/>
      <scheme val="minor"/>
    </font>
    <font>
      <sz val="8"/>
      <name val="Calibri"/>
      <family val="2"/>
      <scheme val="minor"/>
    </font>
    <font>
      <i/>
      <sz val="10"/>
      <color theme="1"/>
      <name val="Calibri"/>
      <family val="2"/>
      <scheme val="minor"/>
    </font>
    <font>
      <sz val="11"/>
      <color rgb="FF0275D8"/>
      <name val="Calibri"/>
      <family val="2"/>
      <scheme val="minor"/>
    </font>
    <font>
      <b/>
      <sz val="11"/>
      <color theme="1" tint="4.9989318521683403E-2"/>
      <name val="Calibri"/>
      <family val="2"/>
      <scheme val="minor"/>
    </font>
    <font>
      <b/>
      <i/>
      <sz val="11"/>
      <color theme="0" tint="-0.34998626667073579"/>
      <name val="Calibri"/>
      <family val="2"/>
      <scheme val="minor"/>
    </font>
    <font>
      <sz val="9"/>
      <color rgb="FF606F7B"/>
      <name val="Arial"/>
      <family val="2"/>
    </font>
    <font>
      <sz val="9"/>
      <color theme="1"/>
      <name val="Calibri"/>
      <family val="2"/>
      <scheme val="minor"/>
    </font>
    <font>
      <sz val="11"/>
      <color rgb="FF000000"/>
      <name val="Calibri"/>
      <family val="2"/>
      <scheme val="minor"/>
    </font>
    <font>
      <b/>
      <sz val="11"/>
      <color theme="0" tint="-4.9989318521683403E-2"/>
      <name val="Calibri"/>
      <family val="2"/>
      <scheme val="minor"/>
    </font>
    <font>
      <b/>
      <sz val="14"/>
      <color rgb="FF3333FF"/>
      <name val="Calibri"/>
      <family val="2"/>
      <scheme val="minor"/>
    </font>
    <font>
      <b/>
      <sz val="16"/>
      <color rgb="FF3333FF"/>
      <name val="Calibri"/>
      <family val="2"/>
      <scheme val="minor"/>
    </font>
    <font>
      <b/>
      <sz val="18"/>
      <color rgb="FF3333FF"/>
      <name val="Calibri"/>
      <family val="2"/>
      <scheme val="minor"/>
    </font>
    <font>
      <b/>
      <sz val="10"/>
      <color rgb="FF000000"/>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
      <b/>
      <sz val="11"/>
      <color rgb="FF3333FF"/>
      <name val="Calibri"/>
      <family val="2"/>
      <scheme val="minor"/>
    </font>
    <font>
      <b/>
      <sz val="12"/>
      <color rgb="FF3333FF"/>
      <name val="Calibri"/>
      <family val="2"/>
      <scheme val="minor"/>
    </font>
    <font>
      <sz val="16"/>
      <color theme="1"/>
      <name val="Calibri"/>
      <family val="2"/>
      <scheme val="minor"/>
    </font>
    <font>
      <b/>
      <sz val="12"/>
      <color theme="0"/>
      <name val="Calibri"/>
      <family val="2"/>
      <scheme val="minor"/>
    </font>
    <font>
      <sz val="12"/>
      <color theme="0"/>
      <name val="Calibri"/>
      <family val="2"/>
      <scheme val="minor"/>
    </font>
    <font>
      <b/>
      <sz val="14"/>
      <color theme="0"/>
      <name val="Calibri"/>
      <family val="2"/>
      <scheme val="minor"/>
    </font>
    <font>
      <b/>
      <sz val="11"/>
      <color rgb="FF000066"/>
      <name val="Calibri"/>
      <family val="2"/>
      <scheme val="minor"/>
    </font>
    <font>
      <sz val="11"/>
      <color theme="1" tint="4.9989318521683403E-2"/>
      <name val="Calibri"/>
      <family val="2"/>
      <scheme val="minor"/>
    </font>
    <font>
      <sz val="11"/>
      <color theme="0" tint="-0.499984740745262"/>
      <name val="Calibri"/>
      <family val="2"/>
      <scheme val="minor"/>
    </font>
    <font>
      <b/>
      <i/>
      <sz val="11"/>
      <color theme="1"/>
      <name val="Calibri"/>
      <family val="2"/>
      <scheme val="minor"/>
    </font>
    <font>
      <sz val="10"/>
      <color theme="1"/>
      <name val="Calibri"/>
      <family val="2"/>
      <scheme val="minor"/>
    </font>
    <font>
      <b/>
      <sz val="14"/>
      <color theme="1"/>
      <name val="Calibri"/>
      <family val="2"/>
      <scheme val="minor"/>
    </font>
    <font>
      <sz val="14"/>
      <color theme="0"/>
      <name val="Calibri"/>
      <family val="2"/>
      <scheme val="minor"/>
    </font>
    <font>
      <sz val="14"/>
      <color theme="1" tint="0.14999847407452621"/>
      <name val="Calibri"/>
      <family val="2"/>
      <scheme val="minor"/>
    </font>
    <font>
      <b/>
      <sz val="14"/>
      <color theme="1" tint="0.14999847407452621"/>
      <name val="Calibri"/>
      <family val="2"/>
      <scheme val="minor"/>
    </font>
    <font>
      <sz val="14"/>
      <color theme="1" tint="0.34998626667073579"/>
      <name val="Calibri"/>
      <family val="2"/>
      <scheme val="minor"/>
    </font>
    <font>
      <i/>
      <sz val="14"/>
      <color theme="1" tint="0.34998626667073579"/>
      <name val="Calibri"/>
      <family val="2"/>
      <scheme val="minor"/>
    </font>
    <font>
      <b/>
      <sz val="14"/>
      <color theme="1" tint="0.34998626667073579"/>
      <name val="Calibri"/>
      <family val="2"/>
      <scheme val="minor"/>
    </font>
  </fonts>
  <fills count="17">
    <fill>
      <patternFill patternType="none"/>
    </fill>
    <fill>
      <patternFill patternType="gray125"/>
    </fill>
    <fill>
      <patternFill patternType="solid">
        <fgColor theme="4" tint="0.39997558519241921"/>
        <bgColor indexed="65"/>
      </patternFill>
    </fill>
    <fill>
      <patternFill patternType="solid">
        <fgColor theme="6" tint="0.39997558519241921"/>
        <bgColor indexed="65"/>
      </patternFill>
    </fill>
    <fill>
      <patternFill patternType="solid">
        <fgColor theme="9"/>
      </patternFill>
    </fill>
    <fill>
      <patternFill patternType="solid">
        <fgColor rgb="FF0275D8"/>
        <bgColor indexed="64"/>
      </patternFill>
    </fill>
    <fill>
      <patternFill patternType="solid">
        <fgColor rgb="FF002060"/>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000066"/>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486AAE"/>
        <bgColor indexed="64"/>
      </patternFill>
    </fill>
    <fill>
      <patternFill patternType="solid">
        <fgColor theme="7" tint="0.59999389629810485"/>
        <bgColor indexed="64"/>
      </patternFill>
    </fill>
  </fills>
  <borders count="32">
    <border>
      <left/>
      <right/>
      <top/>
      <bottom/>
      <diagonal/>
    </border>
    <border>
      <left/>
      <right/>
      <top style="hair">
        <color rgb="FF002060"/>
      </top>
      <bottom style="hair">
        <color rgb="FF002060"/>
      </bottom>
      <diagonal/>
    </border>
    <border>
      <left/>
      <right/>
      <top style="hair">
        <color rgb="FF002060"/>
      </top>
      <bottom/>
      <diagonal/>
    </border>
    <border>
      <left/>
      <right/>
      <top/>
      <bottom style="thin">
        <color rgb="FF002060"/>
      </bottom>
      <diagonal/>
    </border>
    <border>
      <left/>
      <right/>
      <top style="thin">
        <color auto="1"/>
      </top>
      <bottom/>
      <diagonal/>
    </border>
    <border>
      <left/>
      <right/>
      <top/>
      <bottom style="thin">
        <color auto="1"/>
      </bottom>
      <diagonal/>
    </border>
    <border>
      <left/>
      <right/>
      <top style="dotted">
        <color auto="1"/>
      </top>
      <bottom/>
      <diagonal/>
    </border>
    <border>
      <left/>
      <right/>
      <top style="hair">
        <color auto="1"/>
      </top>
      <bottom/>
      <diagonal/>
    </border>
    <border>
      <left/>
      <right/>
      <top style="thin">
        <color auto="1"/>
      </top>
      <bottom style="thin">
        <color auto="1"/>
      </bottom>
      <diagonal/>
    </border>
    <border>
      <left/>
      <right/>
      <top style="hair">
        <color auto="1"/>
      </top>
      <bottom style="thin">
        <color auto="1"/>
      </bottom>
      <diagonal/>
    </border>
    <border>
      <left/>
      <right/>
      <top style="hair">
        <color auto="1"/>
      </top>
      <bottom style="hair">
        <color auto="1"/>
      </bottom>
      <diagonal/>
    </border>
    <border>
      <left/>
      <right/>
      <top/>
      <bottom style="hair">
        <color auto="1"/>
      </bottom>
      <diagonal/>
    </border>
    <border>
      <left/>
      <right/>
      <top style="thin">
        <color auto="1"/>
      </top>
      <bottom style="thick">
        <color auto="1"/>
      </bottom>
      <diagonal/>
    </border>
    <border>
      <left/>
      <right/>
      <top style="dashed">
        <color auto="1"/>
      </top>
      <bottom style="thin">
        <color auto="1"/>
      </bottom>
      <diagonal/>
    </border>
    <border>
      <left/>
      <right/>
      <top style="thin">
        <color rgb="FF002060"/>
      </top>
      <bottom style="thick">
        <color rgb="FF002060"/>
      </bottom>
      <diagonal/>
    </border>
    <border>
      <left/>
      <right/>
      <top/>
      <bottom style="thick">
        <color rgb="FF002060"/>
      </bottom>
      <diagonal/>
    </border>
    <border>
      <left/>
      <right/>
      <top style="thin">
        <color rgb="FF002060"/>
      </top>
      <bottom style="thin">
        <color theme="0"/>
      </bottom>
      <diagonal/>
    </border>
    <border>
      <left/>
      <right/>
      <top style="hair">
        <color auto="1"/>
      </top>
      <bottom style="thick">
        <color auto="1"/>
      </bottom>
      <diagonal/>
    </border>
    <border>
      <left/>
      <right/>
      <top/>
      <bottom style="medium">
        <color indexed="64"/>
      </bottom>
      <diagonal/>
    </border>
    <border>
      <left/>
      <right/>
      <top style="medium">
        <color indexed="64"/>
      </top>
      <bottom style="thin">
        <color auto="1"/>
      </bottom>
      <diagonal/>
    </border>
    <border>
      <left/>
      <right/>
      <top style="thin">
        <color auto="1"/>
      </top>
      <bottom style="hair">
        <color auto="1"/>
      </bottom>
      <diagonal/>
    </border>
    <border>
      <left/>
      <right/>
      <top/>
      <bottom style="thick">
        <color rgb="FF000066"/>
      </bottom>
      <diagonal/>
    </border>
    <border>
      <left/>
      <right/>
      <top style="thick">
        <color auto="1"/>
      </top>
      <bottom/>
      <diagonal/>
    </border>
    <border>
      <left/>
      <right/>
      <top style="thick">
        <color rgb="FF000066"/>
      </top>
      <bottom/>
      <diagonal/>
    </border>
    <border>
      <left/>
      <right/>
      <top/>
      <bottom style="thick">
        <color auto="1"/>
      </bottom>
      <diagonal/>
    </border>
    <border>
      <left/>
      <right/>
      <top style="hair">
        <color rgb="FF002060"/>
      </top>
      <bottom style="thin">
        <color rgb="FF002060"/>
      </bottom>
      <diagonal/>
    </border>
    <border>
      <left/>
      <right/>
      <top style="hair">
        <color rgb="FF000066"/>
      </top>
      <bottom/>
      <diagonal/>
    </border>
    <border>
      <left/>
      <right/>
      <top style="thick">
        <color auto="1"/>
      </top>
      <bottom style="thick">
        <color auto="1"/>
      </bottom>
      <diagonal/>
    </border>
    <border>
      <left/>
      <right/>
      <top style="thin">
        <color rgb="FF000066"/>
      </top>
      <bottom style="thin">
        <color auto="1"/>
      </bottom>
      <diagonal/>
    </border>
    <border>
      <left/>
      <right/>
      <top style="medium">
        <color auto="1"/>
      </top>
      <bottom/>
      <diagonal/>
    </border>
    <border>
      <left/>
      <right/>
      <top style="medium">
        <color rgb="FF000066"/>
      </top>
      <bottom/>
      <diagonal/>
    </border>
    <border>
      <left/>
      <right/>
      <top/>
      <bottom style="medium">
        <color rgb="FF000066"/>
      </bottom>
      <diagonal/>
    </border>
  </borders>
  <cellStyleXfs count="7">
    <xf numFmtId="0" fontId="0" fillId="0" borderId="0"/>
    <xf numFmtId="43" fontId="3" fillId="0" borderId="0" applyFont="0" applyFill="0" applyBorder="0" applyAlignment="0" applyProtection="0"/>
    <xf numFmtId="0" fontId="4" fillId="0" borderId="0" applyNumberFormat="0" applyFill="0" applyBorder="0" applyAlignment="0" applyProtection="0">
      <alignment vertical="top"/>
      <protection locked="0"/>
    </xf>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9" fontId="3" fillId="0" borderId="0" applyFont="0" applyFill="0" applyBorder="0" applyAlignment="0" applyProtection="0"/>
  </cellStyleXfs>
  <cellXfs count="391">
    <xf numFmtId="0" fontId="0" fillId="0" borderId="0" xfId="0"/>
    <xf numFmtId="43" fontId="1" fillId="0" borderId="0" xfId="1" applyFont="1" applyBorder="1"/>
    <xf numFmtId="0" fontId="1" fillId="0" borderId="0" xfId="0" applyFont="1"/>
    <xf numFmtId="0" fontId="8" fillId="0" borderId="0" xfId="0" applyFont="1"/>
    <xf numFmtId="43" fontId="0" fillId="0" borderId="0" xfId="1" applyFont="1" applyBorder="1"/>
    <xf numFmtId="10" fontId="0" fillId="0" borderId="0" xfId="0" applyNumberFormat="1"/>
    <xf numFmtId="43" fontId="3" fillId="0" borderId="0" xfId="1" applyFont="1" applyBorder="1"/>
    <xf numFmtId="9" fontId="3" fillId="0" borderId="0" xfId="1" applyNumberFormat="1" applyFont="1" applyBorder="1"/>
    <xf numFmtId="43" fontId="2" fillId="2" borderId="0" xfId="3" applyNumberFormat="1" applyFont="1" applyBorder="1"/>
    <xf numFmtId="43" fontId="2" fillId="3" borderId="0" xfId="4" applyNumberFormat="1" applyFont="1" applyBorder="1"/>
    <xf numFmtId="9" fontId="1" fillId="0" borderId="0" xfId="6" applyFont="1" applyBorder="1"/>
    <xf numFmtId="0" fontId="2" fillId="5" borderId="0" xfId="0" applyFont="1" applyFill="1"/>
    <xf numFmtId="165" fontId="2" fillId="5" borderId="0" xfId="0" applyNumberFormat="1" applyFont="1" applyFill="1" applyAlignment="1">
      <alignment horizontal="center"/>
    </xf>
    <xf numFmtId="0" fontId="2" fillId="5" borderId="0" xfId="0" applyFont="1" applyFill="1" applyAlignment="1">
      <alignment horizontal="center"/>
    </xf>
    <xf numFmtId="43" fontId="0" fillId="0" borderId="0" xfId="1" applyFont="1" applyBorder="1" applyAlignment="1">
      <alignment horizontal="center"/>
    </xf>
    <xf numFmtId="43" fontId="1" fillId="0" borderId="0" xfId="1" applyFont="1" applyBorder="1" applyAlignment="1">
      <alignment horizontal="center"/>
    </xf>
    <xf numFmtId="10" fontId="1" fillId="0" borderId="0" xfId="0" applyNumberFormat="1" applyFont="1"/>
    <xf numFmtId="165" fontId="2" fillId="5" borderId="0" xfId="1" applyNumberFormat="1" applyFont="1" applyFill="1" applyBorder="1"/>
    <xf numFmtId="165" fontId="9" fillId="0" borderId="0" xfId="1" applyNumberFormat="1" applyFont="1" applyFill="1" applyBorder="1"/>
    <xf numFmtId="0" fontId="7" fillId="0" borderId="0" xfId="0" applyFont="1"/>
    <xf numFmtId="0" fontId="0" fillId="0" borderId="0" xfId="0" applyAlignment="1">
      <alignment horizontal="left"/>
    </xf>
    <xf numFmtId="0" fontId="6" fillId="0" borderId="0" xfId="2" applyFont="1" applyBorder="1" applyAlignment="1" applyProtection="1">
      <alignment horizontal="left"/>
    </xf>
    <xf numFmtId="0" fontId="6" fillId="0" borderId="0" xfId="2" applyFont="1" applyBorder="1" applyAlignment="1" applyProtection="1"/>
    <xf numFmtId="0" fontId="9" fillId="0" borderId="0" xfId="0" applyFont="1"/>
    <xf numFmtId="164" fontId="0" fillId="0" borderId="0" xfId="1" applyNumberFormat="1" applyFont="1" applyBorder="1"/>
    <xf numFmtId="0" fontId="2" fillId="6" borderId="0" xfId="0" applyFont="1" applyFill="1" applyAlignment="1">
      <alignment vertical="top"/>
    </xf>
    <xf numFmtId="17" fontId="2" fillId="6" borderId="0" xfId="0" applyNumberFormat="1" applyFont="1" applyFill="1" applyAlignment="1">
      <alignment vertical="top"/>
    </xf>
    <xf numFmtId="17" fontId="0" fillId="0" borderId="0" xfId="0" applyNumberFormat="1"/>
    <xf numFmtId="3" fontId="0" fillId="0" borderId="0" xfId="0" applyNumberFormat="1"/>
    <xf numFmtId="0" fontId="1" fillId="0" borderId="1" xfId="0" applyFont="1" applyBorder="1"/>
    <xf numFmtId="0" fontId="0" fillId="0" borderId="0" xfId="0" applyAlignment="1">
      <alignment vertical="center"/>
    </xf>
    <xf numFmtId="10" fontId="0" fillId="0" borderId="0" xfId="6" applyNumberFormat="1" applyFont="1" applyAlignment="1">
      <alignment vertical="center"/>
    </xf>
    <xf numFmtId="169" fontId="0" fillId="0" borderId="0" xfId="0" applyNumberFormat="1" applyAlignment="1">
      <alignment vertical="center"/>
    </xf>
    <xf numFmtId="1" fontId="0" fillId="0" borderId="0" xfId="0" applyNumberFormat="1" applyAlignment="1">
      <alignment vertical="center"/>
    </xf>
    <xf numFmtId="10" fontId="0" fillId="0" borderId="0" xfId="6" applyNumberFormat="1" applyFont="1" applyBorder="1" applyAlignment="1">
      <alignment horizontal="right" vertical="center"/>
    </xf>
    <xf numFmtId="10" fontId="0" fillId="0" borderId="0" xfId="6" applyNumberFormat="1" applyFont="1" applyBorder="1" applyAlignment="1">
      <alignment vertical="center"/>
    </xf>
    <xf numFmtId="0" fontId="0" fillId="0" borderId="1" xfId="0" applyBorder="1" applyAlignment="1">
      <alignment vertical="center"/>
    </xf>
    <xf numFmtId="169" fontId="0" fillId="0" borderId="1" xfId="0" applyNumberFormat="1" applyBorder="1" applyAlignment="1">
      <alignment vertical="center"/>
    </xf>
    <xf numFmtId="17" fontId="2" fillId="6" borderId="0" xfId="0" applyNumberFormat="1" applyFont="1" applyFill="1" applyAlignment="1">
      <alignment horizontal="center" vertical="center"/>
    </xf>
    <xf numFmtId="17" fontId="1" fillId="0" borderId="0" xfId="0" applyNumberFormat="1" applyFont="1"/>
    <xf numFmtId="0" fontId="0" fillId="7" borderId="0" xfId="0" applyFill="1"/>
    <xf numFmtId="0" fontId="0" fillId="7" borderId="0" xfId="0" applyFill="1" applyAlignment="1">
      <alignment vertical="top"/>
    </xf>
    <xf numFmtId="0" fontId="1" fillId="7" borderId="0" xfId="0" applyFont="1" applyFill="1" applyAlignment="1">
      <alignment vertical="top"/>
    </xf>
    <xf numFmtId="0" fontId="1" fillId="0" borderId="3" xfId="0" applyFont="1" applyBorder="1"/>
    <xf numFmtId="17" fontId="1" fillId="0" borderId="3" xfId="0" applyNumberFormat="1" applyFont="1" applyBorder="1"/>
    <xf numFmtId="9" fontId="1" fillId="0" borderId="0" xfId="6" applyFont="1"/>
    <xf numFmtId="9" fontId="3" fillId="0" borderId="0" xfId="6" applyFont="1"/>
    <xf numFmtId="43" fontId="0" fillId="0" borderId="0" xfId="0" applyNumberFormat="1"/>
    <xf numFmtId="43" fontId="1" fillId="0" borderId="0" xfId="0" applyNumberFormat="1" applyFont="1"/>
    <xf numFmtId="9" fontId="0" fillId="0" borderId="0" xfId="6" applyFont="1"/>
    <xf numFmtId="10" fontId="0" fillId="0" borderId="0" xfId="6" applyNumberFormat="1" applyFont="1"/>
    <xf numFmtId="10" fontId="1" fillId="0" borderId="0" xfId="6" applyNumberFormat="1" applyFont="1"/>
    <xf numFmtId="3" fontId="13" fillId="8" borderId="0" xfId="0" applyNumberFormat="1" applyFont="1" applyFill="1" applyAlignment="1">
      <alignment horizontal="right" vertical="center" wrapText="1"/>
    </xf>
    <xf numFmtId="0" fontId="5" fillId="6" borderId="0" xfId="0" applyFont="1" applyFill="1" applyAlignment="1">
      <alignment horizontal="left"/>
    </xf>
    <xf numFmtId="0" fontId="5" fillId="6" borderId="0" xfId="0" applyFont="1" applyFill="1" applyAlignment="1">
      <alignment horizontal="right"/>
    </xf>
    <xf numFmtId="170" fontId="0" fillId="0" borderId="0" xfId="0" applyNumberFormat="1"/>
    <xf numFmtId="10" fontId="0" fillId="0" borderId="0" xfId="6" applyNumberFormat="1" applyFont="1" applyAlignment="1">
      <alignment horizontal="right"/>
    </xf>
    <xf numFmtId="0" fontId="0" fillId="9" borderId="0" xfId="0" applyFill="1" applyAlignment="1">
      <alignment horizontal="left"/>
    </xf>
    <xf numFmtId="171" fontId="0" fillId="9" borderId="0" xfId="0" applyNumberFormat="1" applyFill="1"/>
    <xf numFmtId="10" fontId="0" fillId="9" borderId="0" xfId="6" applyNumberFormat="1" applyFont="1" applyFill="1"/>
    <xf numFmtId="3" fontId="14" fillId="9" borderId="0" xfId="0" applyNumberFormat="1" applyFont="1" applyFill="1" applyAlignment="1">
      <alignment horizontal="right" vertical="center" wrapText="1"/>
    </xf>
    <xf numFmtId="4" fontId="13" fillId="8" borderId="0" xfId="0" applyNumberFormat="1" applyFont="1" applyFill="1" applyAlignment="1">
      <alignment horizontal="right" vertical="center" wrapText="1"/>
    </xf>
    <xf numFmtId="4" fontId="14" fillId="9" borderId="0" xfId="0" applyNumberFormat="1" applyFont="1" applyFill="1" applyAlignment="1">
      <alignment horizontal="right" vertical="center" wrapText="1"/>
    </xf>
    <xf numFmtId="0" fontId="0" fillId="0" borderId="0" xfId="0" applyAlignment="1">
      <alignment horizontal="center"/>
    </xf>
    <xf numFmtId="0" fontId="12" fillId="0" borderId="0" xfId="0" applyFont="1"/>
    <xf numFmtId="0" fontId="0" fillId="0" borderId="4" xfId="0" applyBorder="1"/>
    <xf numFmtId="0" fontId="0" fillId="0" borderId="5" xfId="0" applyBorder="1"/>
    <xf numFmtId="0" fontId="16" fillId="0" borderId="0" xfId="0" applyFont="1"/>
    <xf numFmtId="10" fontId="16" fillId="0" borderId="0" xfId="6" applyNumberFormat="1" applyFont="1"/>
    <xf numFmtId="172" fontId="16" fillId="0" borderId="0" xfId="0" applyNumberFormat="1" applyFont="1"/>
    <xf numFmtId="2" fontId="16" fillId="0" borderId="0" xfId="0" applyNumberFormat="1" applyFont="1"/>
    <xf numFmtId="2" fontId="0" fillId="9" borderId="0" xfId="6" applyNumberFormat="1" applyFont="1" applyFill="1"/>
    <xf numFmtId="0" fontId="1" fillId="0" borderId="4" xfId="0" applyFont="1" applyBorder="1"/>
    <xf numFmtId="0" fontId="0" fillId="0" borderId="6" xfId="0" applyBorder="1"/>
    <xf numFmtId="9" fontId="0" fillId="0" borderId="0" xfId="0" applyNumberFormat="1"/>
    <xf numFmtId="0" fontId="0" fillId="0" borderId="7" xfId="0" applyBorder="1"/>
    <xf numFmtId="10" fontId="0" fillId="9" borderId="6" xfId="0" applyNumberFormat="1" applyFill="1" applyBorder="1"/>
    <xf numFmtId="0" fontId="1" fillId="0" borderId="5" xfId="0" applyFont="1" applyBorder="1" applyAlignment="1">
      <alignment horizontal="right"/>
    </xf>
    <xf numFmtId="10" fontId="16" fillId="0" borderId="0" xfId="0" applyNumberFormat="1" applyFont="1"/>
    <xf numFmtId="9" fontId="16" fillId="0" borderId="0" xfId="0" applyNumberFormat="1" applyFont="1"/>
    <xf numFmtId="10" fontId="0" fillId="0" borderId="7" xfId="6" applyNumberFormat="1" applyFont="1" applyBorder="1"/>
    <xf numFmtId="2" fontId="0" fillId="0" borderId="0" xfId="0" applyNumberFormat="1"/>
    <xf numFmtId="2" fontId="0" fillId="0" borderId="7" xfId="0" applyNumberFormat="1" applyBorder="1"/>
    <xf numFmtId="10" fontId="0" fillId="9" borderId="7" xfId="0" applyNumberFormat="1" applyFill="1" applyBorder="1"/>
    <xf numFmtId="0" fontId="18" fillId="0" borderId="0" xfId="0" applyFont="1"/>
    <xf numFmtId="4" fontId="0" fillId="0" borderId="0" xfId="0" applyNumberFormat="1"/>
    <xf numFmtId="0" fontId="0" fillId="0" borderId="0" xfId="0" applyAlignment="1">
      <alignment horizontal="right"/>
    </xf>
    <xf numFmtId="14" fontId="0" fillId="0" borderId="0" xfId="0" applyNumberFormat="1" applyAlignment="1">
      <alignment horizontal="left"/>
    </xf>
    <xf numFmtId="0" fontId="0" fillId="9" borderId="0" xfId="0" applyFill="1"/>
    <xf numFmtId="2" fontId="0" fillId="9" borderId="0" xfId="0" applyNumberFormat="1" applyFill="1"/>
    <xf numFmtId="10" fontId="19" fillId="0" borderId="0" xfId="6" applyNumberFormat="1" applyFont="1"/>
    <xf numFmtId="0" fontId="5" fillId="6" borderId="0" xfId="0" applyFont="1" applyFill="1"/>
    <xf numFmtId="0" fontId="1" fillId="9" borderId="0" xfId="0" applyFont="1" applyFill="1"/>
    <xf numFmtId="10" fontId="1" fillId="9" borderId="0" xfId="0" applyNumberFormat="1" applyFont="1" applyFill="1"/>
    <xf numFmtId="173" fontId="16" fillId="0" borderId="0" xfId="0" applyNumberFormat="1" applyFont="1"/>
    <xf numFmtId="173" fontId="0" fillId="0" borderId="7" xfId="0" applyNumberFormat="1" applyBorder="1"/>
    <xf numFmtId="0" fontId="0" fillId="10" borderId="0" xfId="0" applyFill="1"/>
    <xf numFmtId="10" fontId="0" fillId="10" borderId="0" xfId="0" applyNumberFormat="1" applyFill="1"/>
    <xf numFmtId="0" fontId="2" fillId="6" borderId="0" xfId="0" applyFont="1" applyFill="1"/>
    <xf numFmtId="174" fontId="2" fillId="6" borderId="0" xfId="0" applyNumberFormat="1" applyFont="1" applyFill="1"/>
    <xf numFmtId="0" fontId="2" fillId="11" borderId="0" xfId="0" applyFont="1" applyFill="1"/>
    <xf numFmtId="174" fontId="2" fillId="11" borderId="0" xfId="0" applyNumberFormat="1" applyFont="1" applyFill="1"/>
    <xf numFmtId="0" fontId="0" fillId="11" borderId="0" xfId="0" applyFill="1"/>
    <xf numFmtId="0" fontId="1" fillId="0" borderId="8" xfId="0" applyFont="1" applyBorder="1"/>
    <xf numFmtId="175" fontId="0" fillId="0" borderId="10" xfId="0" applyNumberFormat="1" applyBorder="1"/>
    <xf numFmtId="175" fontId="5" fillId="0" borderId="10" xfId="0" applyNumberFormat="1" applyFont="1" applyBorder="1"/>
    <xf numFmtId="175" fontId="0" fillId="0" borderId="9" xfId="0" applyNumberFormat="1" applyBorder="1"/>
    <xf numFmtId="175" fontId="1" fillId="0" borderId="8" xfId="0" applyNumberFormat="1" applyFont="1" applyBorder="1"/>
    <xf numFmtId="175" fontId="0" fillId="0" borderId="0" xfId="0" applyNumberFormat="1"/>
    <xf numFmtId="175" fontId="0" fillId="0" borderId="10" xfId="0" applyNumberFormat="1" applyBorder="1" applyAlignment="1">
      <alignment horizontal="right"/>
    </xf>
    <xf numFmtId="175" fontId="1" fillId="0" borderId="10" xfId="0" applyNumberFormat="1" applyFont="1" applyBorder="1"/>
    <xf numFmtId="175" fontId="0" fillId="0" borderId="7" xfId="0" applyNumberFormat="1" applyBorder="1"/>
    <xf numFmtId="0" fontId="1" fillId="0" borderId="7" xfId="0" applyFont="1" applyBorder="1"/>
    <xf numFmtId="175" fontId="0" fillId="0" borderId="11" xfId="0" applyNumberFormat="1" applyBorder="1"/>
    <xf numFmtId="0" fontId="0" fillId="0" borderId="8" xfId="0" applyBorder="1"/>
    <xf numFmtId="176" fontId="0" fillId="0" borderId="0" xfId="0" applyNumberFormat="1"/>
    <xf numFmtId="0" fontId="1" fillId="0" borderId="12" xfId="0" applyFont="1" applyBorder="1"/>
    <xf numFmtId="178" fontId="20" fillId="0" borderId="12" xfId="0" applyNumberFormat="1" applyFont="1" applyBorder="1"/>
    <xf numFmtId="177" fontId="0" fillId="0" borderId="0" xfId="0" applyNumberFormat="1"/>
    <xf numFmtId="0" fontId="1" fillId="0" borderId="13" xfId="0" applyFont="1" applyBorder="1"/>
    <xf numFmtId="10" fontId="1" fillId="0" borderId="13" xfId="6" applyNumberFormat="1" applyFont="1" applyBorder="1"/>
    <xf numFmtId="167" fontId="0" fillId="0" borderId="0" xfId="0" applyNumberFormat="1"/>
    <xf numFmtId="0" fontId="0" fillId="0" borderId="1" xfId="0" applyBorder="1"/>
    <xf numFmtId="167" fontId="0" fillId="0" borderId="1" xfId="0" applyNumberFormat="1" applyBorder="1"/>
    <xf numFmtId="10" fontId="16" fillId="0" borderId="1" xfId="0" applyNumberFormat="1" applyFont="1" applyBorder="1"/>
    <xf numFmtId="0" fontId="0" fillId="0" borderId="1" xfId="0" applyBorder="1" applyAlignment="1">
      <alignment horizontal="right"/>
    </xf>
    <xf numFmtId="0" fontId="0" fillId="0" borderId="2" xfId="0" applyBorder="1"/>
    <xf numFmtId="0" fontId="1" fillId="0" borderId="14" xfId="0" applyFont="1" applyBorder="1"/>
    <xf numFmtId="0" fontId="1" fillId="0" borderId="14" xfId="0" applyFont="1" applyBorder="1" applyAlignment="1">
      <alignment horizontal="right"/>
    </xf>
    <xf numFmtId="10" fontId="1" fillId="0" borderId="14" xfId="6" applyNumberFormat="1" applyFont="1" applyBorder="1"/>
    <xf numFmtId="0" fontId="1" fillId="10" borderId="0" xfId="0" applyFont="1" applyFill="1"/>
    <xf numFmtId="10" fontId="1" fillId="10" borderId="0" xfId="0" applyNumberFormat="1" applyFont="1" applyFill="1"/>
    <xf numFmtId="0" fontId="1" fillId="0" borderId="9" xfId="0" applyFont="1" applyBorder="1"/>
    <xf numFmtId="0" fontId="1" fillId="0" borderId="9" xfId="0" applyFont="1" applyBorder="1" applyAlignment="1">
      <alignment horizontal="right"/>
    </xf>
    <xf numFmtId="10" fontId="1" fillId="0" borderId="9" xfId="0" applyNumberFormat="1" applyFont="1" applyBorder="1"/>
    <xf numFmtId="0" fontId="0" fillId="0" borderId="10" xfId="0" applyBorder="1"/>
    <xf numFmtId="0" fontId="0" fillId="0" borderId="10" xfId="0" applyBorder="1" applyAlignment="1">
      <alignment horizontal="right"/>
    </xf>
    <xf numFmtId="10" fontId="0" fillId="0" borderId="10" xfId="0" applyNumberFormat="1" applyBorder="1"/>
    <xf numFmtId="0" fontId="0" fillId="6" borderId="0" xfId="0" applyFill="1"/>
    <xf numFmtId="174" fontId="5" fillId="6" borderId="0" xfId="0" applyNumberFormat="1" applyFont="1" applyFill="1"/>
    <xf numFmtId="179" fontId="5" fillId="6" borderId="0" xfId="0" applyNumberFormat="1" applyFont="1" applyFill="1"/>
    <xf numFmtId="172" fontId="0" fillId="0" borderId="0" xfId="0" applyNumberFormat="1"/>
    <xf numFmtId="1" fontId="0" fillId="0" borderId="0" xfId="0" applyNumberFormat="1"/>
    <xf numFmtId="2" fontId="1" fillId="0" borderId="14" xfId="0" applyNumberFormat="1" applyFont="1" applyBorder="1"/>
    <xf numFmtId="0" fontId="1" fillId="0" borderId="15" xfId="0" applyFont="1" applyBorder="1"/>
    <xf numFmtId="10" fontId="1" fillId="0" borderId="15" xfId="6" applyNumberFormat="1" applyFont="1" applyBorder="1" applyAlignment="1">
      <alignment horizontal="right"/>
    </xf>
    <xf numFmtId="2" fontId="1" fillId="0" borderId="15" xfId="6" applyNumberFormat="1" applyFont="1" applyBorder="1"/>
    <xf numFmtId="2" fontId="0" fillId="0" borderId="1" xfId="0" applyNumberFormat="1" applyBorder="1"/>
    <xf numFmtId="181" fontId="0" fillId="0" borderId="0" xfId="6" applyNumberFormat="1" applyFont="1"/>
    <xf numFmtId="0" fontId="0" fillId="0" borderId="3" xfId="0" applyBorder="1"/>
    <xf numFmtId="0" fontId="1" fillId="6" borderId="0" xfId="0" applyFont="1" applyFill="1"/>
    <xf numFmtId="0" fontId="2" fillId="6" borderId="0" xfId="0" applyFont="1" applyFill="1" applyAlignment="1">
      <alignment wrapText="1"/>
    </xf>
    <xf numFmtId="0" fontId="2" fillId="6" borderId="0" xfId="0" applyFont="1" applyFill="1" applyAlignment="1">
      <alignment horizontal="right" wrapText="1"/>
    </xf>
    <xf numFmtId="0" fontId="2" fillId="6" borderId="0" xfId="0" applyFont="1" applyFill="1" applyAlignment="1">
      <alignment horizontal="right"/>
    </xf>
    <xf numFmtId="0" fontId="0" fillId="10" borderId="10" xfId="0" applyFill="1" applyBorder="1"/>
    <xf numFmtId="0" fontId="0" fillId="10" borderId="10" xfId="0" applyFill="1" applyBorder="1" applyAlignment="1">
      <alignment horizontal="right"/>
    </xf>
    <xf numFmtId="182" fontId="0" fillId="10" borderId="10" xfId="0" applyNumberFormat="1" applyFill="1" applyBorder="1" applyAlignment="1">
      <alignment horizontal="right"/>
    </xf>
    <xf numFmtId="1" fontId="0" fillId="0" borderId="10" xfId="0" applyNumberFormat="1" applyBorder="1" applyAlignment="1">
      <alignment horizontal="right"/>
    </xf>
    <xf numFmtId="172" fontId="0" fillId="0" borderId="10" xfId="0" applyNumberFormat="1" applyBorder="1" applyAlignment="1">
      <alignment horizontal="right"/>
    </xf>
    <xf numFmtId="182" fontId="0" fillId="0" borderId="10" xfId="0" applyNumberFormat="1" applyBorder="1" applyAlignment="1">
      <alignment horizontal="right"/>
    </xf>
    <xf numFmtId="172" fontId="0" fillId="0" borderId="10" xfId="0" applyNumberFormat="1" applyBorder="1"/>
    <xf numFmtId="182" fontId="0" fillId="10" borderId="10" xfId="0" applyNumberFormat="1" applyFill="1" applyBorder="1"/>
    <xf numFmtId="0" fontId="1" fillId="10" borderId="10" xfId="0" applyFont="1" applyFill="1" applyBorder="1"/>
    <xf numFmtId="182" fontId="1" fillId="10" borderId="10" xfId="0" applyNumberFormat="1" applyFont="1" applyFill="1" applyBorder="1"/>
    <xf numFmtId="0" fontId="21" fillId="0" borderId="0" xfId="0" applyFont="1"/>
    <xf numFmtId="2" fontId="5" fillId="7" borderId="0" xfId="0" applyNumberFormat="1" applyFont="1" applyFill="1"/>
    <xf numFmtId="0" fontId="22" fillId="0" borderId="0" xfId="0" applyFont="1" applyAlignment="1">
      <alignment vertical="center" wrapText="1"/>
    </xf>
    <xf numFmtId="0" fontId="4" fillId="0" borderId="0" xfId="2" applyAlignment="1" applyProtection="1">
      <alignment vertical="center" wrapText="1"/>
    </xf>
    <xf numFmtId="0" fontId="0" fillId="0" borderId="11" xfId="0" applyBorder="1"/>
    <xf numFmtId="0" fontId="2" fillId="12" borderId="0" xfId="0" applyFont="1" applyFill="1"/>
    <xf numFmtId="14" fontId="0" fillId="0" borderId="0" xfId="0" applyNumberFormat="1"/>
    <xf numFmtId="0" fontId="0" fillId="13" borderId="0" xfId="0" applyFill="1"/>
    <xf numFmtId="0" fontId="0" fillId="0" borderId="0" xfId="0" applyAlignment="1">
      <alignment wrapText="1"/>
    </xf>
    <xf numFmtId="0" fontId="23" fillId="0" borderId="0" xfId="0" applyFont="1"/>
    <xf numFmtId="167" fontId="0" fillId="0" borderId="10" xfId="0" applyNumberFormat="1" applyBorder="1" applyAlignment="1">
      <alignment horizontal="right"/>
    </xf>
    <xf numFmtId="10" fontId="0" fillId="0" borderId="10" xfId="6" applyNumberFormat="1" applyFont="1" applyBorder="1"/>
    <xf numFmtId="0" fontId="24" fillId="0" borderId="0" xfId="0" applyFont="1" applyAlignment="1">
      <alignment wrapText="1"/>
    </xf>
    <xf numFmtId="167" fontId="0" fillId="0" borderId="0" xfId="0" applyNumberFormat="1" applyAlignment="1">
      <alignment horizontal="right"/>
    </xf>
    <xf numFmtId="0" fontId="0" fillId="0" borderId="18" xfId="0" applyBorder="1"/>
    <xf numFmtId="0" fontId="12" fillId="0" borderId="19" xfId="0" applyFont="1" applyBorder="1" applyAlignment="1">
      <alignment horizontal="center"/>
    </xf>
    <xf numFmtId="0" fontId="12" fillId="0" borderId="19" xfId="0" applyFont="1" applyBorder="1" applyAlignment="1">
      <alignment horizontal="centerContinuous"/>
    </xf>
    <xf numFmtId="0" fontId="5" fillId="6" borderId="0" xfId="0" applyFont="1" applyFill="1" applyAlignment="1">
      <alignment horizontal="center"/>
    </xf>
    <xf numFmtId="186" fontId="0" fillId="0" borderId="0" xfId="0" applyNumberFormat="1"/>
    <xf numFmtId="187" fontId="0" fillId="0" borderId="0" xfId="0" applyNumberFormat="1"/>
    <xf numFmtId="2" fontId="0" fillId="0" borderId="18" xfId="0" applyNumberFormat="1" applyBorder="1"/>
    <xf numFmtId="167" fontId="0" fillId="0" borderId="1" xfId="0" applyNumberFormat="1" applyBorder="1" applyAlignment="1">
      <alignment horizontal="right"/>
    </xf>
    <xf numFmtId="167" fontId="0" fillId="0" borderId="8" xfId="0" applyNumberFormat="1" applyBorder="1"/>
    <xf numFmtId="167" fontId="0" fillId="0" borderId="4" xfId="0" applyNumberFormat="1" applyBorder="1"/>
    <xf numFmtId="167" fontId="1" fillId="0" borderId="4" xfId="0" applyNumberFormat="1" applyFont="1" applyBorder="1"/>
    <xf numFmtId="188" fontId="0" fillId="0" borderId="8" xfId="0" applyNumberFormat="1" applyBorder="1"/>
    <xf numFmtId="188" fontId="1" fillId="0" borderId="4" xfId="0" applyNumberFormat="1" applyFont="1" applyBorder="1"/>
    <xf numFmtId="188" fontId="1" fillId="0" borderId="12" xfId="0" applyNumberFormat="1" applyFont="1" applyBorder="1"/>
    <xf numFmtId="167" fontId="1" fillId="0" borderId="0" xfId="0" applyNumberFormat="1" applyFont="1"/>
    <xf numFmtId="189" fontId="0" fillId="0" borderId="0" xfId="0" applyNumberFormat="1"/>
    <xf numFmtId="189" fontId="0" fillId="0" borderId="1" xfId="0" applyNumberFormat="1" applyBorder="1"/>
    <xf numFmtId="190" fontId="0" fillId="0" borderId="8" xfId="0" applyNumberFormat="1" applyBorder="1"/>
    <xf numFmtId="191" fontId="0" fillId="0" borderId="0" xfId="0" applyNumberFormat="1"/>
    <xf numFmtId="167" fontId="0" fillId="7" borderId="0" xfId="0" applyNumberFormat="1" applyFill="1"/>
    <xf numFmtId="167" fontId="1" fillId="0" borderId="12" xfId="0" applyNumberFormat="1" applyFont="1" applyBorder="1"/>
    <xf numFmtId="167" fontId="0" fillId="14" borderId="0" xfId="0" applyNumberFormat="1" applyFill="1"/>
    <xf numFmtId="167" fontId="0" fillId="0" borderId="10" xfId="0" applyNumberFormat="1" applyBorder="1"/>
    <xf numFmtId="167" fontId="1" fillId="0" borderId="9" xfId="0" applyNumberFormat="1" applyFont="1" applyBorder="1"/>
    <xf numFmtId="167" fontId="0" fillId="10" borderId="10" xfId="0" applyNumberFormat="1" applyFill="1" applyBorder="1" applyAlignment="1">
      <alignment horizontal="right"/>
    </xf>
    <xf numFmtId="0" fontId="10" fillId="0" borderId="0" xfId="0" applyFont="1"/>
    <xf numFmtId="0" fontId="1" fillId="0" borderId="8" xfId="0" applyFont="1" applyBorder="1" applyAlignment="1">
      <alignment horizontal="right"/>
    </xf>
    <xf numFmtId="9" fontId="0" fillId="0" borderId="8" xfId="0" applyNumberFormat="1" applyBorder="1" applyAlignment="1">
      <alignment horizontal="left"/>
    </xf>
    <xf numFmtId="10" fontId="0" fillId="0" borderId="8" xfId="6" applyNumberFormat="1" applyFont="1" applyBorder="1"/>
    <xf numFmtId="172" fontId="0" fillId="0" borderId="8" xfId="0" applyNumberFormat="1" applyBorder="1"/>
    <xf numFmtId="9" fontId="0" fillId="0" borderId="20" xfId="0" applyNumberFormat="1" applyBorder="1" applyAlignment="1">
      <alignment horizontal="left"/>
    </xf>
    <xf numFmtId="0" fontId="0" fillId="0" borderId="20" xfId="0" applyBorder="1"/>
    <xf numFmtId="172" fontId="0" fillId="0" borderId="20" xfId="0" applyNumberFormat="1" applyBorder="1"/>
    <xf numFmtId="192" fontId="0" fillId="0" borderId="11" xfId="0" applyNumberFormat="1" applyBorder="1" applyAlignment="1">
      <alignment horizontal="left"/>
    </xf>
    <xf numFmtId="9" fontId="0" fillId="0" borderId="11" xfId="0" applyNumberFormat="1" applyBorder="1" applyAlignment="1">
      <alignment horizontal="left"/>
    </xf>
    <xf numFmtId="172" fontId="0" fillId="0" borderId="11" xfId="0" applyNumberFormat="1" applyBorder="1"/>
    <xf numFmtId="0" fontId="1" fillId="0" borderId="20" xfId="0" applyFont="1" applyBorder="1"/>
    <xf numFmtId="193" fontId="0" fillId="0" borderId="10" xfId="1" applyNumberFormat="1" applyFont="1" applyBorder="1"/>
    <xf numFmtId="187" fontId="0" fillId="0" borderId="0" xfId="0" applyNumberFormat="1" applyAlignment="1">
      <alignment horizontal="right"/>
    </xf>
    <xf numFmtId="4" fontId="0" fillId="0" borderId="0" xfId="0" applyNumberFormat="1" applyAlignment="1">
      <alignment horizontal="right"/>
    </xf>
    <xf numFmtId="2" fontId="0" fillId="0" borderId="0" xfId="0" applyNumberFormat="1" applyAlignment="1">
      <alignment horizontal="right"/>
    </xf>
    <xf numFmtId="193" fontId="0" fillId="0" borderId="0" xfId="0" applyNumberFormat="1"/>
    <xf numFmtId="43" fontId="26" fillId="0" borderId="0" xfId="0" applyNumberFormat="1" applyFont="1"/>
    <xf numFmtId="43" fontId="27" fillId="0" borderId="0" xfId="0" applyNumberFormat="1" applyFont="1"/>
    <xf numFmtId="43" fontId="28" fillId="0" borderId="0" xfId="0" applyNumberFormat="1" applyFont="1"/>
    <xf numFmtId="0" fontId="29" fillId="0" borderId="0" xfId="0" applyFont="1" applyAlignment="1">
      <alignment horizontal="left" vertical="center"/>
    </xf>
    <xf numFmtId="0" fontId="30" fillId="0" borderId="0" xfId="0" applyFont="1" applyAlignment="1">
      <alignment horizontal="left" vertical="top" wrapText="1"/>
    </xf>
    <xf numFmtId="43" fontId="34" fillId="0" borderId="0" xfId="0" applyNumberFormat="1" applyFont="1"/>
    <xf numFmtId="0" fontId="31" fillId="0" borderId="0" xfId="0" applyFont="1"/>
    <xf numFmtId="0" fontId="35" fillId="0" borderId="0" xfId="0" applyFont="1"/>
    <xf numFmtId="167" fontId="33" fillId="0" borderId="0" xfId="0" applyNumberFormat="1" applyFont="1" applyAlignment="1">
      <alignment horizontal="right"/>
    </xf>
    <xf numFmtId="167" fontId="33" fillId="0" borderId="0" xfId="0" applyNumberFormat="1" applyFont="1" applyAlignment="1">
      <alignment horizontal="right" vertical="top"/>
    </xf>
    <xf numFmtId="0" fontId="36" fillId="12" borderId="0" xfId="0" applyFont="1" applyFill="1" applyAlignment="1">
      <alignment horizontal="left"/>
    </xf>
    <xf numFmtId="0" fontId="37" fillId="12" borderId="0" xfId="0" applyFont="1" applyFill="1"/>
    <xf numFmtId="0" fontId="2" fillId="7" borderId="0" xfId="0" applyFont="1" applyFill="1"/>
    <xf numFmtId="0" fontId="5" fillId="7" borderId="0" xfId="0" applyFont="1" applyFill="1"/>
    <xf numFmtId="10" fontId="2" fillId="7" borderId="0" xfId="6" applyNumberFormat="1" applyFont="1" applyFill="1"/>
    <xf numFmtId="10" fontId="2" fillId="7" borderId="0" xfId="0" applyNumberFormat="1" applyFont="1" applyFill="1"/>
    <xf numFmtId="167" fontId="5" fillId="7" borderId="0" xfId="0" applyNumberFormat="1" applyFont="1" applyFill="1"/>
    <xf numFmtId="0" fontId="2" fillId="12" borderId="0" xfId="0" applyFont="1" applyFill="1" applyAlignment="1">
      <alignment horizontal="right"/>
    </xf>
    <xf numFmtId="0" fontId="0" fillId="0" borderId="22" xfId="0" applyBorder="1"/>
    <xf numFmtId="0" fontId="0" fillId="12" borderId="0" xfId="0" applyFill="1"/>
    <xf numFmtId="0" fontId="5" fillId="12" borderId="0" xfId="0" applyFont="1" applyFill="1"/>
    <xf numFmtId="0" fontId="38" fillId="12" borderId="0" xfId="0" applyFont="1" applyFill="1"/>
    <xf numFmtId="0" fontId="39" fillId="0" borderId="0" xfId="0" applyFont="1" applyAlignment="1">
      <alignment horizontal="left" indent="12"/>
    </xf>
    <xf numFmtId="0" fontId="39" fillId="0" borderId="0" xfId="0" applyFont="1" applyAlignment="1">
      <alignment horizontal="left" indent="13"/>
    </xf>
    <xf numFmtId="0" fontId="2" fillId="15" borderId="0" xfId="0" applyFont="1" applyFill="1"/>
    <xf numFmtId="17" fontId="5" fillId="15" borderId="0" xfId="0" applyNumberFormat="1" applyFont="1" applyFill="1"/>
    <xf numFmtId="17" fontId="2" fillId="15" borderId="0" xfId="0" applyNumberFormat="1" applyFont="1" applyFill="1"/>
    <xf numFmtId="0" fontId="0" fillId="0" borderId="24" xfId="0" applyBorder="1"/>
    <xf numFmtId="17" fontId="1" fillId="0" borderId="15" xfId="0" applyNumberFormat="1" applyFont="1" applyBorder="1"/>
    <xf numFmtId="43" fontId="1" fillId="0" borderId="9" xfId="0" applyNumberFormat="1" applyFont="1" applyBorder="1"/>
    <xf numFmtId="9" fontId="1" fillId="0" borderId="9" xfId="6" applyFont="1" applyBorder="1"/>
    <xf numFmtId="10" fontId="1" fillId="0" borderId="9" xfId="6" applyNumberFormat="1" applyFont="1" applyBorder="1"/>
    <xf numFmtId="0" fontId="40" fillId="0" borderId="0" xfId="0" applyFont="1"/>
    <xf numFmtId="0" fontId="20" fillId="0" borderId="0" xfId="0" applyFont="1"/>
    <xf numFmtId="0" fontId="0" fillId="0" borderId="26" xfId="0" applyBorder="1" applyAlignment="1">
      <alignment vertical="center"/>
    </xf>
    <xf numFmtId="10" fontId="0" fillId="0" borderId="26" xfId="6" applyNumberFormat="1" applyFont="1" applyBorder="1" applyAlignment="1">
      <alignment horizontal="right" vertical="center"/>
    </xf>
    <xf numFmtId="10" fontId="0" fillId="0" borderId="26" xfId="6" applyNumberFormat="1" applyFont="1" applyBorder="1" applyAlignment="1">
      <alignment vertical="center"/>
    </xf>
    <xf numFmtId="43" fontId="27" fillId="0" borderId="22" xfId="0" applyNumberFormat="1" applyFont="1" applyBorder="1"/>
    <xf numFmtId="0" fontId="35" fillId="0" borderId="22" xfId="0" applyFont="1" applyBorder="1"/>
    <xf numFmtId="43" fontId="26" fillId="0" borderId="22" xfId="0" applyNumberFormat="1" applyFont="1" applyBorder="1"/>
    <xf numFmtId="0" fontId="32" fillId="0" borderId="22" xfId="0" applyFont="1" applyBorder="1"/>
    <xf numFmtId="0" fontId="32" fillId="0" borderId="0" xfId="0" applyFont="1"/>
    <xf numFmtId="0" fontId="32" fillId="0" borderId="21" xfId="0" applyFont="1" applyBorder="1"/>
    <xf numFmtId="43" fontId="34" fillId="0" borderId="22" xfId="0" applyNumberFormat="1" applyFont="1" applyBorder="1"/>
    <xf numFmtId="0" fontId="31" fillId="0" borderId="22" xfId="0" applyFont="1" applyBorder="1"/>
    <xf numFmtId="0" fontId="32" fillId="0" borderId="23" xfId="0" applyFont="1" applyBorder="1" applyAlignment="1">
      <alignment vertical="top"/>
    </xf>
    <xf numFmtId="0" fontId="32" fillId="0" borderId="0" xfId="0" applyFont="1" applyAlignment="1">
      <alignment vertical="top"/>
    </xf>
    <xf numFmtId="0" fontId="32" fillId="0" borderId="27" xfId="0" applyFont="1" applyBorder="1"/>
    <xf numFmtId="0" fontId="32" fillId="0" borderId="27" xfId="0" applyFont="1" applyBorder="1" applyAlignment="1">
      <alignment vertical="top"/>
    </xf>
    <xf numFmtId="0" fontId="0" fillId="0" borderId="27" xfId="0" applyBorder="1"/>
    <xf numFmtId="0" fontId="31" fillId="0" borderId="23" xfId="0" applyFont="1" applyBorder="1"/>
    <xf numFmtId="0" fontId="31" fillId="0" borderId="0" xfId="0" applyFont="1" applyAlignment="1">
      <alignment horizontal="left" indent="1"/>
    </xf>
    <xf numFmtId="0" fontId="32" fillId="0" borderId="0" xfId="0" applyFont="1" applyAlignment="1">
      <alignment horizontal="left" indent="1"/>
    </xf>
    <xf numFmtId="0" fontId="31" fillId="0" borderId="22" xfId="0" applyFont="1" applyBorder="1" applyAlignment="1">
      <alignment horizontal="left" indent="1"/>
    </xf>
    <xf numFmtId="10" fontId="5" fillId="12" borderId="0" xfId="6" applyNumberFormat="1" applyFont="1" applyFill="1"/>
    <xf numFmtId="0" fontId="5" fillId="12" borderId="0" xfId="0" applyFont="1" applyFill="1" applyAlignment="1">
      <alignment horizontal="center"/>
    </xf>
    <xf numFmtId="0" fontId="1" fillId="0" borderId="24" xfId="0" applyFont="1" applyBorder="1"/>
    <xf numFmtId="0" fontId="1" fillId="0" borderId="24" xfId="0" applyFont="1" applyBorder="1" applyAlignment="1">
      <alignment horizontal="right"/>
    </xf>
    <xf numFmtId="10" fontId="1" fillId="0" borderId="24" xfId="6" applyNumberFormat="1" applyFont="1" applyBorder="1" applyAlignment="1">
      <alignment horizontal="right"/>
    </xf>
    <xf numFmtId="0" fontId="1" fillId="0" borderId="24" xfId="0" applyFont="1" applyBorder="1" applyAlignment="1">
      <alignment horizontal="left"/>
    </xf>
    <xf numFmtId="0" fontId="0" fillId="0" borderId="28" xfId="0" applyBorder="1"/>
    <xf numFmtId="0" fontId="1" fillId="0" borderId="29" xfId="0" applyFont="1" applyBorder="1"/>
    <xf numFmtId="10" fontId="0" fillId="0" borderId="29" xfId="0" applyNumberFormat="1" applyBorder="1"/>
    <xf numFmtId="10" fontId="0" fillId="0" borderId="29" xfId="6" applyNumberFormat="1" applyFont="1" applyBorder="1"/>
    <xf numFmtId="2" fontId="0" fillId="0" borderId="29" xfId="0" applyNumberFormat="1" applyBorder="1"/>
    <xf numFmtId="0" fontId="1" fillId="0" borderId="18" xfId="0" applyFont="1" applyBorder="1"/>
    <xf numFmtId="10" fontId="0" fillId="0" borderId="18" xfId="0" applyNumberFormat="1" applyBorder="1"/>
    <xf numFmtId="10" fontId="0" fillId="0" borderId="18" xfId="6" applyNumberFormat="1" applyFont="1" applyBorder="1"/>
    <xf numFmtId="0" fontId="0" fillId="0" borderId="24" xfId="0" applyBorder="1" applyAlignment="1">
      <alignment horizontal="left"/>
    </xf>
    <xf numFmtId="10" fontId="16" fillId="9" borderId="0" xfId="0" applyNumberFormat="1" applyFont="1" applyFill="1"/>
    <xf numFmtId="10" fontId="0" fillId="9" borderId="0" xfId="0" applyNumberFormat="1" applyFill="1"/>
    <xf numFmtId="2" fontId="5" fillId="7" borderId="0" xfId="0" applyNumberFormat="1" applyFont="1" applyFill="1" applyAlignment="1">
      <alignment horizontal="left"/>
    </xf>
    <xf numFmtId="10" fontId="1" fillId="0" borderId="0" xfId="6" applyNumberFormat="1" applyFont="1" applyAlignment="1">
      <alignment horizontal="left"/>
    </xf>
    <xf numFmtId="0" fontId="11" fillId="0" borderId="0" xfId="0" applyFont="1"/>
    <xf numFmtId="0" fontId="41" fillId="0" borderId="0" xfId="0" applyFont="1"/>
    <xf numFmtId="0" fontId="35" fillId="0" borderId="0" xfId="0" applyFont="1" applyAlignment="1">
      <alignment horizontal="left" indent="1"/>
    </xf>
    <xf numFmtId="0" fontId="1" fillId="16" borderId="0" xfId="0" applyFont="1" applyFill="1"/>
    <xf numFmtId="10" fontId="1" fillId="16" borderId="0" xfId="6" applyNumberFormat="1" applyFont="1" applyFill="1"/>
    <xf numFmtId="4" fontId="1" fillId="16" borderId="0" xfId="0" applyNumberFormat="1" applyFont="1" applyFill="1"/>
    <xf numFmtId="181" fontId="1" fillId="16" borderId="0" xfId="6" applyNumberFormat="1" applyFont="1" applyFill="1"/>
    <xf numFmtId="43" fontId="26" fillId="0" borderId="30" xfId="0" applyNumberFormat="1" applyFont="1" applyBorder="1"/>
    <xf numFmtId="0" fontId="32" fillId="0" borderId="30" xfId="0" applyFont="1" applyBorder="1"/>
    <xf numFmtId="0" fontId="32" fillId="0" borderId="31" xfId="0" applyFont="1" applyBorder="1"/>
    <xf numFmtId="0" fontId="1" fillId="0" borderId="26" xfId="0" applyFont="1" applyBorder="1" applyAlignment="1">
      <alignment vertical="center"/>
    </xf>
    <xf numFmtId="0" fontId="1" fillId="0" borderId="0" xfId="0" applyFont="1" applyAlignment="1">
      <alignment vertical="center"/>
    </xf>
    <xf numFmtId="0" fontId="1" fillId="0" borderId="1" xfId="0" applyFont="1" applyBorder="1" applyAlignment="1">
      <alignment vertical="center"/>
    </xf>
    <xf numFmtId="0" fontId="1" fillId="0" borderId="0" xfId="0" applyFont="1" applyAlignment="1">
      <alignment horizontal="left" vertical="center"/>
    </xf>
    <xf numFmtId="0" fontId="42" fillId="0" borderId="0" xfId="0" applyFont="1" applyAlignment="1">
      <alignment vertical="center"/>
    </xf>
    <xf numFmtId="43" fontId="27" fillId="7" borderId="0" xfId="0" applyNumberFormat="1" applyFont="1" applyFill="1" applyAlignment="1">
      <alignment horizontal="center"/>
    </xf>
    <xf numFmtId="0" fontId="31" fillId="0" borderId="10" xfId="0" applyFont="1" applyBorder="1"/>
    <xf numFmtId="1" fontId="31" fillId="0" borderId="10" xfId="0" applyNumberFormat="1" applyFont="1" applyBorder="1"/>
    <xf numFmtId="10" fontId="31" fillId="0" borderId="10" xfId="0" applyNumberFormat="1" applyFont="1" applyBorder="1"/>
    <xf numFmtId="2" fontId="31" fillId="0" borderId="10" xfId="0" applyNumberFormat="1" applyFont="1" applyBorder="1"/>
    <xf numFmtId="180" fontId="31" fillId="0" borderId="10" xfId="0" applyNumberFormat="1" applyFont="1" applyBorder="1"/>
    <xf numFmtId="0" fontId="32" fillId="0" borderId="10" xfId="0" applyFont="1" applyBorder="1"/>
    <xf numFmtId="181" fontId="32" fillId="0" borderId="10" xfId="0" applyNumberFormat="1" applyFont="1" applyBorder="1"/>
    <xf numFmtId="10" fontId="32" fillId="0" borderId="10" xfId="0" applyNumberFormat="1" applyFont="1" applyBorder="1"/>
    <xf numFmtId="0" fontId="43" fillId="0" borderId="10" xfId="0" applyFont="1" applyBorder="1"/>
    <xf numFmtId="167" fontId="43" fillId="0" borderId="10" xfId="0" applyNumberFormat="1" applyFont="1" applyBorder="1" applyAlignment="1">
      <alignment horizontal="right"/>
    </xf>
    <xf numFmtId="3" fontId="43" fillId="0" borderId="10" xfId="0" applyNumberFormat="1" applyFont="1" applyBorder="1"/>
    <xf numFmtId="10" fontId="43" fillId="0" borderId="10" xfId="6" applyNumberFormat="1" applyFont="1" applyBorder="1"/>
    <xf numFmtId="0" fontId="31" fillId="13" borderId="0" xfId="0" applyFont="1" applyFill="1"/>
    <xf numFmtId="0" fontId="32" fillId="0" borderId="10" xfId="0" applyFont="1" applyBorder="1" applyAlignment="1">
      <alignment horizontal="right"/>
    </xf>
    <xf numFmtId="185" fontId="32" fillId="0" borderId="10" xfId="0" applyNumberFormat="1" applyFont="1" applyBorder="1" applyAlignment="1">
      <alignment horizontal="right"/>
    </xf>
    <xf numFmtId="0" fontId="32" fillId="13" borderId="0" xfId="0" applyFont="1" applyFill="1"/>
    <xf numFmtId="182" fontId="32" fillId="0" borderId="10" xfId="0" applyNumberFormat="1" applyFont="1" applyBorder="1" applyAlignment="1">
      <alignment horizontal="right"/>
    </xf>
    <xf numFmtId="43" fontId="32" fillId="0" borderId="10" xfId="0" applyNumberFormat="1" applyFont="1" applyBorder="1" applyAlignment="1">
      <alignment horizontal="right"/>
    </xf>
    <xf numFmtId="0" fontId="44" fillId="0" borderId="10" xfId="0" applyFont="1" applyBorder="1"/>
    <xf numFmtId="183" fontId="44" fillId="0" borderId="10" xfId="0" applyNumberFormat="1" applyFont="1" applyBorder="1" applyAlignment="1">
      <alignment horizontal="right"/>
    </xf>
    <xf numFmtId="0" fontId="32" fillId="0" borderId="10" xfId="0" applyFont="1" applyBorder="1" applyAlignment="1">
      <alignment horizontal="left" indent="1"/>
    </xf>
    <xf numFmtId="184" fontId="32" fillId="0" borderId="10" xfId="0" applyNumberFormat="1" applyFont="1" applyBorder="1"/>
    <xf numFmtId="0" fontId="44" fillId="0" borderId="17" xfId="0" applyFont="1" applyBorder="1"/>
    <xf numFmtId="0" fontId="32" fillId="0" borderId="17" xfId="0" applyFont="1" applyBorder="1"/>
    <xf numFmtId="183" fontId="44" fillId="0" borderId="17" xfId="0" applyNumberFormat="1" applyFont="1" applyBorder="1" applyAlignment="1">
      <alignment horizontal="right"/>
    </xf>
    <xf numFmtId="0" fontId="36" fillId="15" borderId="0" xfId="0" applyFont="1" applyFill="1"/>
    <xf numFmtId="0" fontId="38" fillId="6" borderId="0" xfId="0" applyFont="1" applyFill="1" applyAlignment="1">
      <alignment vertical="top"/>
    </xf>
    <xf numFmtId="17" fontId="38" fillId="6" borderId="0" xfId="0" applyNumberFormat="1" applyFont="1" applyFill="1" applyAlignment="1">
      <alignment vertical="top"/>
    </xf>
    <xf numFmtId="17" fontId="38" fillId="6" borderId="0" xfId="0" applyNumberFormat="1" applyFont="1" applyFill="1" applyAlignment="1">
      <alignment horizontal="right" vertical="top"/>
    </xf>
    <xf numFmtId="0" fontId="45" fillId="15" borderId="0" xfId="0" applyFont="1" applyFill="1" applyAlignment="1">
      <alignment vertical="top"/>
    </xf>
    <xf numFmtId="0" fontId="38" fillId="15" borderId="0" xfId="0" applyFont="1" applyFill="1" applyAlignment="1">
      <alignment vertical="top"/>
    </xf>
    <xf numFmtId="0" fontId="44" fillId="0" borderId="0" xfId="0" applyFont="1" applyAlignment="1">
      <alignment vertical="top"/>
    </xf>
    <xf numFmtId="168" fontId="32" fillId="0" borderId="0" xfId="0" applyNumberFormat="1" applyFont="1" applyAlignment="1">
      <alignment vertical="top"/>
    </xf>
    <xf numFmtId="0" fontId="44" fillId="0" borderId="25" xfId="0" applyFont="1" applyBorder="1" applyAlignment="1">
      <alignment vertical="top"/>
    </xf>
    <xf numFmtId="168" fontId="44" fillId="0" borderId="25" xfId="0" applyNumberFormat="1" applyFont="1" applyBorder="1" applyAlignment="1">
      <alignment vertical="top"/>
    </xf>
    <xf numFmtId="0" fontId="46" fillId="0" borderId="0" xfId="0" applyFont="1" applyAlignment="1">
      <alignment vertical="top"/>
    </xf>
    <xf numFmtId="168" fontId="46" fillId="0" borderId="0" xfId="0" applyNumberFormat="1" applyFont="1" applyAlignment="1">
      <alignment vertical="top"/>
    </xf>
    <xf numFmtId="167" fontId="32" fillId="0" borderId="0" xfId="0" applyNumberFormat="1" applyFont="1" applyAlignment="1">
      <alignment vertical="top"/>
    </xf>
    <xf numFmtId="10" fontId="32" fillId="0" borderId="0" xfId="6" applyNumberFormat="1" applyFont="1" applyAlignment="1">
      <alignment vertical="top"/>
    </xf>
    <xf numFmtId="0" fontId="46" fillId="7" borderId="0" xfId="0" applyFont="1" applyFill="1" applyAlignment="1">
      <alignment vertical="top"/>
    </xf>
    <xf numFmtId="0" fontId="46" fillId="0" borderId="0" xfId="0" applyFont="1"/>
    <xf numFmtId="0" fontId="47" fillId="0" borderId="0" xfId="0" applyFont="1"/>
    <xf numFmtId="168" fontId="44" fillId="0" borderId="0" xfId="0" applyNumberFormat="1" applyFont="1" applyAlignment="1">
      <alignment vertical="top"/>
    </xf>
    <xf numFmtId="0" fontId="44" fillId="0" borderId="25" xfId="0" applyFont="1" applyBorder="1"/>
    <xf numFmtId="0" fontId="44" fillId="0" borderId="0" xfId="0" applyFont="1"/>
    <xf numFmtId="0" fontId="32" fillId="7" borderId="0" xfId="0" applyFont="1" applyFill="1" applyAlignment="1">
      <alignment vertical="top"/>
    </xf>
    <xf numFmtId="0" fontId="32" fillId="15" borderId="0" xfId="0" applyFont="1" applyFill="1" applyAlignment="1">
      <alignment vertical="top"/>
    </xf>
    <xf numFmtId="0" fontId="2" fillId="15" borderId="0" xfId="0" applyFont="1" applyFill="1" applyAlignment="1">
      <alignment horizontal="center"/>
    </xf>
    <xf numFmtId="0" fontId="0" fillId="0" borderId="0" xfId="0"/>
    <xf numFmtId="0" fontId="31" fillId="0" borderId="0" xfId="0" applyFont="1"/>
    <xf numFmtId="0" fontId="36" fillId="15" borderId="0" xfId="0" applyFont="1" applyFill="1"/>
    <xf numFmtId="0" fontId="36" fillId="15" borderId="0" xfId="0" applyFont="1" applyFill="1" applyAlignment="1">
      <alignment horizontal="left"/>
    </xf>
    <xf numFmtId="17" fontId="36" fillId="15" borderId="0" xfId="0" applyNumberFormat="1" applyFont="1" applyFill="1"/>
    <xf numFmtId="0" fontId="36" fillId="15" borderId="0" xfId="0" applyFont="1" applyFill="1" applyAlignment="1">
      <alignment horizontal="center"/>
    </xf>
    <xf numFmtId="0" fontId="31" fillId="0" borderId="0" xfId="0" applyFont="1" applyAlignment="1">
      <alignment wrapText="1"/>
    </xf>
    <xf numFmtId="0" fontId="0" fillId="0" borderId="11" xfId="0" applyBorder="1" applyAlignment="1">
      <alignment horizontal="left" vertical="top" wrapText="1"/>
    </xf>
    <xf numFmtId="0" fontId="2" fillId="15" borderId="0" xfId="0" applyFont="1" applyFill="1"/>
    <xf numFmtId="0" fontId="2" fillId="15" borderId="0" xfId="0" applyFont="1" applyFill="1" applyAlignment="1">
      <alignment horizontal="left"/>
    </xf>
    <xf numFmtId="0" fontId="38" fillId="6" borderId="0" xfId="0" applyFont="1" applyFill="1" applyAlignment="1">
      <alignment horizontal="center" vertical="center"/>
    </xf>
    <xf numFmtId="0" fontId="2" fillId="6" borderId="0" xfId="0" applyFont="1" applyFill="1" applyAlignment="1">
      <alignment horizontal="center" vertical="center"/>
    </xf>
    <xf numFmtId="43" fontId="0" fillId="0" borderId="0" xfId="0" applyNumberFormat="1" applyAlignment="1">
      <alignment horizontal="center"/>
    </xf>
    <xf numFmtId="0" fontId="0" fillId="0" borderId="0" xfId="0" applyAlignment="1">
      <alignment horizontal="center"/>
    </xf>
    <xf numFmtId="0" fontId="5" fillId="6" borderId="0" xfId="0" applyFont="1" applyFill="1" applyAlignment="1">
      <alignment horizontal="center"/>
    </xf>
    <xf numFmtId="0" fontId="2" fillId="6" borderId="22" xfId="0" applyFont="1" applyFill="1" applyBorder="1" applyAlignment="1">
      <alignment horizontal="center"/>
    </xf>
    <xf numFmtId="0" fontId="2" fillId="6" borderId="16" xfId="0" applyFont="1" applyFill="1" applyBorder="1" applyAlignment="1">
      <alignment horizontal="center" wrapText="1"/>
    </xf>
    <xf numFmtId="0" fontId="5" fillId="12" borderId="0" xfId="0" applyFont="1" applyFill="1"/>
    <xf numFmtId="0" fontId="31" fillId="0" borderId="0" xfId="0" applyFont="1" applyAlignment="1">
      <alignment vertical="top" wrapText="1"/>
    </xf>
    <xf numFmtId="43" fontId="27" fillId="0" borderId="0" xfId="0" applyNumberFormat="1" applyFont="1" applyAlignment="1">
      <alignment horizontal="center"/>
    </xf>
    <xf numFmtId="0" fontId="31" fillId="0" borderId="11" xfId="0" applyFont="1" applyBorder="1" applyAlignment="1">
      <alignment horizontal="left" vertical="top" wrapText="1"/>
    </xf>
    <xf numFmtId="0" fontId="31" fillId="0" borderId="0" xfId="0" applyFont="1" applyAlignment="1">
      <alignment horizontal="left" vertical="top" wrapText="1"/>
    </xf>
    <xf numFmtId="0" fontId="25" fillId="15" borderId="0" xfId="0" applyFont="1" applyFill="1" applyAlignment="1">
      <alignment horizontal="center"/>
    </xf>
    <xf numFmtId="0" fontId="0" fillId="0" borderId="0" xfId="0" applyAlignment="1">
      <alignment vertical="top" wrapText="1"/>
    </xf>
    <xf numFmtId="43" fontId="27" fillId="0" borderId="30" xfId="0" applyNumberFormat="1" applyFont="1" applyBorder="1" applyAlignment="1">
      <alignment horizontal="center"/>
    </xf>
    <xf numFmtId="0" fontId="0" fillId="0" borderId="0" xfId="0" applyAlignment="1">
      <alignment horizontal="left" vertical="top" wrapText="1"/>
    </xf>
    <xf numFmtId="43" fontId="4" fillId="0" borderId="0" xfId="2" applyNumberFormat="1" applyBorder="1" applyAlignment="1" applyProtection="1">
      <alignment horizontal="center"/>
    </xf>
    <xf numFmtId="43" fontId="2" fillId="4" borderId="0" xfId="5" applyNumberFormat="1" applyFont="1" applyBorder="1" applyAlignment="1">
      <alignment horizontal="center"/>
    </xf>
    <xf numFmtId="0" fontId="48" fillId="0" borderId="0" xfId="0" applyFont="1" applyAlignment="1">
      <alignment vertical="top"/>
    </xf>
    <xf numFmtId="0" fontId="49" fillId="0" borderId="0" xfId="0" applyFont="1" applyAlignment="1">
      <alignment vertical="top"/>
    </xf>
    <xf numFmtId="10" fontId="48" fillId="0" borderId="0" xfId="6" applyNumberFormat="1" applyFont="1" applyAlignment="1">
      <alignment horizontal="right" vertical="top"/>
    </xf>
    <xf numFmtId="10" fontId="48" fillId="0" borderId="0" xfId="6" applyNumberFormat="1" applyFont="1" applyAlignment="1">
      <alignment vertical="top"/>
    </xf>
    <xf numFmtId="166" fontId="48" fillId="0" borderId="0" xfId="6" applyNumberFormat="1" applyFont="1" applyAlignment="1">
      <alignment vertical="top"/>
    </xf>
    <xf numFmtId="168" fontId="50" fillId="0" borderId="0" xfId="0" applyNumberFormat="1" applyFont="1" applyAlignment="1">
      <alignment vertical="top"/>
    </xf>
  </cellXfs>
  <cellStyles count="7">
    <cellStyle name="60% - Accent1" xfId="3" builtinId="32"/>
    <cellStyle name="60% - Accent3" xfId="4" builtinId="40"/>
    <cellStyle name="Accent6" xfId="5" builtinId="49"/>
    <cellStyle name="Comma" xfId="1" builtinId="3"/>
    <cellStyle name="Hyperlink" xfId="2" builtinId="8"/>
    <cellStyle name="Normal" xfId="0" builtinId="0"/>
    <cellStyle name="Percent" xfId="6" builtinId="5"/>
  </cellStyles>
  <dxfs count="31">
    <dxf>
      <font>
        <b/>
        <i val="0"/>
        <color theme="0"/>
      </font>
      <fill>
        <patternFill>
          <bgColor theme="5"/>
        </patternFill>
      </fill>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style="thin">
          <color theme="4"/>
        </right>
        <top/>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dxf>
  </dxfs>
  <tableStyles count="0" defaultTableStyle="TableStyleMedium9" defaultPivotStyle="PivotStyleLight16"/>
  <colors>
    <mruColors>
      <color rgb="FF003399"/>
      <color rgb="FF000066"/>
      <color rgb="FF486AAE"/>
      <color rgb="FF03A9F3"/>
      <color rgb="FF93DFFD"/>
      <color rgb="FF0000CC"/>
      <color rgb="FF006699"/>
      <color rgb="FF333399"/>
      <color rgb="FF00CCFF"/>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214718779802857"/>
          <c:y val="6.0356262660200702E-3"/>
          <c:w val="0.78992110330145116"/>
          <c:h val="0.82160528056058724"/>
        </c:manualLayout>
      </c:layout>
      <c:barChart>
        <c:barDir val="bar"/>
        <c:grouping val="clustered"/>
        <c:varyColors val="0"/>
        <c:ser>
          <c:idx val="0"/>
          <c:order val="0"/>
          <c:spPr>
            <a:solidFill>
              <a:schemeClr val="accent1">
                <a:lumMod val="60000"/>
                <a:lumOff val="40000"/>
              </a:schemeClr>
            </a:solidFill>
            <a:ln cmpd="sng">
              <a:noFill/>
            </a:ln>
            <a:effectLst/>
          </c:spPr>
          <c:invertIfNegative val="0"/>
          <c:dPt>
            <c:idx val="0"/>
            <c:invertIfNegative val="0"/>
            <c:bubble3D val="0"/>
            <c:spPr>
              <a:solidFill>
                <a:schemeClr val="accent4">
                  <a:lumMod val="60000"/>
                  <a:lumOff val="40000"/>
                </a:schemeClr>
              </a:solidFill>
              <a:ln cmpd="sng">
                <a:noFill/>
              </a:ln>
              <a:effectLst/>
            </c:spPr>
            <c:extLst>
              <c:ext xmlns:c16="http://schemas.microsoft.com/office/drawing/2014/chart" uri="{C3380CC4-5D6E-409C-BE32-E72D297353CC}">
                <c16:uniqueId val="{00000001-7E56-4BBA-8DCC-C7DF6A11F088}"/>
              </c:ext>
            </c:extLst>
          </c:dPt>
          <c:dPt>
            <c:idx val="1"/>
            <c:invertIfNegative val="0"/>
            <c:bubble3D val="0"/>
            <c:spPr>
              <a:solidFill>
                <a:schemeClr val="accent1">
                  <a:lumMod val="40000"/>
                  <a:lumOff val="60000"/>
                </a:schemeClr>
              </a:solidFill>
              <a:ln cmpd="sng">
                <a:noFill/>
              </a:ln>
              <a:effectLst/>
            </c:spPr>
            <c:extLst>
              <c:ext xmlns:c16="http://schemas.microsoft.com/office/drawing/2014/chart" uri="{C3380CC4-5D6E-409C-BE32-E72D297353CC}">
                <c16:uniqueId val="{00000003-7E56-4BBA-8DCC-C7DF6A11F088}"/>
              </c:ext>
            </c:extLst>
          </c:dPt>
          <c:dPt>
            <c:idx val="2"/>
            <c:invertIfNegative val="0"/>
            <c:bubble3D val="0"/>
            <c:spPr>
              <a:solidFill>
                <a:srgbClr val="000066"/>
              </a:solidFill>
              <a:ln cmpd="sng">
                <a:noFill/>
              </a:ln>
              <a:effectLst/>
            </c:spPr>
            <c:extLst>
              <c:ext xmlns:c16="http://schemas.microsoft.com/office/drawing/2014/chart" uri="{C3380CC4-5D6E-409C-BE32-E72D297353CC}">
                <c16:uniqueId val="{00000005-7E56-4BBA-8DCC-C7DF6A11F088}"/>
              </c:ext>
            </c:extLst>
          </c:dPt>
          <c:dLbls>
            <c:dLbl>
              <c:idx val="0"/>
              <c:layout>
                <c:manualLayout>
                  <c:x val="-0.29444444444444445"/>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E56-4BBA-8DCC-C7DF6A11F088}"/>
                </c:ext>
              </c:extLst>
            </c:dLbl>
            <c:dLbl>
              <c:idx val="1"/>
              <c:layout>
                <c:manualLayout>
                  <c:x val="-0.16111111111111115"/>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E56-4BBA-8DCC-C7DF6A11F088}"/>
                </c:ext>
              </c:extLst>
            </c:dLbl>
            <c:dLbl>
              <c:idx val="2"/>
              <c:layout>
                <c:manualLayout>
                  <c:x val="-0.36666666666666664"/>
                  <c:y val="-2.1218890680033321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E56-4BBA-8DCC-C7DF6A11F08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Sheet8!$J$18:$J$20</c:f>
              <c:strCache>
                <c:ptCount val="3"/>
                <c:pt idx="0">
                  <c:v>FIIs </c:v>
                </c:pt>
                <c:pt idx="1">
                  <c:v>DIIs </c:v>
                </c:pt>
                <c:pt idx="2">
                  <c:v>Public </c:v>
                </c:pt>
              </c:strCache>
            </c:strRef>
          </c:cat>
          <c:val>
            <c:numRef>
              <c:f>Sheet8!$K$18:$K$20</c:f>
              <c:numCache>
                <c:formatCode>0.00%</c:formatCode>
                <c:ptCount val="3"/>
                <c:pt idx="0">
                  <c:v>0.1812</c:v>
                </c:pt>
                <c:pt idx="1">
                  <c:v>0.1333</c:v>
                </c:pt>
                <c:pt idx="2">
                  <c:v>0.26669999999999999</c:v>
                </c:pt>
              </c:numCache>
            </c:numRef>
          </c:val>
          <c:extLst>
            <c:ext xmlns:c16="http://schemas.microsoft.com/office/drawing/2014/chart" uri="{C3380CC4-5D6E-409C-BE32-E72D297353CC}">
              <c16:uniqueId val="{00000006-7E56-4BBA-8DCC-C7DF6A11F088}"/>
            </c:ext>
          </c:extLst>
        </c:ser>
        <c:dLbls>
          <c:showLegendKey val="0"/>
          <c:showVal val="0"/>
          <c:showCatName val="0"/>
          <c:showSerName val="0"/>
          <c:showPercent val="0"/>
          <c:showBubbleSize val="0"/>
        </c:dLbls>
        <c:gapWidth val="182"/>
        <c:axId val="333724560"/>
        <c:axId val="333726480"/>
      </c:barChart>
      <c:catAx>
        <c:axId val="333724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726480"/>
        <c:crosses val="autoZero"/>
        <c:auto val="1"/>
        <c:lblAlgn val="ctr"/>
        <c:lblOffset val="100"/>
        <c:noMultiLvlLbl val="0"/>
      </c:catAx>
      <c:valAx>
        <c:axId val="333726480"/>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72456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787134584273431"/>
          <c:y val="5.8450703505098969E-2"/>
          <c:w val="0.81629533586111025"/>
          <c:h val="0.7778985770347544"/>
        </c:manualLayout>
      </c:layout>
      <c:lineChart>
        <c:grouping val="standard"/>
        <c:varyColors val="0"/>
        <c:ser>
          <c:idx val="0"/>
          <c:order val="0"/>
          <c:tx>
            <c:strRef>
              <c:f>'tata motors1 beta'!$J$3:$J$4</c:f>
              <c:strCache>
                <c:ptCount val="2"/>
                <c:pt idx="0">
                  <c:v>Adj Close**</c:v>
                </c:pt>
                <c:pt idx="1">
                  <c:v>-</c:v>
                </c:pt>
              </c:strCache>
            </c:strRef>
          </c:tx>
          <c:spPr>
            <a:ln w="28575" cap="rnd">
              <a:solidFill>
                <a:srgbClr val="000066"/>
              </a:solidFill>
              <a:round/>
            </a:ln>
            <a:effectLst/>
          </c:spPr>
          <c:marker>
            <c:symbol val="none"/>
          </c:marker>
          <c:cat>
            <c:numRef>
              <c:f>'tata motors1 beta'!$I$5:$I$265</c:f>
              <c:numCache>
                <c:formatCode>m/d/yyyy</c:formatCode>
                <c:ptCount val="261"/>
                <c:pt idx="0">
                  <c:v>45550</c:v>
                </c:pt>
                <c:pt idx="1">
                  <c:v>45543</c:v>
                </c:pt>
                <c:pt idx="2">
                  <c:v>45536</c:v>
                </c:pt>
                <c:pt idx="3">
                  <c:v>45529</c:v>
                </c:pt>
                <c:pt idx="4">
                  <c:v>45522</c:v>
                </c:pt>
                <c:pt idx="5">
                  <c:v>45515</c:v>
                </c:pt>
                <c:pt idx="6">
                  <c:v>45508</c:v>
                </c:pt>
                <c:pt idx="7">
                  <c:v>45505</c:v>
                </c:pt>
                <c:pt idx="8">
                  <c:v>45494</c:v>
                </c:pt>
                <c:pt idx="9">
                  <c:v>45487</c:v>
                </c:pt>
                <c:pt idx="10">
                  <c:v>45480</c:v>
                </c:pt>
                <c:pt idx="11">
                  <c:v>45473</c:v>
                </c:pt>
                <c:pt idx="12">
                  <c:v>45466</c:v>
                </c:pt>
                <c:pt idx="13">
                  <c:v>45459</c:v>
                </c:pt>
                <c:pt idx="14">
                  <c:v>45452</c:v>
                </c:pt>
                <c:pt idx="15">
                  <c:v>45445</c:v>
                </c:pt>
                <c:pt idx="16">
                  <c:v>45438</c:v>
                </c:pt>
                <c:pt idx="17">
                  <c:v>45431</c:v>
                </c:pt>
                <c:pt idx="18">
                  <c:v>45424</c:v>
                </c:pt>
                <c:pt idx="19">
                  <c:v>45417</c:v>
                </c:pt>
                <c:pt idx="20">
                  <c:v>45410</c:v>
                </c:pt>
                <c:pt idx="21">
                  <c:v>45403</c:v>
                </c:pt>
                <c:pt idx="22">
                  <c:v>45396</c:v>
                </c:pt>
                <c:pt idx="23">
                  <c:v>45389</c:v>
                </c:pt>
                <c:pt idx="24">
                  <c:v>45382</c:v>
                </c:pt>
                <c:pt idx="25">
                  <c:v>45375</c:v>
                </c:pt>
                <c:pt idx="26">
                  <c:v>45368</c:v>
                </c:pt>
                <c:pt idx="27">
                  <c:v>45361</c:v>
                </c:pt>
                <c:pt idx="28">
                  <c:v>45354</c:v>
                </c:pt>
                <c:pt idx="29">
                  <c:v>45347</c:v>
                </c:pt>
                <c:pt idx="30">
                  <c:v>45340</c:v>
                </c:pt>
                <c:pt idx="31">
                  <c:v>45333</c:v>
                </c:pt>
                <c:pt idx="32">
                  <c:v>45326</c:v>
                </c:pt>
                <c:pt idx="33">
                  <c:v>45319</c:v>
                </c:pt>
                <c:pt idx="34">
                  <c:v>45312</c:v>
                </c:pt>
                <c:pt idx="35">
                  <c:v>45305</c:v>
                </c:pt>
                <c:pt idx="36">
                  <c:v>45298</c:v>
                </c:pt>
                <c:pt idx="37">
                  <c:v>45291</c:v>
                </c:pt>
                <c:pt idx="38">
                  <c:v>45284</c:v>
                </c:pt>
                <c:pt idx="39">
                  <c:v>45277</c:v>
                </c:pt>
                <c:pt idx="40">
                  <c:v>45270</c:v>
                </c:pt>
                <c:pt idx="41">
                  <c:v>45263</c:v>
                </c:pt>
                <c:pt idx="42">
                  <c:v>45256</c:v>
                </c:pt>
                <c:pt idx="43">
                  <c:v>45249</c:v>
                </c:pt>
                <c:pt idx="44">
                  <c:v>45242</c:v>
                </c:pt>
                <c:pt idx="45">
                  <c:v>45235</c:v>
                </c:pt>
                <c:pt idx="46">
                  <c:v>45228</c:v>
                </c:pt>
                <c:pt idx="47">
                  <c:v>45221</c:v>
                </c:pt>
                <c:pt idx="48">
                  <c:v>45214</c:v>
                </c:pt>
                <c:pt idx="49">
                  <c:v>45207</c:v>
                </c:pt>
                <c:pt idx="50">
                  <c:v>45200</c:v>
                </c:pt>
                <c:pt idx="51">
                  <c:v>45193</c:v>
                </c:pt>
                <c:pt idx="52">
                  <c:v>45186</c:v>
                </c:pt>
                <c:pt idx="53">
                  <c:v>45179</c:v>
                </c:pt>
                <c:pt idx="54">
                  <c:v>45172</c:v>
                </c:pt>
                <c:pt idx="55">
                  <c:v>45165</c:v>
                </c:pt>
                <c:pt idx="56">
                  <c:v>45158</c:v>
                </c:pt>
                <c:pt idx="57">
                  <c:v>45151</c:v>
                </c:pt>
                <c:pt idx="58">
                  <c:v>45144</c:v>
                </c:pt>
                <c:pt idx="59">
                  <c:v>45137</c:v>
                </c:pt>
                <c:pt idx="60">
                  <c:v>45130</c:v>
                </c:pt>
                <c:pt idx="61">
                  <c:v>45123</c:v>
                </c:pt>
                <c:pt idx="62">
                  <c:v>45116</c:v>
                </c:pt>
                <c:pt idx="63">
                  <c:v>45109</c:v>
                </c:pt>
                <c:pt idx="64">
                  <c:v>45102</c:v>
                </c:pt>
                <c:pt idx="65">
                  <c:v>45095</c:v>
                </c:pt>
                <c:pt idx="66">
                  <c:v>45088</c:v>
                </c:pt>
                <c:pt idx="67">
                  <c:v>45081</c:v>
                </c:pt>
                <c:pt idx="68">
                  <c:v>45074</c:v>
                </c:pt>
                <c:pt idx="69">
                  <c:v>45067</c:v>
                </c:pt>
                <c:pt idx="70">
                  <c:v>45060</c:v>
                </c:pt>
                <c:pt idx="71">
                  <c:v>45053</c:v>
                </c:pt>
                <c:pt idx="72">
                  <c:v>45046</c:v>
                </c:pt>
                <c:pt idx="73">
                  <c:v>45039</c:v>
                </c:pt>
                <c:pt idx="74">
                  <c:v>45032</c:v>
                </c:pt>
                <c:pt idx="75">
                  <c:v>45025</c:v>
                </c:pt>
                <c:pt idx="76">
                  <c:v>45018</c:v>
                </c:pt>
                <c:pt idx="77">
                  <c:v>45011</c:v>
                </c:pt>
                <c:pt idx="78">
                  <c:v>45004</c:v>
                </c:pt>
                <c:pt idx="79">
                  <c:v>44997</c:v>
                </c:pt>
                <c:pt idx="80">
                  <c:v>44990</c:v>
                </c:pt>
                <c:pt idx="81">
                  <c:v>44983</c:v>
                </c:pt>
                <c:pt idx="82">
                  <c:v>44976</c:v>
                </c:pt>
                <c:pt idx="83">
                  <c:v>44969</c:v>
                </c:pt>
                <c:pt idx="84">
                  <c:v>44962</c:v>
                </c:pt>
                <c:pt idx="85">
                  <c:v>44955</c:v>
                </c:pt>
                <c:pt idx="86">
                  <c:v>44948</c:v>
                </c:pt>
                <c:pt idx="87">
                  <c:v>44941</c:v>
                </c:pt>
                <c:pt idx="88">
                  <c:v>44934</c:v>
                </c:pt>
                <c:pt idx="89">
                  <c:v>44927</c:v>
                </c:pt>
                <c:pt idx="90">
                  <c:v>44920</c:v>
                </c:pt>
                <c:pt idx="91">
                  <c:v>44913</c:v>
                </c:pt>
                <c:pt idx="92">
                  <c:v>44906</c:v>
                </c:pt>
                <c:pt idx="93">
                  <c:v>44899</c:v>
                </c:pt>
                <c:pt idx="94">
                  <c:v>44892</c:v>
                </c:pt>
                <c:pt idx="95">
                  <c:v>44885</c:v>
                </c:pt>
                <c:pt idx="96">
                  <c:v>44878</c:v>
                </c:pt>
                <c:pt idx="97">
                  <c:v>44871</c:v>
                </c:pt>
                <c:pt idx="98">
                  <c:v>44864</c:v>
                </c:pt>
                <c:pt idx="99">
                  <c:v>44857</c:v>
                </c:pt>
                <c:pt idx="100">
                  <c:v>44850</c:v>
                </c:pt>
                <c:pt idx="101">
                  <c:v>44843</c:v>
                </c:pt>
                <c:pt idx="102">
                  <c:v>44836</c:v>
                </c:pt>
                <c:pt idx="103">
                  <c:v>44829</c:v>
                </c:pt>
                <c:pt idx="104">
                  <c:v>44822</c:v>
                </c:pt>
                <c:pt idx="105">
                  <c:v>44815</c:v>
                </c:pt>
                <c:pt idx="106">
                  <c:v>44808</c:v>
                </c:pt>
                <c:pt idx="107">
                  <c:v>44801</c:v>
                </c:pt>
                <c:pt idx="108">
                  <c:v>44794</c:v>
                </c:pt>
                <c:pt idx="109">
                  <c:v>44787</c:v>
                </c:pt>
                <c:pt idx="110">
                  <c:v>44780</c:v>
                </c:pt>
                <c:pt idx="111">
                  <c:v>44773</c:v>
                </c:pt>
                <c:pt idx="112">
                  <c:v>44766</c:v>
                </c:pt>
                <c:pt idx="113">
                  <c:v>44759</c:v>
                </c:pt>
                <c:pt idx="114">
                  <c:v>44752</c:v>
                </c:pt>
                <c:pt idx="115">
                  <c:v>44745</c:v>
                </c:pt>
                <c:pt idx="116">
                  <c:v>44738</c:v>
                </c:pt>
                <c:pt idx="117">
                  <c:v>44731</c:v>
                </c:pt>
                <c:pt idx="118">
                  <c:v>44724</c:v>
                </c:pt>
                <c:pt idx="119">
                  <c:v>44717</c:v>
                </c:pt>
                <c:pt idx="120">
                  <c:v>44710</c:v>
                </c:pt>
                <c:pt idx="121">
                  <c:v>44703</c:v>
                </c:pt>
                <c:pt idx="122">
                  <c:v>44696</c:v>
                </c:pt>
                <c:pt idx="123">
                  <c:v>44689</c:v>
                </c:pt>
                <c:pt idx="124">
                  <c:v>44682</c:v>
                </c:pt>
                <c:pt idx="125">
                  <c:v>44675</c:v>
                </c:pt>
                <c:pt idx="126">
                  <c:v>44668</c:v>
                </c:pt>
                <c:pt idx="127">
                  <c:v>44661</c:v>
                </c:pt>
                <c:pt idx="128">
                  <c:v>44654</c:v>
                </c:pt>
                <c:pt idx="129">
                  <c:v>44647</c:v>
                </c:pt>
                <c:pt idx="130">
                  <c:v>44640</c:v>
                </c:pt>
                <c:pt idx="131">
                  <c:v>44633</c:v>
                </c:pt>
                <c:pt idx="132">
                  <c:v>44626</c:v>
                </c:pt>
                <c:pt idx="133">
                  <c:v>44619</c:v>
                </c:pt>
                <c:pt idx="134">
                  <c:v>44612</c:v>
                </c:pt>
                <c:pt idx="135">
                  <c:v>44605</c:v>
                </c:pt>
                <c:pt idx="136">
                  <c:v>44598</c:v>
                </c:pt>
                <c:pt idx="137">
                  <c:v>44591</c:v>
                </c:pt>
                <c:pt idx="138">
                  <c:v>44584</c:v>
                </c:pt>
                <c:pt idx="139">
                  <c:v>44577</c:v>
                </c:pt>
                <c:pt idx="140">
                  <c:v>44570</c:v>
                </c:pt>
                <c:pt idx="141">
                  <c:v>44563</c:v>
                </c:pt>
                <c:pt idx="142">
                  <c:v>44556</c:v>
                </c:pt>
                <c:pt idx="143">
                  <c:v>44549</c:v>
                </c:pt>
                <c:pt idx="144">
                  <c:v>44542</c:v>
                </c:pt>
                <c:pt idx="145">
                  <c:v>44535</c:v>
                </c:pt>
                <c:pt idx="146">
                  <c:v>44528</c:v>
                </c:pt>
                <c:pt idx="147">
                  <c:v>44521</c:v>
                </c:pt>
                <c:pt idx="148">
                  <c:v>44514</c:v>
                </c:pt>
                <c:pt idx="149">
                  <c:v>44507</c:v>
                </c:pt>
                <c:pt idx="150">
                  <c:v>44500</c:v>
                </c:pt>
                <c:pt idx="151">
                  <c:v>44493</c:v>
                </c:pt>
                <c:pt idx="152">
                  <c:v>44486</c:v>
                </c:pt>
                <c:pt idx="153">
                  <c:v>44479</c:v>
                </c:pt>
                <c:pt idx="154">
                  <c:v>44472</c:v>
                </c:pt>
                <c:pt idx="155">
                  <c:v>44465</c:v>
                </c:pt>
                <c:pt idx="156">
                  <c:v>44458</c:v>
                </c:pt>
                <c:pt idx="157">
                  <c:v>44451</c:v>
                </c:pt>
                <c:pt idx="158">
                  <c:v>44444</c:v>
                </c:pt>
                <c:pt idx="159">
                  <c:v>44437</c:v>
                </c:pt>
                <c:pt idx="160">
                  <c:v>44430</c:v>
                </c:pt>
                <c:pt idx="161">
                  <c:v>44423</c:v>
                </c:pt>
                <c:pt idx="162">
                  <c:v>44416</c:v>
                </c:pt>
                <c:pt idx="163">
                  <c:v>44409</c:v>
                </c:pt>
                <c:pt idx="164">
                  <c:v>44402</c:v>
                </c:pt>
                <c:pt idx="165">
                  <c:v>44395</c:v>
                </c:pt>
                <c:pt idx="166">
                  <c:v>44388</c:v>
                </c:pt>
                <c:pt idx="167">
                  <c:v>44381</c:v>
                </c:pt>
                <c:pt idx="168">
                  <c:v>44374</c:v>
                </c:pt>
                <c:pt idx="169">
                  <c:v>44367</c:v>
                </c:pt>
                <c:pt idx="170">
                  <c:v>44360</c:v>
                </c:pt>
                <c:pt idx="171">
                  <c:v>44353</c:v>
                </c:pt>
                <c:pt idx="172">
                  <c:v>44346</c:v>
                </c:pt>
                <c:pt idx="173">
                  <c:v>44339</c:v>
                </c:pt>
                <c:pt idx="174">
                  <c:v>44332</c:v>
                </c:pt>
                <c:pt idx="175">
                  <c:v>44325</c:v>
                </c:pt>
                <c:pt idx="176">
                  <c:v>44318</c:v>
                </c:pt>
                <c:pt idx="177">
                  <c:v>44311</c:v>
                </c:pt>
                <c:pt idx="178">
                  <c:v>44304</c:v>
                </c:pt>
                <c:pt idx="179">
                  <c:v>44297</c:v>
                </c:pt>
                <c:pt idx="180">
                  <c:v>44290</c:v>
                </c:pt>
                <c:pt idx="181">
                  <c:v>44283</c:v>
                </c:pt>
                <c:pt idx="182">
                  <c:v>44276</c:v>
                </c:pt>
                <c:pt idx="183">
                  <c:v>44269</c:v>
                </c:pt>
                <c:pt idx="184">
                  <c:v>44262</c:v>
                </c:pt>
                <c:pt idx="185">
                  <c:v>44255</c:v>
                </c:pt>
                <c:pt idx="186">
                  <c:v>44248</c:v>
                </c:pt>
                <c:pt idx="187">
                  <c:v>44241</c:v>
                </c:pt>
                <c:pt idx="188">
                  <c:v>44234</c:v>
                </c:pt>
                <c:pt idx="189">
                  <c:v>44227</c:v>
                </c:pt>
                <c:pt idx="190">
                  <c:v>44220</c:v>
                </c:pt>
                <c:pt idx="191">
                  <c:v>44213</c:v>
                </c:pt>
                <c:pt idx="192">
                  <c:v>44206</c:v>
                </c:pt>
                <c:pt idx="193">
                  <c:v>44199</c:v>
                </c:pt>
                <c:pt idx="194">
                  <c:v>44192</c:v>
                </c:pt>
                <c:pt idx="195">
                  <c:v>44185</c:v>
                </c:pt>
                <c:pt idx="196">
                  <c:v>44178</c:v>
                </c:pt>
                <c:pt idx="197">
                  <c:v>44171</c:v>
                </c:pt>
                <c:pt idx="198">
                  <c:v>44164</c:v>
                </c:pt>
                <c:pt idx="199">
                  <c:v>44157</c:v>
                </c:pt>
                <c:pt idx="200">
                  <c:v>44150</c:v>
                </c:pt>
                <c:pt idx="201">
                  <c:v>44143</c:v>
                </c:pt>
                <c:pt idx="202">
                  <c:v>44136</c:v>
                </c:pt>
                <c:pt idx="203">
                  <c:v>44129</c:v>
                </c:pt>
                <c:pt idx="204">
                  <c:v>44122</c:v>
                </c:pt>
                <c:pt idx="205">
                  <c:v>44115</c:v>
                </c:pt>
                <c:pt idx="206">
                  <c:v>44108</c:v>
                </c:pt>
                <c:pt idx="207">
                  <c:v>44101</c:v>
                </c:pt>
                <c:pt idx="208">
                  <c:v>44094</c:v>
                </c:pt>
                <c:pt idx="209">
                  <c:v>44087</c:v>
                </c:pt>
                <c:pt idx="210">
                  <c:v>44080</c:v>
                </c:pt>
                <c:pt idx="211">
                  <c:v>44073</c:v>
                </c:pt>
                <c:pt idx="212">
                  <c:v>44066</c:v>
                </c:pt>
                <c:pt idx="213">
                  <c:v>44059</c:v>
                </c:pt>
                <c:pt idx="214">
                  <c:v>44052</c:v>
                </c:pt>
                <c:pt idx="215">
                  <c:v>44045</c:v>
                </c:pt>
                <c:pt idx="216">
                  <c:v>44038</c:v>
                </c:pt>
                <c:pt idx="217">
                  <c:v>44031</c:v>
                </c:pt>
                <c:pt idx="218">
                  <c:v>44024</c:v>
                </c:pt>
                <c:pt idx="219">
                  <c:v>44017</c:v>
                </c:pt>
                <c:pt idx="220">
                  <c:v>44010</c:v>
                </c:pt>
                <c:pt idx="221">
                  <c:v>44003</c:v>
                </c:pt>
                <c:pt idx="222">
                  <c:v>43996</c:v>
                </c:pt>
                <c:pt idx="223">
                  <c:v>43989</c:v>
                </c:pt>
                <c:pt idx="224">
                  <c:v>43982</c:v>
                </c:pt>
                <c:pt idx="225">
                  <c:v>43975</c:v>
                </c:pt>
                <c:pt idx="226">
                  <c:v>43968</c:v>
                </c:pt>
                <c:pt idx="227">
                  <c:v>43961</c:v>
                </c:pt>
                <c:pt idx="228">
                  <c:v>43954</c:v>
                </c:pt>
                <c:pt idx="229">
                  <c:v>43947</c:v>
                </c:pt>
                <c:pt idx="230">
                  <c:v>43940</c:v>
                </c:pt>
                <c:pt idx="231">
                  <c:v>43933</c:v>
                </c:pt>
                <c:pt idx="232">
                  <c:v>43926</c:v>
                </c:pt>
                <c:pt idx="233">
                  <c:v>43919</c:v>
                </c:pt>
                <c:pt idx="234">
                  <c:v>43912</c:v>
                </c:pt>
                <c:pt idx="235">
                  <c:v>43905</c:v>
                </c:pt>
                <c:pt idx="236">
                  <c:v>43898</c:v>
                </c:pt>
                <c:pt idx="237">
                  <c:v>43891</c:v>
                </c:pt>
                <c:pt idx="238">
                  <c:v>43884</c:v>
                </c:pt>
                <c:pt idx="239">
                  <c:v>43877</c:v>
                </c:pt>
                <c:pt idx="240">
                  <c:v>43870</c:v>
                </c:pt>
                <c:pt idx="241">
                  <c:v>43863</c:v>
                </c:pt>
                <c:pt idx="242">
                  <c:v>43856</c:v>
                </c:pt>
                <c:pt idx="243">
                  <c:v>43849</c:v>
                </c:pt>
                <c:pt idx="244">
                  <c:v>43842</c:v>
                </c:pt>
                <c:pt idx="245">
                  <c:v>43835</c:v>
                </c:pt>
                <c:pt idx="246">
                  <c:v>43828</c:v>
                </c:pt>
                <c:pt idx="247">
                  <c:v>43821</c:v>
                </c:pt>
                <c:pt idx="248">
                  <c:v>43814</c:v>
                </c:pt>
                <c:pt idx="249">
                  <c:v>43807</c:v>
                </c:pt>
                <c:pt idx="250">
                  <c:v>43800</c:v>
                </c:pt>
                <c:pt idx="251">
                  <c:v>43793</c:v>
                </c:pt>
                <c:pt idx="252">
                  <c:v>43786</c:v>
                </c:pt>
                <c:pt idx="253">
                  <c:v>43779</c:v>
                </c:pt>
                <c:pt idx="254">
                  <c:v>43772</c:v>
                </c:pt>
                <c:pt idx="255">
                  <c:v>43765</c:v>
                </c:pt>
                <c:pt idx="256">
                  <c:v>43758</c:v>
                </c:pt>
                <c:pt idx="257">
                  <c:v>43751</c:v>
                </c:pt>
                <c:pt idx="258">
                  <c:v>43744</c:v>
                </c:pt>
                <c:pt idx="259">
                  <c:v>43737</c:v>
                </c:pt>
                <c:pt idx="260">
                  <c:v>43730</c:v>
                </c:pt>
              </c:numCache>
            </c:numRef>
          </c:cat>
          <c:val>
            <c:numRef>
              <c:f>'tata motors1 beta'!$J$5:$J$265</c:f>
              <c:numCache>
                <c:formatCode>General</c:formatCode>
                <c:ptCount val="261"/>
                <c:pt idx="0">
                  <c:v>970.85</c:v>
                </c:pt>
                <c:pt idx="1">
                  <c:v>992.1</c:v>
                </c:pt>
                <c:pt idx="2" formatCode="#,##0.00">
                  <c:v>1049.3499999999999</c:v>
                </c:pt>
                <c:pt idx="3" formatCode="#,##0.00">
                  <c:v>1111.3499999999999</c:v>
                </c:pt>
                <c:pt idx="4" formatCode="#,##0.00">
                  <c:v>1085.1500000000001</c:v>
                </c:pt>
                <c:pt idx="5" formatCode="#,##0.00">
                  <c:v>1098.3499999999999</c:v>
                </c:pt>
                <c:pt idx="6" formatCode="#,##0.00">
                  <c:v>1068.0999999999999</c:v>
                </c:pt>
                <c:pt idx="7" formatCode="#,##0.00">
                  <c:v>1096.6500000000001</c:v>
                </c:pt>
                <c:pt idx="8" formatCode="#,##0.00">
                  <c:v>1118.3</c:v>
                </c:pt>
                <c:pt idx="9">
                  <c:v>990</c:v>
                </c:pt>
                <c:pt idx="10" formatCode="#,##0.00">
                  <c:v>1016.75</c:v>
                </c:pt>
                <c:pt idx="11">
                  <c:v>993.65</c:v>
                </c:pt>
                <c:pt idx="12">
                  <c:v>989.75</c:v>
                </c:pt>
                <c:pt idx="13">
                  <c:v>961.8</c:v>
                </c:pt>
                <c:pt idx="14">
                  <c:v>990.34</c:v>
                </c:pt>
                <c:pt idx="15">
                  <c:v>967.51</c:v>
                </c:pt>
                <c:pt idx="16">
                  <c:v>920.16</c:v>
                </c:pt>
                <c:pt idx="17">
                  <c:v>957.59</c:v>
                </c:pt>
                <c:pt idx="18">
                  <c:v>951.02</c:v>
                </c:pt>
                <c:pt idx="19" formatCode="#,##0.00">
                  <c:v>1043.43</c:v>
                </c:pt>
                <c:pt idx="20" formatCode="#,##0.00">
                  <c:v>1010.28</c:v>
                </c:pt>
                <c:pt idx="21">
                  <c:v>996.43</c:v>
                </c:pt>
                <c:pt idx="22">
                  <c:v>960.24</c:v>
                </c:pt>
                <c:pt idx="23" formatCode="#,##0.00">
                  <c:v>1015.37</c:v>
                </c:pt>
                <c:pt idx="24" formatCode="#,##0.00">
                  <c:v>1004</c:v>
                </c:pt>
                <c:pt idx="25">
                  <c:v>989.75</c:v>
                </c:pt>
                <c:pt idx="26">
                  <c:v>976.79</c:v>
                </c:pt>
                <c:pt idx="27">
                  <c:v>942.94</c:v>
                </c:pt>
                <c:pt idx="28" formatCode="#,##0.00">
                  <c:v>1036.0999999999999</c:v>
                </c:pt>
                <c:pt idx="29">
                  <c:v>974.39</c:v>
                </c:pt>
                <c:pt idx="30">
                  <c:v>934.52</c:v>
                </c:pt>
                <c:pt idx="31">
                  <c:v>935.71</c:v>
                </c:pt>
                <c:pt idx="32">
                  <c:v>912.19</c:v>
                </c:pt>
                <c:pt idx="33">
                  <c:v>876.05</c:v>
                </c:pt>
                <c:pt idx="34">
                  <c:v>809.35</c:v>
                </c:pt>
                <c:pt idx="35">
                  <c:v>821.02</c:v>
                </c:pt>
                <c:pt idx="36">
                  <c:v>813.94</c:v>
                </c:pt>
                <c:pt idx="37">
                  <c:v>788.52</c:v>
                </c:pt>
                <c:pt idx="38">
                  <c:v>777.55</c:v>
                </c:pt>
                <c:pt idx="39">
                  <c:v>722.47</c:v>
                </c:pt>
                <c:pt idx="40">
                  <c:v>730.15</c:v>
                </c:pt>
                <c:pt idx="41">
                  <c:v>712.35</c:v>
                </c:pt>
                <c:pt idx="42">
                  <c:v>703.28</c:v>
                </c:pt>
                <c:pt idx="43">
                  <c:v>671.63</c:v>
                </c:pt>
                <c:pt idx="44">
                  <c:v>679.45</c:v>
                </c:pt>
                <c:pt idx="45">
                  <c:v>649.04999999999995</c:v>
                </c:pt>
                <c:pt idx="46">
                  <c:v>645.51</c:v>
                </c:pt>
                <c:pt idx="47">
                  <c:v>639.08000000000004</c:v>
                </c:pt>
                <c:pt idx="48">
                  <c:v>661.16</c:v>
                </c:pt>
                <c:pt idx="49">
                  <c:v>665.05</c:v>
                </c:pt>
                <c:pt idx="50">
                  <c:v>620.54</c:v>
                </c:pt>
                <c:pt idx="51">
                  <c:v>628.26</c:v>
                </c:pt>
                <c:pt idx="52">
                  <c:v>618.54</c:v>
                </c:pt>
                <c:pt idx="53">
                  <c:v>632.29999999999995</c:v>
                </c:pt>
                <c:pt idx="54">
                  <c:v>625.32000000000005</c:v>
                </c:pt>
                <c:pt idx="55">
                  <c:v>609.32000000000005</c:v>
                </c:pt>
                <c:pt idx="56">
                  <c:v>603.24</c:v>
                </c:pt>
                <c:pt idx="57">
                  <c:v>613.91</c:v>
                </c:pt>
                <c:pt idx="58">
                  <c:v>609.91999999999996</c:v>
                </c:pt>
                <c:pt idx="59">
                  <c:v>613.11</c:v>
                </c:pt>
                <c:pt idx="60">
                  <c:v>631.38</c:v>
                </c:pt>
                <c:pt idx="61">
                  <c:v>621.89</c:v>
                </c:pt>
                <c:pt idx="62">
                  <c:v>621.04</c:v>
                </c:pt>
                <c:pt idx="63">
                  <c:v>614.38</c:v>
                </c:pt>
                <c:pt idx="64">
                  <c:v>591.87</c:v>
                </c:pt>
                <c:pt idx="65">
                  <c:v>556.19000000000005</c:v>
                </c:pt>
                <c:pt idx="66">
                  <c:v>566.28</c:v>
                </c:pt>
                <c:pt idx="67">
                  <c:v>558.83000000000004</c:v>
                </c:pt>
                <c:pt idx="68">
                  <c:v>532.59</c:v>
                </c:pt>
                <c:pt idx="69">
                  <c:v>515.25</c:v>
                </c:pt>
                <c:pt idx="70">
                  <c:v>521.71</c:v>
                </c:pt>
                <c:pt idx="71">
                  <c:v>512.76</c:v>
                </c:pt>
                <c:pt idx="72">
                  <c:v>474.15</c:v>
                </c:pt>
                <c:pt idx="73">
                  <c:v>481.96</c:v>
                </c:pt>
                <c:pt idx="74">
                  <c:v>468.29</c:v>
                </c:pt>
                <c:pt idx="75">
                  <c:v>466.6</c:v>
                </c:pt>
                <c:pt idx="76">
                  <c:v>434.95</c:v>
                </c:pt>
                <c:pt idx="77">
                  <c:v>418.2</c:v>
                </c:pt>
                <c:pt idx="78">
                  <c:v>413.93</c:v>
                </c:pt>
                <c:pt idx="79">
                  <c:v>416.41</c:v>
                </c:pt>
                <c:pt idx="80">
                  <c:v>433.16</c:v>
                </c:pt>
                <c:pt idx="81">
                  <c:v>425.36</c:v>
                </c:pt>
                <c:pt idx="82">
                  <c:v>425.11</c:v>
                </c:pt>
                <c:pt idx="83">
                  <c:v>437.18</c:v>
                </c:pt>
                <c:pt idx="84">
                  <c:v>443.1</c:v>
                </c:pt>
                <c:pt idx="85">
                  <c:v>442.7</c:v>
                </c:pt>
                <c:pt idx="86">
                  <c:v>442.85</c:v>
                </c:pt>
                <c:pt idx="87">
                  <c:v>400.66</c:v>
                </c:pt>
                <c:pt idx="88">
                  <c:v>408.96</c:v>
                </c:pt>
                <c:pt idx="89">
                  <c:v>379.64</c:v>
                </c:pt>
                <c:pt idx="90">
                  <c:v>385.55</c:v>
                </c:pt>
                <c:pt idx="91">
                  <c:v>376.01</c:v>
                </c:pt>
                <c:pt idx="92">
                  <c:v>419</c:v>
                </c:pt>
                <c:pt idx="93">
                  <c:v>410.75</c:v>
                </c:pt>
                <c:pt idx="94">
                  <c:v>432.71</c:v>
                </c:pt>
                <c:pt idx="95">
                  <c:v>430.53</c:v>
                </c:pt>
                <c:pt idx="96">
                  <c:v>421.18</c:v>
                </c:pt>
                <c:pt idx="97">
                  <c:v>420.89</c:v>
                </c:pt>
                <c:pt idx="98">
                  <c:v>422.72</c:v>
                </c:pt>
                <c:pt idx="99">
                  <c:v>407.37</c:v>
                </c:pt>
                <c:pt idx="100">
                  <c:v>395.59</c:v>
                </c:pt>
                <c:pt idx="101">
                  <c:v>393.8</c:v>
                </c:pt>
                <c:pt idx="102">
                  <c:v>409.61</c:v>
                </c:pt>
                <c:pt idx="103">
                  <c:v>402.1</c:v>
                </c:pt>
                <c:pt idx="104">
                  <c:v>420.49</c:v>
                </c:pt>
                <c:pt idx="105">
                  <c:v>429.83</c:v>
                </c:pt>
                <c:pt idx="106">
                  <c:v>443.15</c:v>
                </c:pt>
                <c:pt idx="107">
                  <c:v>458.9</c:v>
                </c:pt>
                <c:pt idx="108">
                  <c:v>462.18</c:v>
                </c:pt>
                <c:pt idx="109">
                  <c:v>468.09</c:v>
                </c:pt>
                <c:pt idx="110">
                  <c:v>474.6</c:v>
                </c:pt>
                <c:pt idx="111">
                  <c:v>462.38</c:v>
                </c:pt>
                <c:pt idx="112">
                  <c:v>446.82</c:v>
                </c:pt>
                <c:pt idx="113">
                  <c:v>452.09</c:v>
                </c:pt>
                <c:pt idx="114">
                  <c:v>437.48</c:v>
                </c:pt>
                <c:pt idx="115">
                  <c:v>438.82</c:v>
                </c:pt>
                <c:pt idx="116">
                  <c:v>410.15</c:v>
                </c:pt>
                <c:pt idx="117">
                  <c:v>406.77</c:v>
                </c:pt>
                <c:pt idx="118">
                  <c:v>386.55</c:v>
                </c:pt>
                <c:pt idx="119">
                  <c:v>425.41</c:v>
                </c:pt>
                <c:pt idx="120">
                  <c:v>429.23</c:v>
                </c:pt>
                <c:pt idx="121">
                  <c:v>426.95</c:v>
                </c:pt>
                <c:pt idx="122">
                  <c:v>415.42</c:v>
                </c:pt>
                <c:pt idx="123">
                  <c:v>401.8</c:v>
                </c:pt>
                <c:pt idx="124">
                  <c:v>406.03</c:v>
                </c:pt>
                <c:pt idx="125">
                  <c:v>434.9</c:v>
                </c:pt>
                <c:pt idx="126">
                  <c:v>436.14</c:v>
                </c:pt>
                <c:pt idx="127">
                  <c:v>428.39</c:v>
                </c:pt>
                <c:pt idx="128">
                  <c:v>449.26</c:v>
                </c:pt>
                <c:pt idx="129">
                  <c:v>438.43</c:v>
                </c:pt>
                <c:pt idx="130">
                  <c:v>429.43</c:v>
                </c:pt>
                <c:pt idx="131">
                  <c:v>431.12</c:v>
                </c:pt>
                <c:pt idx="132">
                  <c:v>415.57</c:v>
                </c:pt>
                <c:pt idx="133">
                  <c:v>414.67</c:v>
                </c:pt>
                <c:pt idx="134">
                  <c:v>456.91</c:v>
                </c:pt>
                <c:pt idx="135">
                  <c:v>490.11</c:v>
                </c:pt>
                <c:pt idx="136">
                  <c:v>495.77</c:v>
                </c:pt>
                <c:pt idx="137">
                  <c:v>497.51</c:v>
                </c:pt>
                <c:pt idx="138">
                  <c:v>494.23</c:v>
                </c:pt>
                <c:pt idx="139">
                  <c:v>498.75</c:v>
                </c:pt>
                <c:pt idx="140">
                  <c:v>506.75</c:v>
                </c:pt>
                <c:pt idx="141">
                  <c:v>487.57</c:v>
                </c:pt>
                <c:pt idx="142">
                  <c:v>479.42</c:v>
                </c:pt>
                <c:pt idx="143">
                  <c:v>464.71</c:v>
                </c:pt>
                <c:pt idx="144">
                  <c:v>467.3</c:v>
                </c:pt>
                <c:pt idx="145">
                  <c:v>491.4</c:v>
                </c:pt>
                <c:pt idx="146">
                  <c:v>477.14</c:v>
                </c:pt>
                <c:pt idx="147">
                  <c:v>457.36</c:v>
                </c:pt>
                <c:pt idx="148">
                  <c:v>506.55</c:v>
                </c:pt>
                <c:pt idx="149">
                  <c:v>503.92</c:v>
                </c:pt>
                <c:pt idx="150">
                  <c:v>486.68</c:v>
                </c:pt>
                <c:pt idx="151">
                  <c:v>480.71</c:v>
                </c:pt>
                <c:pt idx="152">
                  <c:v>487.87</c:v>
                </c:pt>
                <c:pt idx="153">
                  <c:v>494.53</c:v>
                </c:pt>
                <c:pt idx="154">
                  <c:v>380.59</c:v>
                </c:pt>
                <c:pt idx="155">
                  <c:v>331.24</c:v>
                </c:pt>
                <c:pt idx="156">
                  <c:v>315.99</c:v>
                </c:pt>
                <c:pt idx="157">
                  <c:v>306.69</c:v>
                </c:pt>
                <c:pt idx="158">
                  <c:v>297.10000000000002</c:v>
                </c:pt>
                <c:pt idx="159">
                  <c:v>293.73</c:v>
                </c:pt>
                <c:pt idx="160">
                  <c:v>283.99</c:v>
                </c:pt>
                <c:pt idx="161">
                  <c:v>281.35000000000002</c:v>
                </c:pt>
                <c:pt idx="162">
                  <c:v>305.35000000000002</c:v>
                </c:pt>
                <c:pt idx="163">
                  <c:v>298.2</c:v>
                </c:pt>
                <c:pt idx="164">
                  <c:v>292.14</c:v>
                </c:pt>
                <c:pt idx="165">
                  <c:v>293.73</c:v>
                </c:pt>
                <c:pt idx="166">
                  <c:v>309.33</c:v>
                </c:pt>
                <c:pt idx="167">
                  <c:v>304.41000000000003</c:v>
                </c:pt>
                <c:pt idx="168">
                  <c:v>342.77</c:v>
                </c:pt>
                <c:pt idx="169">
                  <c:v>337.55</c:v>
                </c:pt>
                <c:pt idx="170">
                  <c:v>335.32</c:v>
                </c:pt>
                <c:pt idx="171">
                  <c:v>348.58</c:v>
                </c:pt>
                <c:pt idx="172">
                  <c:v>332.88</c:v>
                </c:pt>
                <c:pt idx="173">
                  <c:v>316.77999999999997</c:v>
                </c:pt>
                <c:pt idx="174">
                  <c:v>311.17</c:v>
                </c:pt>
                <c:pt idx="175">
                  <c:v>310.32</c:v>
                </c:pt>
                <c:pt idx="176">
                  <c:v>300.88</c:v>
                </c:pt>
                <c:pt idx="177">
                  <c:v>292.04000000000002</c:v>
                </c:pt>
                <c:pt idx="178">
                  <c:v>292.18</c:v>
                </c:pt>
                <c:pt idx="179">
                  <c:v>308.08999999999997</c:v>
                </c:pt>
                <c:pt idx="180">
                  <c:v>316.24</c:v>
                </c:pt>
                <c:pt idx="181">
                  <c:v>305.85000000000002</c:v>
                </c:pt>
                <c:pt idx="182">
                  <c:v>294.57</c:v>
                </c:pt>
                <c:pt idx="183">
                  <c:v>307.04000000000002</c:v>
                </c:pt>
                <c:pt idx="184">
                  <c:v>315.58999999999997</c:v>
                </c:pt>
                <c:pt idx="185">
                  <c:v>323.14</c:v>
                </c:pt>
                <c:pt idx="186">
                  <c:v>320.95999999999998</c:v>
                </c:pt>
                <c:pt idx="187">
                  <c:v>309.92</c:v>
                </c:pt>
                <c:pt idx="188">
                  <c:v>323.39</c:v>
                </c:pt>
                <c:pt idx="189">
                  <c:v>313.95</c:v>
                </c:pt>
                <c:pt idx="190">
                  <c:v>261.08</c:v>
                </c:pt>
                <c:pt idx="191">
                  <c:v>287.56</c:v>
                </c:pt>
                <c:pt idx="192">
                  <c:v>258.69</c:v>
                </c:pt>
                <c:pt idx="193">
                  <c:v>196.93</c:v>
                </c:pt>
                <c:pt idx="194">
                  <c:v>185.35</c:v>
                </c:pt>
                <c:pt idx="195">
                  <c:v>174.86</c:v>
                </c:pt>
                <c:pt idx="196">
                  <c:v>179.44</c:v>
                </c:pt>
                <c:pt idx="197">
                  <c:v>177.75</c:v>
                </c:pt>
                <c:pt idx="198">
                  <c:v>183.01</c:v>
                </c:pt>
                <c:pt idx="199">
                  <c:v>179.24</c:v>
                </c:pt>
                <c:pt idx="200">
                  <c:v>168.06</c:v>
                </c:pt>
                <c:pt idx="201">
                  <c:v>147.93</c:v>
                </c:pt>
                <c:pt idx="202">
                  <c:v>138.13999999999999</c:v>
                </c:pt>
                <c:pt idx="203">
                  <c:v>131.83000000000001</c:v>
                </c:pt>
                <c:pt idx="204">
                  <c:v>136.15</c:v>
                </c:pt>
                <c:pt idx="205">
                  <c:v>126.96</c:v>
                </c:pt>
                <c:pt idx="206">
                  <c:v>137.6</c:v>
                </c:pt>
                <c:pt idx="207">
                  <c:v>132.68</c:v>
                </c:pt>
                <c:pt idx="208">
                  <c:v>126.46</c:v>
                </c:pt>
                <c:pt idx="209">
                  <c:v>146.99</c:v>
                </c:pt>
                <c:pt idx="210">
                  <c:v>143.41</c:v>
                </c:pt>
                <c:pt idx="211">
                  <c:v>146.88999999999999</c:v>
                </c:pt>
                <c:pt idx="212">
                  <c:v>141.91999999999999</c:v>
                </c:pt>
                <c:pt idx="213">
                  <c:v>120.15</c:v>
                </c:pt>
                <c:pt idx="214">
                  <c:v>123.83</c:v>
                </c:pt>
                <c:pt idx="215">
                  <c:v>118.36</c:v>
                </c:pt>
                <c:pt idx="216">
                  <c:v>104</c:v>
                </c:pt>
                <c:pt idx="217">
                  <c:v>103.11</c:v>
                </c:pt>
                <c:pt idx="218">
                  <c:v>105.74</c:v>
                </c:pt>
                <c:pt idx="219">
                  <c:v>106.94</c:v>
                </c:pt>
                <c:pt idx="220">
                  <c:v>102.81</c:v>
                </c:pt>
                <c:pt idx="221">
                  <c:v>100.77</c:v>
                </c:pt>
                <c:pt idx="222">
                  <c:v>101.87</c:v>
                </c:pt>
                <c:pt idx="223">
                  <c:v>104.65</c:v>
                </c:pt>
                <c:pt idx="224">
                  <c:v>110.07</c:v>
                </c:pt>
                <c:pt idx="225">
                  <c:v>86.46</c:v>
                </c:pt>
                <c:pt idx="226">
                  <c:v>82.29</c:v>
                </c:pt>
                <c:pt idx="227">
                  <c:v>83.83</c:v>
                </c:pt>
                <c:pt idx="228">
                  <c:v>80.55</c:v>
                </c:pt>
                <c:pt idx="229">
                  <c:v>92.67</c:v>
                </c:pt>
                <c:pt idx="230">
                  <c:v>73.739999999999995</c:v>
                </c:pt>
                <c:pt idx="231">
                  <c:v>76.38</c:v>
                </c:pt>
                <c:pt idx="232">
                  <c:v>74.14</c:v>
                </c:pt>
                <c:pt idx="233">
                  <c:v>64.900000000000006</c:v>
                </c:pt>
                <c:pt idx="234">
                  <c:v>70.260000000000005</c:v>
                </c:pt>
                <c:pt idx="235">
                  <c:v>76.819999999999993</c:v>
                </c:pt>
                <c:pt idx="236">
                  <c:v>89.2</c:v>
                </c:pt>
                <c:pt idx="237">
                  <c:v>113.49</c:v>
                </c:pt>
                <c:pt idx="238">
                  <c:v>128.15</c:v>
                </c:pt>
                <c:pt idx="239">
                  <c:v>157.52000000000001</c:v>
                </c:pt>
                <c:pt idx="240">
                  <c:v>168.06</c:v>
                </c:pt>
                <c:pt idx="241">
                  <c:v>172.53</c:v>
                </c:pt>
                <c:pt idx="242">
                  <c:v>164.58</c:v>
                </c:pt>
                <c:pt idx="243">
                  <c:v>185.35</c:v>
                </c:pt>
                <c:pt idx="244">
                  <c:v>196.08</c:v>
                </c:pt>
                <c:pt idx="245">
                  <c:v>195.14</c:v>
                </c:pt>
                <c:pt idx="246">
                  <c:v>189.92</c:v>
                </c:pt>
                <c:pt idx="247">
                  <c:v>175.06</c:v>
                </c:pt>
                <c:pt idx="248">
                  <c:v>174.86</c:v>
                </c:pt>
                <c:pt idx="249">
                  <c:v>175.61</c:v>
                </c:pt>
                <c:pt idx="250">
                  <c:v>160.5</c:v>
                </c:pt>
                <c:pt idx="251">
                  <c:v>160.5</c:v>
                </c:pt>
                <c:pt idx="252">
                  <c:v>161.35</c:v>
                </c:pt>
                <c:pt idx="253">
                  <c:v>167.51</c:v>
                </c:pt>
                <c:pt idx="254">
                  <c:v>168.01</c:v>
                </c:pt>
                <c:pt idx="255">
                  <c:v>173.97</c:v>
                </c:pt>
                <c:pt idx="256">
                  <c:v>146.79</c:v>
                </c:pt>
                <c:pt idx="257">
                  <c:v>136.01</c:v>
                </c:pt>
                <c:pt idx="258">
                  <c:v>120.55</c:v>
                </c:pt>
                <c:pt idx="259">
                  <c:v>118.91</c:v>
                </c:pt>
                <c:pt idx="260">
                  <c:v>119.16</c:v>
                </c:pt>
              </c:numCache>
            </c:numRef>
          </c:val>
          <c:smooth val="0"/>
          <c:extLst>
            <c:ext xmlns:c16="http://schemas.microsoft.com/office/drawing/2014/chart" uri="{C3380CC4-5D6E-409C-BE32-E72D297353CC}">
              <c16:uniqueId val="{00000000-3466-4C1F-82AC-1B3C81137692}"/>
            </c:ext>
          </c:extLst>
        </c:ser>
        <c:dLbls>
          <c:showLegendKey val="0"/>
          <c:showVal val="0"/>
          <c:showCatName val="0"/>
          <c:showSerName val="0"/>
          <c:showPercent val="0"/>
          <c:showBubbleSize val="0"/>
        </c:dLbls>
        <c:smooth val="0"/>
        <c:axId val="189792303"/>
        <c:axId val="189789423"/>
      </c:lineChart>
      <c:dateAx>
        <c:axId val="18979230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89423"/>
        <c:crosses val="autoZero"/>
        <c:auto val="1"/>
        <c:lblOffset val="100"/>
        <c:baseTimeUnit val="days"/>
      </c:dateAx>
      <c:valAx>
        <c:axId val="189789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9230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cked"/>
        <c:varyColors val="0"/>
        <c:ser>
          <c:idx val="0"/>
          <c:order val="0"/>
          <c:tx>
            <c:strRef>
              <c:f>'tata motors1 beta'!$J$4</c:f>
              <c:strCache>
                <c:ptCount val="1"/>
                <c:pt idx="0">
                  <c:v>-</c:v>
                </c:pt>
              </c:strCache>
            </c:strRef>
          </c:tx>
          <c:spPr>
            <a:solidFill>
              <a:schemeClr val="accent1"/>
            </a:solidFill>
            <a:ln>
              <a:noFill/>
            </a:ln>
            <a:effectLst/>
          </c:spPr>
          <c:cat>
            <c:numRef>
              <c:f>'tata motors1 beta'!$I$5:$I$265</c:f>
              <c:numCache>
                <c:formatCode>m/d/yyyy</c:formatCode>
                <c:ptCount val="261"/>
                <c:pt idx="0">
                  <c:v>45550</c:v>
                </c:pt>
                <c:pt idx="1">
                  <c:v>45543</c:v>
                </c:pt>
                <c:pt idx="2">
                  <c:v>45536</c:v>
                </c:pt>
                <c:pt idx="3">
                  <c:v>45529</c:v>
                </c:pt>
                <c:pt idx="4">
                  <c:v>45522</c:v>
                </c:pt>
                <c:pt idx="5">
                  <c:v>45515</c:v>
                </c:pt>
                <c:pt idx="6">
                  <c:v>45508</c:v>
                </c:pt>
                <c:pt idx="7">
                  <c:v>45505</c:v>
                </c:pt>
                <c:pt idx="8">
                  <c:v>45494</c:v>
                </c:pt>
                <c:pt idx="9">
                  <c:v>45487</c:v>
                </c:pt>
                <c:pt idx="10">
                  <c:v>45480</c:v>
                </c:pt>
                <c:pt idx="11">
                  <c:v>45473</c:v>
                </c:pt>
                <c:pt idx="12">
                  <c:v>45466</c:v>
                </c:pt>
                <c:pt idx="13">
                  <c:v>45459</c:v>
                </c:pt>
                <c:pt idx="14">
                  <c:v>45452</c:v>
                </c:pt>
                <c:pt idx="15">
                  <c:v>45445</c:v>
                </c:pt>
                <c:pt idx="16">
                  <c:v>45438</c:v>
                </c:pt>
                <c:pt idx="17">
                  <c:v>45431</c:v>
                </c:pt>
                <c:pt idx="18">
                  <c:v>45424</c:v>
                </c:pt>
                <c:pt idx="19">
                  <c:v>45417</c:v>
                </c:pt>
                <c:pt idx="20">
                  <c:v>45410</c:v>
                </c:pt>
                <c:pt idx="21">
                  <c:v>45403</c:v>
                </c:pt>
                <c:pt idx="22">
                  <c:v>45396</c:v>
                </c:pt>
                <c:pt idx="23">
                  <c:v>45389</c:v>
                </c:pt>
                <c:pt idx="24">
                  <c:v>45382</c:v>
                </c:pt>
                <c:pt idx="25">
                  <c:v>45375</c:v>
                </c:pt>
                <c:pt idx="26">
                  <c:v>45368</c:v>
                </c:pt>
                <c:pt idx="27">
                  <c:v>45361</c:v>
                </c:pt>
                <c:pt idx="28">
                  <c:v>45354</c:v>
                </c:pt>
                <c:pt idx="29">
                  <c:v>45347</c:v>
                </c:pt>
                <c:pt idx="30">
                  <c:v>45340</c:v>
                </c:pt>
                <c:pt idx="31">
                  <c:v>45333</c:v>
                </c:pt>
                <c:pt idx="32">
                  <c:v>45326</c:v>
                </c:pt>
                <c:pt idx="33">
                  <c:v>45319</c:v>
                </c:pt>
                <c:pt idx="34">
                  <c:v>45312</c:v>
                </c:pt>
                <c:pt idx="35">
                  <c:v>45305</c:v>
                </c:pt>
                <c:pt idx="36">
                  <c:v>45298</c:v>
                </c:pt>
                <c:pt idx="37">
                  <c:v>45291</c:v>
                </c:pt>
                <c:pt idx="38">
                  <c:v>45284</c:v>
                </c:pt>
                <c:pt idx="39">
                  <c:v>45277</c:v>
                </c:pt>
                <c:pt idx="40">
                  <c:v>45270</c:v>
                </c:pt>
                <c:pt idx="41">
                  <c:v>45263</c:v>
                </c:pt>
                <c:pt idx="42">
                  <c:v>45256</c:v>
                </c:pt>
                <c:pt idx="43">
                  <c:v>45249</c:v>
                </c:pt>
                <c:pt idx="44">
                  <c:v>45242</c:v>
                </c:pt>
                <c:pt idx="45">
                  <c:v>45235</c:v>
                </c:pt>
                <c:pt idx="46">
                  <c:v>45228</c:v>
                </c:pt>
                <c:pt idx="47">
                  <c:v>45221</c:v>
                </c:pt>
                <c:pt idx="48">
                  <c:v>45214</c:v>
                </c:pt>
                <c:pt idx="49">
                  <c:v>45207</c:v>
                </c:pt>
                <c:pt idx="50">
                  <c:v>45200</c:v>
                </c:pt>
                <c:pt idx="51">
                  <c:v>45193</c:v>
                </c:pt>
                <c:pt idx="52">
                  <c:v>45186</c:v>
                </c:pt>
                <c:pt idx="53">
                  <c:v>45179</c:v>
                </c:pt>
                <c:pt idx="54">
                  <c:v>45172</c:v>
                </c:pt>
                <c:pt idx="55">
                  <c:v>45165</c:v>
                </c:pt>
                <c:pt idx="56">
                  <c:v>45158</c:v>
                </c:pt>
                <c:pt idx="57">
                  <c:v>45151</c:v>
                </c:pt>
                <c:pt idx="58">
                  <c:v>45144</c:v>
                </c:pt>
                <c:pt idx="59">
                  <c:v>45137</c:v>
                </c:pt>
                <c:pt idx="60">
                  <c:v>45130</c:v>
                </c:pt>
                <c:pt idx="61">
                  <c:v>45123</c:v>
                </c:pt>
                <c:pt idx="62">
                  <c:v>45116</c:v>
                </c:pt>
                <c:pt idx="63">
                  <c:v>45109</c:v>
                </c:pt>
                <c:pt idx="64">
                  <c:v>45102</c:v>
                </c:pt>
                <c:pt idx="65">
                  <c:v>45095</c:v>
                </c:pt>
                <c:pt idx="66">
                  <c:v>45088</c:v>
                </c:pt>
                <c:pt idx="67">
                  <c:v>45081</c:v>
                </c:pt>
                <c:pt idx="68">
                  <c:v>45074</c:v>
                </c:pt>
                <c:pt idx="69">
                  <c:v>45067</c:v>
                </c:pt>
                <c:pt idx="70">
                  <c:v>45060</c:v>
                </c:pt>
                <c:pt idx="71">
                  <c:v>45053</c:v>
                </c:pt>
                <c:pt idx="72">
                  <c:v>45046</c:v>
                </c:pt>
                <c:pt idx="73">
                  <c:v>45039</c:v>
                </c:pt>
                <c:pt idx="74">
                  <c:v>45032</c:v>
                </c:pt>
                <c:pt idx="75">
                  <c:v>45025</c:v>
                </c:pt>
                <c:pt idx="76">
                  <c:v>45018</c:v>
                </c:pt>
                <c:pt idx="77">
                  <c:v>45011</c:v>
                </c:pt>
                <c:pt idx="78">
                  <c:v>45004</c:v>
                </c:pt>
                <c:pt idx="79">
                  <c:v>44997</c:v>
                </c:pt>
                <c:pt idx="80">
                  <c:v>44990</c:v>
                </c:pt>
                <c:pt idx="81">
                  <c:v>44983</c:v>
                </c:pt>
                <c:pt idx="82">
                  <c:v>44976</c:v>
                </c:pt>
                <c:pt idx="83">
                  <c:v>44969</c:v>
                </c:pt>
                <c:pt idx="84">
                  <c:v>44962</c:v>
                </c:pt>
                <c:pt idx="85">
                  <c:v>44955</c:v>
                </c:pt>
                <c:pt idx="86">
                  <c:v>44948</c:v>
                </c:pt>
                <c:pt idx="87">
                  <c:v>44941</c:v>
                </c:pt>
                <c:pt idx="88">
                  <c:v>44934</c:v>
                </c:pt>
                <c:pt idx="89">
                  <c:v>44927</c:v>
                </c:pt>
                <c:pt idx="90">
                  <c:v>44920</c:v>
                </c:pt>
                <c:pt idx="91">
                  <c:v>44913</c:v>
                </c:pt>
                <c:pt idx="92">
                  <c:v>44906</c:v>
                </c:pt>
                <c:pt idx="93">
                  <c:v>44899</c:v>
                </c:pt>
                <c:pt idx="94">
                  <c:v>44892</c:v>
                </c:pt>
                <c:pt idx="95">
                  <c:v>44885</c:v>
                </c:pt>
                <c:pt idx="96">
                  <c:v>44878</c:v>
                </c:pt>
                <c:pt idx="97">
                  <c:v>44871</c:v>
                </c:pt>
                <c:pt idx="98">
                  <c:v>44864</c:v>
                </c:pt>
                <c:pt idx="99">
                  <c:v>44857</c:v>
                </c:pt>
                <c:pt idx="100">
                  <c:v>44850</c:v>
                </c:pt>
                <c:pt idx="101">
                  <c:v>44843</c:v>
                </c:pt>
                <c:pt idx="102">
                  <c:v>44836</c:v>
                </c:pt>
                <c:pt idx="103">
                  <c:v>44829</c:v>
                </c:pt>
                <c:pt idx="104">
                  <c:v>44822</c:v>
                </c:pt>
                <c:pt idx="105">
                  <c:v>44815</c:v>
                </c:pt>
                <c:pt idx="106">
                  <c:v>44808</c:v>
                </c:pt>
                <c:pt idx="107">
                  <c:v>44801</c:v>
                </c:pt>
                <c:pt idx="108">
                  <c:v>44794</c:v>
                </c:pt>
                <c:pt idx="109">
                  <c:v>44787</c:v>
                </c:pt>
                <c:pt idx="110">
                  <c:v>44780</c:v>
                </c:pt>
                <c:pt idx="111">
                  <c:v>44773</c:v>
                </c:pt>
                <c:pt idx="112">
                  <c:v>44766</c:v>
                </c:pt>
                <c:pt idx="113">
                  <c:v>44759</c:v>
                </c:pt>
                <c:pt idx="114">
                  <c:v>44752</c:v>
                </c:pt>
                <c:pt idx="115">
                  <c:v>44745</c:v>
                </c:pt>
                <c:pt idx="116">
                  <c:v>44738</c:v>
                </c:pt>
                <c:pt idx="117">
                  <c:v>44731</c:v>
                </c:pt>
                <c:pt idx="118">
                  <c:v>44724</c:v>
                </c:pt>
                <c:pt idx="119">
                  <c:v>44717</c:v>
                </c:pt>
                <c:pt idx="120">
                  <c:v>44710</c:v>
                </c:pt>
                <c:pt idx="121">
                  <c:v>44703</c:v>
                </c:pt>
                <c:pt idx="122">
                  <c:v>44696</c:v>
                </c:pt>
                <c:pt idx="123">
                  <c:v>44689</c:v>
                </c:pt>
                <c:pt idx="124">
                  <c:v>44682</c:v>
                </c:pt>
                <c:pt idx="125">
                  <c:v>44675</c:v>
                </c:pt>
                <c:pt idx="126">
                  <c:v>44668</c:v>
                </c:pt>
                <c:pt idx="127">
                  <c:v>44661</c:v>
                </c:pt>
                <c:pt idx="128">
                  <c:v>44654</c:v>
                </c:pt>
                <c:pt idx="129">
                  <c:v>44647</c:v>
                </c:pt>
                <c:pt idx="130">
                  <c:v>44640</c:v>
                </c:pt>
                <c:pt idx="131">
                  <c:v>44633</c:v>
                </c:pt>
                <c:pt idx="132">
                  <c:v>44626</c:v>
                </c:pt>
                <c:pt idx="133">
                  <c:v>44619</c:v>
                </c:pt>
                <c:pt idx="134">
                  <c:v>44612</c:v>
                </c:pt>
                <c:pt idx="135">
                  <c:v>44605</c:v>
                </c:pt>
                <c:pt idx="136">
                  <c:v>44598</c:v>
                </c:pt>
                <c:pt idx="137">
                  <c:v>44591</c:v>
                </c:pt>
                <c:pt idx="138">
                  <c:v>44584</c:v>
                </c:pt>
                <c:pt idx="139">
                  <c:v>44577</c:v>
                </c:pt>
                <c:pt idx="140">
                  <c:v>44570</c:v>
                </c:pt>
                <c:pt idx="141">
                  <c:v>44563</c:v>
                </c:pt>
                <c:pt idx="142">
                  <c:v>44556</c:v>
                </c:pt>
                <c:pt idx="143">
                  <c:v>44549</c:v>
                </c:pt>
                <c:pt idx="144">
                  <c:v>44542</c:v>
                </c:pt>
                <c:pt idx="145">
                  <c:v>44535</c:v>
                </c:pt>
                <c:pt idx="146">
                  <c:v>44528</c:v>
                </c:pt>
                <c:pt idx="147">
                  <c:v>44521</c:v>
                </c:pt>
                <c:pt idx="148">
                  <c:v>44514</c:v>
                </c:pt>
                <c:pt idx="149">
                  <c:v>44507</c:v>
                </c:pt>
                <c:pt idx="150">
                  <c:v>44500</c:v>
                </c:pt>
                <c:pt idx="151">
                  <c:v>44493</c:v>
                </c:pt>
                <c:pt idx="152">
                  <c:v>44486</c:v>
                </c:pt>
                <c:pt idx="153">
                  <c:v>44479</c:v>
                </c:pt>
                <c:pt idx="154">
                  <c:v>44472</c:v>
                </c:pt>
                <c:pt idx="155">
                  <c:v>44465</c:v>
                </c:pt>
                <c:pt idx="156">
                  <c:v>44458</c:v>
                </c:pt>
                <c:pt idx="157">
                  <c:v>44451</c:v>
                </c:pt>
                <c:pt idx="158">
                  <c:v>44444</c:v>
                </c:pt>
                <c:pt idx="159">
                  <c:v>44437</c:v>
                </c:pt>
                <c:pt idx="160">
                  <c:v>44430</c:v>
                </c:pt>
                <c:pt idx="161">
                  <c:v>44423</c:v>
                </c:pt>
                <c:pt idx="162">
                  <c:v>44416</c:v>
                </c:pt>
                <c:pt idx="163">
                  <c:v>44409</c:v>
                </c:pt>
                <c:pt idx="164">
                  <c:v>44402</c:v>
                </c:pt>
                <c:pt idx="165">
                  <c:v>44395</c:v>
                </c:pt>
                <c:pt idx="166">
                  <c:v>44388</c:v>
                </c:pt>
                <c:pt idx="167">
                  <c:v>44381</c:v>
                </c:pt>
                <c:pt idx="168">
                  <c:v>44374</c:v>
                </c:pt>
                <c:pt idx="169">
                  <c:v>44367</c:v>
                </c:pt>
                <c:pt idx="170">
                  <c:v>44360</c:v>
                </c:pt>
                <c:pt idx="171">
                  <c:v>44353</c:v>
                </c:pt>
                <c:pt idx="172">
                  <c:v>44346</c:v>
                </c:pt>
                <c:pt idx="173">
                  <c:v>44339</c:v>
                </c:pt>
                <c:pt idx="174">
                  <c:v>44332</c:v>
                </c:pt>
                <c:pt idx="175">
                  <c:v>44325</c:v>
                </c:pt>
                <c:pt idx="176">
                  <c:v>44318</c:v>
                </c:pt>
                <c:pt idx="177">
                  <c:v>44311</c:v>
                </c:pt>
                <c:pt idx="178">
                  <c:v>44304</c:v>
                </c:pt>
                <c:pt idx="179">
                  <c:v>44297</c:v>
                </c:pt>
                <c:pt idx="180">
                  <c:v>44290</c:v>
                </c:pt>
                <c:pt idx="181">
                  <c:v>44283</c:v>
                </c:pt>
                <c:pt idx="182">
                  <c:v>44276</c:v>
                </c:pt>
                <c:pt idx="183">
                  <c:v>44269</c:v>
                </c:pt>
                <c:pt idx="184">
                  <c:v>44262</c:v>
                </c:pt>
                <c:pt idx="185">
                  <c:v>44255</c:v>
                </c:pt>
                <c:pt idx="186">
                  <c:v>44248</c:v>
                </c:pt>
                <c:pt idx="187">
                  <c:v>44241</c:v>
                </c:pt>
                <c:pt idx="188">
                  <c:v>44234</c:v>
                </c:pt>
                <c:pt idx="189">
                  <c:v>44227</c:v>
                </c:pt>
                <c:pt idx="190">
                  <c:v>44220</c:v>
                </c:pt>
                <c:pt idx="191">
                  <c:v>44213</c:v>
                </c:pt>
                <c:pt idx="192">
                  <c:v>44206</c:v>
                </c:pt>
                <c:pt idx="193">
                  <c:v>44199</c:v>
                </c:pt>
                <c:pt idx="194">
                  <c:v>44192</c:v>
                </c:pt>
                <c:pt idx="195">
                  <c:v>44185</c:v>
                </c:pt>
                <c:pt idx="196">
                  <c:v>44178</c:v>
                </c:pt>
                <c:pt idx="197">
                  <c:v>44171</c:v>
                </c:pt>
                <c:pt idx="198">
                  <c:v>44164</c:v>
                </c:pt>
                <c:pt idx="199">
                  <c:v>44157</c:v>
                </c:pt>
                <c:pt idx="200">
                  <c:v>44150</c:v>
                </c:pt>
                <c:pt idx="201">
                  <c:v>44143</c:v>
                </c:pt>
                <c:pt idx="202">
                  <c:v>44136</c:v>
                </c:pt>
                <c:pt idx="203">
                  <c:v>44129</c:v>
                </c:pt>
                <c:pt idx="204">
                  <c:v>44122</c:v>
                </c:pt>
                <c:pt idx="205">
                  <c:v>44115</c:v>
                </c:pt>
                <c:pt idx="206">
                  <c:v>44108</c:v>
                </c:pt>
                <c:pt idx="207">
                  <c:v>44101</c:v>
                </c:pt>
                <c:pt idx="208">
                  <c:v>44094</c:v>
                </c:pt>
                <c:pt idx="209">
                  <c:v>44087</c:v>
                </c:pt>
                <c:pt idx="210">
                  <c:v>44080</c:v>
                </c:pt>
                <c:pt idx="211">
                  <c:v>44073</c:v>
                </c:pt>
                <c:pt idx="212">
                  <c:v>44066</c:v>
                </c:pt>
                <c:pt idx="213">
                  <c:v>44059</c:v>
                </c:pt>
                <c:pt idx="214">
                  <c:v>44052</c:v>
                </c:pt>
                <c:pt idx="215">
                  <c:v>44045</c:v>
                </c:pt>
                <c:pt idx="216">
                  <c:v>44038</c:v>
                </c:pt>
                <c:pt idx="217">
                  <c:v>44031</c:v>
                </c:pt>
                <c:pt idx="218">
                  <c:v>44024</c:v>
                </c:pt>
                <c:pt idx="219">
                  <c:v>44017</c:v>
                </c:pt>
                <c:pt idx="220">
                  <c:v>44010</c:v>
                </c:pt>
                <c:pt idx="221">
                  <c:v>44003</c:v>
                </c:pt>
                <c:pt idx="222">
                  <c:v>43996</c:v>
                </c:pt>
                <c:pt idx="223">
                  <c:v>43989</c:v>
                </c:pt>
                <c:pt idx="224">
                  <c:v>43982</c:v>
                </c:pt>
                <c:pt idx="225">
                  <c:v>43975</c:v>
                </c:pt>
                <c:pt idx="226">
                  <c:v>43968</c:v>
                </c:pt>
                <c:pt idx="227">
                  <c:v>43961</c:v>
                </c:pt>
                <c:pt idx="228">
                  <c:v>43954</c:v>
                </c:pt>
                <c:pt idx="229">
                  <c:v>43947</c:v>
                </c:pt>
                <c:pt idx="230">
                  <c:v>43940</c:v>
                </c:pt>
                <c:pt idx="231">
                  <c:v>43933</c:v>
                </c:pt>
                <c:pt idx="232">
                  <c:v>43926</c:v>
                </c:pt>
                <c:pt idx="233">
                  <c:v>43919</c:v>
                </c:pt>
                <c:pt idx="234">
                  <c:v>43912</c:v>
                </c:pt>
                <c:pt idx="235">
                  <c:v>43905</c:v>
                </c:pt>
                <c:pt idx="236">
                  <c:v>43898</c:v>
                </c:pt>
                <c:pt idx="237">
                  <c:v>43891</c:v>
                </c:pt>
                <c:pt idx="238">
                  <c:v>43884</c:v>
                </c:pt>
                <c:pt idx="239">
                  <c:v>43877</c:v>
                </c:pt>
                <c:pt idx="240">
                  <c:v>43870</c:v>
                </c:pt>
                <c:pt idx="241">
                  <c:v>43863</c:v>
                </c:pt>
                <c:pt idx="242">
                  <c:v>43856</c:v>
                </c:pt>
                <c:pt idx="243">
                  <c:v>43849</c:v>
                </c:pt>
                <c:pt idx="244">
                  <c:v>43842</c:v>
                </c:pt>
                <c:pt idx="245">
                  <c:v>43835</c:v>
                </c:pt>
                <c:pt idx="246">
                  <c:v>43828</c:v>
                </c:pt>
                <c:pt idx="247">
                  <c:v>43821</c:v>
                </c:pt>
                <c:pt idx="248">
                  <c:v>43814</c:v>
                </c:pt>
                <c:pt idx="249">
                  <c:v>43807</c:v>
                </c:pt>
                <c:pt idx="250">
                  <c:v>43800</c:v>
                </c:pt>
                <c:pt idx="251">
                  <c:v>43793</c:v>
                </c:pt>
                <c:pt idx="252">
                  <c:v>43786</c:v>
                </c:pt>
                <c:pt idx="253">
                  <c:v>43779</c:v>
                </c:pt>
                <c:pt idx="254">
                  <c:v>43772</c:v>
                </c:pt>
                <c:pt idx="255">
                  <c:v>43765</c:v>
                </c:pt>
                <c:pt idx="256">
                  <c:v>43758</c:v>
                </c:pt>
                <c:pt idx="257">
                  <c:v>43751</c:v>
                </c:pt>
                <c:pt idx="258">
                  <c:v>43744</c:v>
                </c:pt>
                <c:pt idx="259">
                  <c:v>43737</c:v>
                </c:pt>
                <c:pt idx="260">
                  <c:v>43730</c:v>
                </c:pt>
              </c:numCache>
            </c:numRef>
          </c:cat>
          <c:val>
            <c:numRef>
              <c:f>'tata motors1 beta'!$J$5:$J$265</c:f>
              <c:numCache>
                <c:formatCode>General</c:formatCode>
                <c:ptCount val="261"/>
                <c:pt idx="0">
                  <c:v>970.85</c:v>
                </c:pt>
                <c:pt idx="1">
                  <c:v>992.1</c:v>
                </c:pt>
                <c:pt idx="2" formatCode="#,##0.00">
                  <c:v>1049.3499999999999</c:v>
                </c:pt>
                <c:pt idx="3" formatCode="#,##0.00">
                  <c:v>1111.3499999999999</c:v>
                </c:pt>
                <c:pt idx="4" formatCode="#,##0.00">
                  <c:v>1085.1500000000001</c:v>
                </c:pt>
                <c:pt idx="5" formatCode="#,##0.00">
                  <c:v>1098.3499999999999</c:v>
                </c:pt>
                <c:pt idx="6" formatCode="#,##0.00">
                  <c:v>1068.0999999999999</c:v>
                </c:pt>
                <c:pt idx="7" formatCode="#,##0.00">
                  <c:v>1096.6500000000001</c:v>
                </c:pt>
                <c:pt idx="8" formatCode="#,##0.00">
                  <c:v>1118.3</c:v>
                </c:pt>
                <c:pt idx="9">
                  <c:v>990</c:v>
                </c:pt>
                <c:pt idx="10" formatCode="#,##0.00">
                  <c:v>1016.75</c:v>
                </c:pt>
                <c:pt idx="11">
                  <c:v>993.65</c:v>
                </c:pt>
                <c:pt idx="12">
                  <c:v>989.75</c:v>
                </c:pt>
                <c:pt idx="13">
                  <c:v>961.8</c:v>
                </c:pt>
                <c:pt idx="14">
                  <c:v>990.34</c:v>
                </c:pt>
                <c:pt idx="15">
                  <c:v>967.51</c:v>
                </c:pt>
                <c:pt idx="16">
                  <c:v>920.16</c:v>
                </c:pt>
                <c:pt idx="17">
                  <c:v>957.59</c:v>
                </c:pt>
                <c:pt idx="18">
                  <c:v>951.02</c:v>
                </c:pt>
                <c:pt idx="19" formatCode="#,##0.00">
                  <c:v>1043.43</c:v>
                </c:pt>
                <c:pt idx="20" formatCode="#,##0.00">
                  <c:v>1010.28</c:v>
                </c:pt>
                <c:pt idx="21">
                  <c:v>996.43</c:v>
                </c:pt>
                <c:pt idx="22">
                  <c:v>960.24</c:v>
                </c:pt>
                <c:pt idx="23" formatCode="#,##0.00">
                  <c:v>1015.37</c:v>
                </c:pt>
                <c:pt idx="24" formatCode="#,##0.00">
                  <c:v>1004</c:v>
                </c:pt>
                <c:pt idx="25">
                  <c:v>989.75</c:v>
                </c:pt>
                <c:pt idx="26">
                  <c:v>976.79</c:v>
                </c:pt>
                <c:pt idx="27">
                  <c:v>942.94</c:v>
                </c:pt>
                <c:pt idx="28" formatCode="#,##0.00">
                  <c:v>1036.0999999999999</c:v>
                </c:pt>
                <c:pt idx="29">
                  <c:v>974.39</c:v>
                </c:pt>
                <c:pt idx="30">
                  <c:v>934.52</c:v>
                </c:pt>
                <c:pt idx="31">
                  <c:v>935.71</c:v>
                </c:pt>
                <c:pt idx="32">
                  <c:v>912.19</c:v>
                </c:pt>
                <c:pt idx="33">
                  <c:v>876.05</c:v>
                </c:pt>
                <c:pt idx="34">
                  <c:v>809.35</c:v>
                </c:pt>
                <c:pt idx="35">
                  <c:v>821.02</c:v>
                </c:pt>
                <c:pt idx="36">
                  <c:v>813.94</c:v>
                </c:pt>
                <c:pt idx="37">
                  <c:v>788.52</c:v>
                </c:pt>
                <c:pt idx="38">
                  <c:v>777.55</c:v>
                </c:pt>
                <c:pt idx="39">
                  <c:v>722.47</c:v>
                </c:pt>
                <c:pt idx="40">
                  <c:v>730.15</c:v>
                </c:pt>
                <c:pt idx="41">
                  <c:v>712.35</c:v>
                </c:pt>
                <c:pt idx="42">
                  <c:v>703.28</c:v>
                </c:pt>
                <c:pt idx="43">
                  <c:v>671.63</c:v>
                </c:pt>
                <c:pt idx="44">
                  <c:v>679.45</c:v>
                </c:pt>
                <c:pt idx="45">
                  <c:v>649.04999999999995</c:v>
                </c:pt>
                <c:pt idx="46">
                  <c:v>645.51</c:v>
                </c:pt>
                <c:pt idx="47">
                  <c:v>639.08000000000004</c:v>
                </c:pt>
                <c:pt idx="48">
                  <c:v>661.16</c:v>
                </c:pt>
                <c:pt idx="49">
                  <c:v>665.05</c:v>
                </c:pt>
                <c:pt idx="50">
                  <c:v>620.54</c:v>
                </c:pt>
                <c:pt idx="51">
                  <c:v>628.26</c:v>
                </c:pt>
                <c:pt idx="52">
                  <c:v>618.54</c:v>
                </c:pt>
                <c:pt idx="53">
                  <c:v>632.29999999999995</c:v>
                </c:pt>
                <c:pt idx="54">
                  <c:v>625.32000000000005</c:v>
                </c:pt>
                <c:pt idx="55">
                  <c:v>609.32000000000005</c:v>
                </c:pt>
                <c:pt idx="56">
                  <c:v>603.24</c:v>
                </c:pt>
                <c:pt idx="57">
                  <c:v>613.91</c:v>
                </c:pt>
                <c:pt idx="58">
                  <c:v>609.91999999999996</c:v>
                </c:pt>
                <c:pt idx="59">
                  <c:v>613.11</c:v>
                </c:pt>
                <c:pt idx="60">
                  <c:v>631.38</c:v>
                </c:pt>
                <c:pt idx="61">
                  <c:v>621.89</c:v>
                </c:pt>
                <c:pt idx="62">
                  <c:v>621.04</c:v>
                </c:pt>
                <c:pt idx="63">
                  <c:v>614.38</c:v>
                </c:pt>
                <c:pt idx="64">
                  <c:v>591.87</c:v>
                </c:pt>
                <c:pt idx="65">
                  <c:v>556.19000000000005</c:v>
                </c:pt>
                <c:pt idx="66">
                  <c:v>566.28</c:v>
                </c:pt>
                <c:pt idx="67">
                  <c:v>558.83000000000004</c:v>
                </c:pt>
                <c:pt idx="68">
                  <c:v>532.59</c:v>
                </c:pt>
                <c:pt idx="69">
                  <c:v>515.25</c:v>
                </c:pt>
                <c:pt idx="70">
                  <c:v>521.71</c:v>
                </c:pt>
                <c:pt idx="71">
                  <c:v>512.76</c:v>
                </c:pt>
                <c:pt idx="72">
                  <c:v>474.15</c:v>
                </c:pt>
                <c:pt idx="73">
                  <c:v>481.96</c:v>
                </c:pt>
                <c:pt idx="74">
                  <c:v>468.29</c:v>
                </c:pt>
                <c:pt idx="75">
                  <c:v>466.6</c:v>
                </c:pt>
                <c:pt idx="76">
                  <c:v>434.95</c:v>
                </c:pt>
                <c:pt idx="77">
                  <c:v>418.2</c:v>
                </c:pt>
                <c:pt idx="78">
                  <c:v>413.93</c:v>
                </c:pt>
                <c:pt idx="79">
                  <c:v>416.41</c:v>
                </c:pt>
                <c:pt idx="80">
                  <c:v>433.16</c:v>
                </c:pt>
                <c:pt idx="81">
                  <c:v>425.36</c:v>
                </c:pt>
                <c:pt idx="82">
                  <c:v>425.11</c:v>
                </c:pt>
                <c:pt idx="83">
                  <c:v>437.18</c:v>
                </c:pt>
                <c:pt idx="84">
                  <c:v>443.1</c:v>
                </c:pt>
                <c:pt idx="85">
                  <c:v>442.7</c:v>
                </c:pt>
                <c:pt idx="86">
                  <c:v>442.85</c:v>
                </c:pt>
                <c:pt idx="87">
                  <c:v>400.66</c:v>
                </c:pt>
                <c:pt idx="88">
                  <c:v>408.96</c:v>
                </c:pt>
                <c:pt idx="89">
                  <c:v>379.64</c:v>
                </c:pt>
                <c:pt idx="90">
                  <c:v>385.55</c:v>
                </c:pt>
                <c:pt idx="91">
                  <c:v>376.01</c:v>
                </c:pt>
                <c:pt idx="92">
                  <c:v>419</c:v>
                </c:pt>
                <c:pt idx="93">
                  <c:v>410.75</c:v>
                </c:pt>
                <c:pt idx="94">
                  <c:v>432.71</c:v>
                </c:pt>
                <c:pt idx="95">
                  <c:v>430.53</c:v>
                </c:pt>
                <c:pt idx="96">
                  <c:v>421.18</c:v>
                </c:pt>
                <c:pt idx="97">
                  <c:v>420.89</c:v>
                </c:pt>
                <c:pt idx="98">
                  <c:v>422.72</c:v>
                </c:pt>
                <c:pt idx="99">
                  <c:v>407.37</c:v>
                </c:pt>
                <c:pt idx="100">
                  <c:v>395.59</c:v>
                </c:pt>
                <c:pt idx="101">
                  <c:v>393.8</c:v>
                </c:pt>
                <c:pt idx="102">
                  <c:v>409.61</c:v>
                </c:pt>
                <c:pt idx="103">
                  <c:v>402.1</c:v>
                </c:pt>
                <c:pt idx="104">
                  <c:v>420.49</c:v>
                </c:pt>
                <c:pt idx="105">
                  <c:v>429.83</c:v>
                </c:pt>
                <c:pt idx="106">
                  <c:v>443.15</c:v>
                </c:pt>
                <c:pt idx="107">
                  <c:v>458.9</c:v>
                </c:pt>
                <c:pt idx="108">
                  <c:v>462.18</c:v>
                </c:pt>
                <c:pt idx="109">
                  <c:v>468.09</c:v>
                </c:pt>
                <c:pt idx="110">
                  <c:v>474.6</c:v>
                </c:pt>
                <c:pt idx="111">
                  <c:v>462.38</c:v>
                </c:pt>
                <c:pt idx="112">
                  <c:v>446.82</c:v>
                </c:pt>
                <c:pt idx="113">
                  <c:v>452.09</c:v>
                </c:pt>
                <c:pt idx="114">
                  <c:v>437.48</c:v>
                </c:pt>
                <c:pt idx="115">
                  <c:v>438.82</c:v>
                </c:pt>
                <c:pt idx="116">
                  <c:v>410.15</c:v>
                </c:pt>
                <c:pt idx="117">
                  <c:v>406.77</c:v>
                </c:pt>
                <c:pt idx="118">
                  <c:v>386.55</c:v>
                </c:pt>
                <c:pt idx="119">
                  <c:v>425.41</c:v>
                </c:pt>
                <c:pt idx="120">
                  <c:v>429.23</c:v>
                </c:pt>
                <c:pt idx="121">
                  <c:v>426.95</c:v>
                </c:pt>
                <c:pt idx="122">
                  <c:v>415.42</c:v>
                </c:pt>
                <c:pt idx="123">
                  <c:v>401.8</c:v>
                </c:pt>
                <c:pt idx="124">
                  <c:v>406.03</c:v>
                </c:pt>
                <c:pt idx="125">
                  <c:v>434.9</c:v>
                </c:pt>
                <c:pt idx="126">
                  <c:v>436.14</c:v>
                </c:pt>
                <c:pt idx="127">
                  <c:v>428.39</c:v>
                </c:pt>
                <c:pt idx="128">
                  <c:v>449.26</c:v>
                </c:pt>
                <c:pt idx="129">
                  <c:v>438.43</c:v>
                </c:pt>
                <c:pt idx="130">
                  <c:v>429.43</c:v>
                </c:pt>
                <c:pt idx="131">
                  <c:v>431.12</c:v>
                </c:pt>
                <c:pt idx="132">
                  <c:v>415.57</c:v>
                </c:pt>
                <c:pt idx="133">
                  <c:v>414.67</c:v>
                </c:pt>
                <c:pt idx="134">
                  <c:v>456.91</c:v>
                </c:pt>
                <c:pt idx="135">
                  <c:v>490.11</c:v>
                </c:pt>
                <c:pt idx="136">
                  <c:v>495.77</c:v>
                </c:pt>
                <c:pt idx="137">
                  <c:v>497.51</c:v>
                </c:pt>
                <c:pt idx="138">
                  <c:v>494.23</c:v>
                </c:pt>
                <c:pt idx="139">
                  <c:v>498.75</c:v>
                </c:pt>
                <c:pt idx="140">
                  <c:v>506.75</c:v>
                </c:pt>
                <c:pt idx="141">
                  <c:v>487.57</c:v>
                </c:pt>
                <c:pt idx="142">
                  <c:v>479.42</c:v>
                </c:pt>
                <c:pt idx="143">
                  <c:v>464.71</c:v>
                </c:pt>
                <c:pt idx="144">
                  <c:v>467.3</c:v>
                </c:pt>
                <c:pt idx="145">
                  <c:v>491.4</c:v>
                </c:pt>
                <c:pt idx="146">
                  <c:v>477.14</c:v>
                </c:pt>
                <c:pt idx="147">
                  <c:v>457.36</c:v>
                </c:pt>
                <c:pt idx="148">
                  <c:v>506.55</c:v>
                </c:pt>
                <c:pt idx="149">
                  <c:v>503.92</c:v>
                </c:pt>
                <c:pt idx="150">
                  <c:v>486.68</c:v>
                </c:pt>
                <c:pt idx="151">
                  <c:v>480.71</c:v>
                </c:pt>
                <c:pt idx="152">
                  <c:v>487.87</c:v>
                </c:pt>
                <c:pt idx="153">
                  <c:v>494.53</c:v>
                </c:pt>
                <c:pt idx="154">
                  <c:v>380.59</c:v>
                </c:pt>
                <c:pt idx="155">
                  <c:v>331.24</c:v>
                </c:pt>
                <c:pt idx="156">
                  <c:v>315.99</c:v>
                </c:pt>
                <c:pt idx="157">
                  <c:v>306.69</c:v>
                </c:pt>
                <c:pt idx="158">
                  <c:v>297.10000000000002</c:v>
                </c:pt>
                <c:pt idx="159">
                  <c:v>293.73</c:v>
                </c:pt>
                <c:pt idx="160">
                  <c:v>283.99</c:v>
                </c:pt>
                <c:pt idx="161">
                  <c:v>281.35000000000002</c:v>
                </c:pt>
                <c:pt idx="162">
                  <c:v>305.35000000000002</c:v>
                </c:pt>
                <c:pt idx="163">
                  <c:v>298.2</c:v>
                </c:pt>
                <c:pt idx="164">
                  <c:v>292.14</c:v>
                </c:pt>
                <c:pt idx="165">
                  <c:v>293.73</c:v>
                </c:pt>
                <c:pt idx="166">
                  <c:v>309.33</c:v>
                </c:pt>
                <c:pt idx="167">
                  <c:v>304.41000000000003</c:v>
                </c:pt>
                <c:pt idx="168">
                  <c:v>342.77</c:v>
                </c:pt>
                <c:pt idx="169">
                  <c:v>337.55</c:v>
                </c:pt>
                <c:pt idx="170">
                  <c:v>335.32</c:v>
                </c:pt>
                <c:pt idx="171">
                  <c:v>348.58</c:v>
                </c:pt>
                <c:pt idx="172">
                  <c:v>332.88</c:v>
                </c:pt>
                <c:pt idx="173">
                  <c:v>316.77999999999997</c:v>
                </c:pt>
                <c:pt idx="174">
                  <c:v>311.17</c:v>
                </c:pt>
                <c:pt idx="175">
                  <c:v>310.32</c:v>
                </c:pt>
                <c:pt idx="176">
                  <c:v>300.88</c:v>
                </c:pt>
                <c:pt idx="177">
                  <c:v>292.04000000000002</c:v>
                </c:pt>
                <c:pt idx="178">
                  <c:v>292.18</c:v>
                </c:pt>
                <c:pt idx="179">
                  <c:v>308.08999999999997</c:v>
                </c:pt>
                <c:pt idx="180">
                  <c:v>316.24</c:v>
                </c:pt>
                <c:pt idx="181">
                  <c:v>305.85000000000002</c:v>
                </c:pt>
                <c:pt idx="182">
                  <c:v>294.57</c:v>
                </c:pt>
                <c:pt idx="183">
                  <c:v>307.04000000000002</c:v>
                </c:pt>
                <c:pt idx="184">
                  <c:v>315.58999999999997</c:v>
                </c:pt>
                <c:pt idx="185">
                  <c:v>323.14</c:v>
                </c:pt>
                <c:pt idx="186">
                  <c:v>320.95999999999998</c:v>
                </c:pt>
                <c:pt idx="187">
                  <c:v>309.92</c:v>
                </c:pt>
                <c:pt idx="188">
                  <c:v>323.39</c:v>
                </c:pt>
                <c:pt idx="189">
                  <c:v>313.95</c:v>
                </c:pt>
                <c:pt idx="190">
                  <c:v>261.08</c:v>
                </c:pt>
                <c:pt idx="191">
                  <c:v>287.56</c:v>
                </c:pt>
                <c:pt idx="192">
                  <c:v>258.69</c:v>
                </c:pt>
                <c:pt idx="193">
                  <c:v>196.93</c:v>
                </c:pt>
                <c:pt idx="194">
                  <c:v>185.35</c:v>
                </c:pt>
                <c:pt idx="195">
                  <c:v>174.86</c:v>
                </c:pt>
                <c:pt idx="196">
                  <c:v>179.44</c:v>
                </c:pt>
                <c:pt idx="197">
                  <c:v>177.75</c:v>
                </c:pt>
                <c:pt idx="198">
                  <c:v>183.01</c:v>
                </c:pt>
                <c:pt idx="199">
                  <c:v>179.24</c:v>
                </c:pt>
                <c:pt idx="200">
                  <c:v>168.06</c:v>
                </c:pt>
                <c:pt idx="201">
                  <c:v>147.93</c:v>
                </c:pt>
                <c:pt idx="202">
                  <c:v>138.13999999999999</c:v>
                </c:pt>
                <c:pt idx="203">
                  <c:v>131.83000000000001</c:v>
                </c:pt>
                <c:pt idx="204">
                  <c:v>136.15</c:v>
                </c:pt>
                <c:pt idx="205">
                  <c:v>126.96</c:v>
                </c:pt>
                <c:pt idx="206">
                  <c:v>137.6</c:v>
                </c:pt>
                <c:pt idx="207">
                  <c:v>132.68</c:v>
                </c:pt>
                <c:pt idx="208">
                  <c:v>126.46</c:v>
                </c:pt>
                <c:pt idx="209">
                  <c:v>146.99</c:v>
                </c:pt>
                <c:pt idx="210">
                  <c:v>143.41</c:v>
                </c:pt>
                <c:pt idx="211">
                  <c:v>146.88999999999999</c:v>
                </c:pt>
                <c:pt idx="212">
                  <c:v>141.91999999999999</c:v>
                </c:pt>
                <c:pt idx="213">
                  <c:v>120.15</c:v>
                </c:pt>
                <c:pt idx="214">
                  <c:v>123.83</c:v>
                </c:pt>
                <c:pt idx="215">
                  <c:v>118.36</c:v>
                </c:pt>
                <c:pt idx="216">
                  <c:v>104</c:v>
                </c:pt>
                <c:pt idx="217">
                  <c:v>103.11</c:v>
                </c:pt>
                <c:pt idx="218">
                  <c:v>105.74</c:v>
                </c:pt>
                <c:pt idx="219">
                  <c:v>106.94</c:v>
                </c:pt>
                <c:pt idx="220">
                  <c:v>102.81</c:v>
                </c:pt>
                <c:pt idx="221">
                  <c:v>100.77</c:v>
                </c:pt>
                <c:pt idx="222">
                  <c:v>101.87</c:v>
                </c:pt>
                <c:pt idx="223">
                  <c:v>104.65</c:v>
                </c:pt>
                <c:pt idx="224">
                  <c:v>110.07</c:v>
                </c:pt>
                <c:pt idx="225">
                  <c:v>86.46</c:v>
                </c:pt>
                <c:pt idx="226">
                  <c:v>82.29</c:v>
                </c:pt>
                <c:pt idx="227">
                  <c:v>83.83</c:v>
                </c:pt>
                <c:pt idx="228">
                  <c:v>80.55</c:v>
                </c:pt>
                <c:pt idx="229">
                  <c:v>92.67</c:v>
                </c:pt>
                <c:pt idx="230">
                  <c:v>73.739999999999995</c:v>
                </c:pt>
                <c:pt idx="231">
                  <c:v>76.38</c:v>
                </c:pt>
                <c:pt idx="232">
                  <c:v>74.14</c:v>
                </c:pt>
                <c:pt idx="233">
                  <c:v>64.900000000000006</c:v>
                </c:pt>
                <c:pt idx="234">
                  <c:v>70.260000000000005</c:v>
                </c:pt>
                <c:pt idx="235">
                  <c:v>76.819999999999993</c:v>
                </c:pt>
                <c:pt idx="236">
                  <c:v>89.2</c:v>
                </c:pt>
                <c:pt idx="237">
                  <c:v>113.49</c:v>
                </c:pt>
                <c:pt idx="238">
                  <c:v>128.15</c:v>
                </c:pt>
                <c:pt idx="239">
                  <c:v>157.52000000000001</c:v>
                </c:pt>
                <c:pt idx="240">
                  <c:v>168.06</c:v>
                </c:pt>
                <c:pt idx="241">
                  <c:v>172.53</c:v>
                </c:pt>
                <c:pt idx="242">
                  <c:v>164.58</c:v>
                </c:pt>
                <c:pt idx="243">
                  <c:v>185.35</c:v>
                </c:pt>
                <c:pt idx="244">
                  <c:v>196.08</c:v>
                </c:pt>
                <c:pt idx="245">
                  <c:v>195.14</c:v>
                </c:pt>
                <c:pt idx="246">
                  <c:v>189.92</c:v>
                </c:pt>
                <c:pt idx="247">
                  <c:v>175.06</c:v>
                </c:pt>
                <c:pt idx="248">
                  <c:v>174.86</c:v>
                </c:pt>
                <c:pt idx="249">
                  <c:v>175.61</c:v>
                </c:pt>
                <c:pt idx="250">
                  <c:v>160.5</c:v>
                </c:pt>
                <c:pt idx="251">
                  <c:v>160.5</c:v>
                </c:pt>
                <c:pt idx="252">
                  <c:v>161.35</c:v>
                </c:pt>
                <c:pt idx="253">
                  <c:v>167.51</c:v>
                </c:pt>
                <c:pt idx="254">
                  <c:v>168.01</c:v>
                </c:pt>
                <c:pt idx="255">
                  <c:v>173.97</c:v>
                </c:pt>
                <c:pt idx="256">
                  <c:v>146.79</c:v>
                </c:pt>
                <c:pt idx="257">
                  <c:v>136.01</c:v>
                </c:pt>
                <c:pt idx="258">
                  <c:v>120.55</c:v>
                </c:pt>
                <c:pt idx="259">
                  <c:v>118.91</c:v>
                </c:pt>
                <c:pt idx="260">
                  <c:v>119.16</c:v>
                </c:pt>
              </c:numCache>
            </c:numRef>
          </c:val>
          <c:extLst>
            <c:ext xmlns:c16="http://schemas.microsoft.com/office/drawing/2014/chart" uri="{C3380CC4-5D6E-409C-BE32-E72D297353CC}">
              <c16:uniqueId val="{00000000-6ED6-4D4D-BA94-B33FE2FA969D}"/>
            </c:ext>
          </c:extLst>
        </c:ser>
        <c:ser>
          <c:idx val="1"/>
          <c:order val="1"/>
          <c:tx>
            <c:strRef>
              <c:f>'tata motors1 beta'!$K$4</c:f>
              <c:strCache>
                <c:ptCount val="1"/>
                <c:pt idx="0">
                  <c:v>-</c:v>
                </c:pt>
              </c:strCache>
            </c:strRef>
          </c:tx>
          <c:spPr>
            <a:solidFill>
              <a:srgbClr val="000066"/>
            </a:solidFill>
            <a:ln>
              <a:noFill/>
            </a:ln>
            <a:effectLst/>
          </c:spPr>
          <c:cat>
            <c:numRef>
              <c:f>'tata motors1 beta'!$I$5:$I$265</c:f>
              <c:numCache>
                <c:formatCode>m/d/yyyy</c:formatCode>
                <c:ptCount val="261"/>
                <c:pt idx="0">
                  <c:v>45550</c:v>
                </c:pt>
                <c:pt idx="1">
                  <c:v>45543</c:v>
                </c:pt>
                <c:pt idx="2">
                  <c:v>45536</c:v>
                </c:pt>
                <c:pt idx="3">
                  <c:v>45529</c:v>
                </c:pt>
                <c:pt idx="4">
                  <c:v>45522</c:v>
                </c:pt>
                <c:pt idx="5">
                  <c:v>45515</c:v>
                </c:pt>
                <c:pt idx="6">
                  <c:v>45508</c:v>
                </c:pt>
                <c:pt idx="7">
                  <c:v>45505</c:v>
                </c:pt>
                <c:pt idx="8">
                  <c:v>45494</c:v>
                </c:pt>
                <c:pt idx="9">
                  <c:v>45487</c:v>
                </c:pt>
                <c:pt idx="10">
                  <c:v>45480</c:v>
                </c:pt>
                <c:pt idx="11">
                  <c:v>45473</c:v>
                </c:pt>
                <c:pt idx="12">
                  <c:v>45466</c:v>
                </c:pt>
                <c:pt idx="13">
                  <c:v>45459</c:v>
                </c:pt>
                <c:pt idx="14">
                  <c:v>45452</c:v>
                </c:pt>
                <c:pt idx="15">
                  <c:v>45445</c:v>
                </c:pt>
                <c:pt idx="16">
                  <c:v>45438</c:v>
                </c:pt>
                <c:pt idx="17">
                  <c:v>45431</c:v>
                </c:pt>
                <c:pt idx="18">
                  <c:v>45424</c:v>
                </c:pt>
                <c:pt idx="19">
                  <c:v>45417</c:v>
                </c:pt>
                <c:pt idx="20">
                  <c:v>45410</c:v>
                </c:pt>
                <c:pt idx="21">
                  <c:v>45403</c:v>
                </c:pt>
                <c:pt idx="22">
                  <c:v>45396</c:v>
                </c:pt>
                <c:pt idx="23">
                  <c:v>45389</c:v>
                </c:pt>
                <c:pt idx="24">
                  <c:v>45382</c:v>
                </c:pt>
                <c:pt idx="25">
                  <c:v>45375</c:v>
                </c:pt>
                <c:pt idx="26">
                  <c:v>45368</c:v>
                </c:pt>
                <c:pt idx="27">
                  <c:v>45361</c:v>
                </c:pt>
                <c:pt idx="28">
                  <c:v>45354</c:v>
                </c:pt>
                <c:pt idx="29">
                  <c:v>45347</c:v>
                </c:pt>
                <c:pt idx="30">
                  <c:v>45340</c:v>
                </c:pt>
                <c:pt idx="31">
                  <c:v>45333</c:v>
                </c:pt>
                <c:pt idx="32">
                  <c:v>45326</c:v>
                </c:pt>
                <c:pt idx="33">
                  <c:v>45319</c:v>
                </c:pt>
                <c:pt idx="34">
                  <c:v>45312</c:v>
                </c:pt>
                <c:pt idx="35">
                  <c:v>45305</c:v>
                </c:pt>
                <c:pt idx="36">
                  <c:v>45298</c:v>
                </c:pt>
                <c:pt idx="37">
                  <c:v>45291</c:v>
                </c:pt>
                <c:pt idx="38">
                  <c:v>45284</c:v>
                </c:pt>
                <c:pt idx="39">
                  <c:v>45277</c:v>
                </c:pt>
                <c:pt idx="40">
                  <c:v>45270</c:v>
                </c:pt>
                <c:pt idx="41">
                  <c:v>45263</c:v>
                </c:pt>
                <c:pt idx="42">
                  <c:v>45256</c:v>
                </c:pt>
                <c:pt idx="43">
                  <c:v>45249</c:v>
                </c:pt>
                <c:pt idx="44">
                  <c:v>45242</c:v>
                </c:pt>
                <c:pt idx="45">
                  <c:v>45235</c:v>
                </c:pt>
                <c:pt idx="46">
                  <c:v>45228</c:v>
                </c:pt>
                <c:pt idx="47">
                  <c:v>45221</c:v>
                </c:pt>
                <c:pt idx="48">
                  <c:v>45214</c:v>
                </c:pt>
                <c:pt idx="49">
                  <c:v>45207</c:v>
                </c:pt>
                <c:pt idx="50">
                  <c:v>45200</c:v>
                </c:pt>
                <c:pt idx="51">
                  <c:v>45193</c:v>
                </c:pt>
                <c:pt idx="52">
                  <c:v>45186</c:v>
                </c:pt>
                <c:pt idx="53">
                  <c:v>45179</c:v>
                </c:pt>
                <c:pt idx="54">
                  <c:v>45172</c:v>
                </c:pt>
                <c:pt idx="55">
                  <c:v>45165</c:v>
                </c:pt>
                <c:pt idx="56">
                  <c:v>45158</c:v>
                </c:pt>
                <c:pt idx="57">
                  <c:v>45151</c:v>
                </c:pt>
                <c:pt idx="58">
                  <c:v>45144</c:v>
                </c:pt>
                <c:pt idx="59">
                  <c:v>45137</c:v>
                </c:pt>
                <c:pt idx="60">
                  <c:v>45130</c:v>
                </c:pt>
                <c:pt idx="61">
                  <c:v>45123</c:v>
                </c:pt>
                <c:pt idx="62">
                  <c:v>45116</c:v>
                </c:pt>
                <c:pt idx="63">
                  <c:v>45109</c:v>
                </c:pt>
                <c:pt idx="64">
                  <c:v>45102</c:v>
                </c:pt>
                <c:pt idx="65">
                  <c:v>45095</c:v>
                </c:pt>
                <c:pt idx="66">
                  <c:v>45088</c:v>
                </c:pt>
                <c:pt idx="67">
                  <c:v>45081</c:v>
                </c:pt>
                <c:pt idx="68">
                  <c:v>45074</c:v>
                </c:pt>
                <c:pt idx="69">
                  <c:v>45067</c:v>
                </c:pt>
                <c:pt idx="70">
                  <c:v>45060</c:v>
                </c:pt>
                <c:pt idx="71">
                  <c:v>45053</c:v>
                </c:pt>
                <c:pt idx="72">
                  <c:v>45046</c:v>
                </c:pt>
                <c:pt idx="73">
                  <c:v>45039</c:v>
                </c:pt>
                <c:pt idx="74">
                  <c:v>45032</c:v>
                </c:pt>
                <c:pt idx="75">
                  <c:v>45025</c:v>
                </c:pt>
                <c:pt idx="76">
                  <c:v>45018</c:v>
                </c:pt>
                <c:pt idx="77">
                  <c:v>45011</c:v>
                </c:pt>
                <c:pt idx="78">
                  <c:v>45004</c:v>
                </c:pt>
                <c:pt idx="79">
                  <c:v>44997</c:v>
                </c:pt>
                <c:pt idx="80">
                  <c:v>44990</c:v>
                </c:pt>
                <c:pt idx="81">
                  <c:v>44983</c:v>
                </c:pt>
                <c:pt idx="82">
                  <c:v>44976</c:v>
                </c:pt>
                <c:pt idx="83">
                  <c:v>44969</c:v>
                </c:pt>
                <c:pt idx="84">
                  <c:v>44962</c:v>
                </c:pt>
                <c:pt idx="85">
                  <c:v>44955</c:v>
                </c:pt>
                <c:pt idx="86">
                  <c:v>44948</c:v>
                </c:pt>
                <c:pt idx="87">
                  <c:v>44941</c:v>
                </c:pt>
                <c:pt idx="88">
                  <c:v>44934</c:v>
                </c:pt>
                <c:pt idx="89">
                  <c:v>44927</c:v>
                </c:pt>
                <c:pt idx="90">
                  <c:v>44920</c:v>
                </c:pt>
                <c:pt idx="91">
                  <c:v>44913</c:v>
                </c:pt>
                <c:pt idx="92">
                  <c:v>44906</c:v>
                </c:pt>
                <c:pt idx="93">
                  <c:v>44899</c:v>
                </c:pt>
                <c:pt idx="94">
                  <c:v>44892</c:v>
                </c:pt>
                <c:pt idx="95">
                  <c:v>44885</c:v>
                </c:pt>
                <c:pt idx="96">
                  <c:v>44878</c:v>
                </c:pt>
                <c:pt idx="97">
                  <c:v>44871</c:v>
                </c:pt>
                <c:pt idx="98">
                  <c:v>44864</c:v>
                </c:pt>
                <c:pt idx="99">
                  <c:v>44857</c:v>
                </c:pt>
                <c:pt idx="100">
                  <c:v>44850</c:v>
                </c:pt>
                <c:pt idx="101">
                  <c:v>44843</c:v>
                </c:pt>
                <c:pt idx="102">
                  <c:v>44836</c:v>
                </c:pt>
                <c:pt idx="103">
                  <c:v>44829</c:v>
                </c:pt>
                <c:pt idx="104">
                  <c:v>44822</c:v>
                </c:pt>
                <c:pt idx="105">
                  <c:v>44815</c:v>
                </c:pt>
                <c:pt idx="106">
                  <c:v>44808</c:v>
                </c:pt>
                <c:pt idx="107">
                  <c:v>44801</c:v>
                </c:pt>
                <c:pt idx="108">
                  <c:v>44794</c:v>
                </c:pt>
                <c:pt idx="109">
                  <c:v>44787</c:v>
                </c:pt>
                <c:pt idx="110">
                  <c:v>44780</c:v>
                </c:pt>
                <c:pt idx="111">
                  <c:v>44773</c:v>
                </c:pt>
                <c:pt idx="112">
                  <c:v>44766</c:v>
                </c:pt>
                <c:pt idx="113">
                  <c:v>44759</c:v>
                </c:pt>
                <c:pt idx="114">
                  <c:v>44752</c:v>
                </c:pt>
                <c:pt idx="115">
                  <c:v>44745</c:v>
                </c:pt>
                <c:pt idx="116">
                  <c:v>44738</c:v>
                </c:pt>
                <c:pt idx="117">
                  <c:v>44731</c:v>
                </c:pt>
                <c:pt idx="118">
                  <c:v>44724</c:v>
                </c:pt>
                <c:pt idx="119">
                  <c:v>44717</c:v>
                </c:pt>
                <c:pt idx="120">
                  <c:v>44710</c:v>
                </c:pt>
                <c:pt idx="121">
                  <c:v>44703</c:v>
                </c:pt>
                <c:pt idx="122">
                  <c:v>44696</c:v>
                </c:pt>
                <c:pt idx="123">
                  <c:v>44689</c:v>
                </c:pt>
                <c:pt idx="124">
                  <c:v>44682</c:v>
                </c:pt>
                <c:pt idx="125">
                  <c:v>44675</c:v>
                </c:pt>
                <c:pt idx="126">
                  <c:v>44668</c:v>
                </c:pt>
                <c:pt idx="127">
                  <c:v>44661</c:v>
                </c:pt>
                <c:pt idx="128">
                  <c:v>44654</c:v>
                </c:pt>
                <c:pt idx="129">
                  <c:v>44647</c:v>
                </c:pt>
                <c:pt idx="130">
                  <c:v>44640</c:v>
                </c:pt>
                <c:pt idx="131">
                  <c:v>44633</c:v>
                </c:pt>
                <c:pt idx="132">
                  <c:v>44626</c:v>
                </c:pt>
                <c:pt idx="133">
                  <c:v>44619</c:v>
                </c:pt>
                <c:pt idx="134">
                  <c:v>44612</c:v>
                </c:pt>
                <c:pt idx="135">
                  <c:v>44605</c:v>
                </c:pt>
                <c:pt idx="136">
                  <c:v>44598</c:v>
                </c:pt>
                <c:pt idx="137">
                  <c:v>44591</c:v>
                </c:pt>
                <c:pt idx="138">
                  <c:v>44584</c:v>
                </c:pt>
                <c:pt idx="139">
                  <c:v>44577</c:v>
                </c:pt>
                <c:pt idx="140">
                  <c:v>44570</c:v>
                </c:pt>
                <c:pt idx="141">
                  <c:v>44563</c:v>
                </c:pt>
                <c:pt idx="142">
                  <c:v>44556</c:v>
                </c:pt>
                <c:pt idx="143">
                  <c:v>44549</c:v>
                </c:pt>
                <c:pt idx="144">
                  <c:v>44542</c:v>
                </c:pt>
                <c:pt idx="145">
                  <c:v>44535</c:v>
                </c:pt>
                <c:pt idx="146">
                  <c:v>44528</c:v>
                </c:pt>
                <c:pt idx="147">
                  <c:v>44521</c:v>
                </c:pt>
                <c:pt idx="148">
                  <c:v>44514</c:v>
                </c:pt>
                <c:pt idx="149">
                  <c:v>44507</c:v>
                </c:pt>
                <c:pt idx="150">
                  <c:v>44500</c:v>
                </c:pt>
                <c:pt idx="151">
                  <c:v>44493</c:v>
                </c:pt>
                <c:pt idx="152">
                  <c:v>44486</c:v>
                </c:pt>
                <c:pt idx="153">
                  <c:v>44479</c:v>
                </c:pt>
                <c:pt idx="154">
                  <c:v>44472</c:v>
                </c:pt>
                <c:pt idx="155">
                  <c:v>44465</c:v>
                </c:pt>
                <c:pt idx="156">
                  <c:v>44458</c:v>
                </c:pt>
                <c:pt idx="157">
                  <c:v>44451</c:v>
                </c:pt>
                <c:pt idx="158">
                  <c:v>44444</c:v>
                </c:pt>
                <c:pt idx="159">
                  <c:v>44437</c:v>
                </c:pt>
                <c:pt idx="160">
                  <c:v>44430</c:v>
                </c:pt>
                <c:pt idx="161">
                  <c:v>44423</c:v>
                </c:pt>
                <c:pt idx="162">
                  <c:v>44416</c:v>
                </c:pt>
                <c:pt idx="163">
                  <c:v>44409</c:v>
                </c:pt>
                <c:pt idx="164">
                  <c:v>44402</c:v>
                </c:pt>
                <c:pt idx="165">
                  <c:v>44395</c:v>
                </c:pt>
                <c:pt idx="166">
                  <c:v>44388</c:v>
                </c:pt>
                <c:pt idx="167">
                  <c:v>44381</c:v>
                </c:pt>
                <c:pt idx="168">
                  <c:v>44374</c:v>
                </c:pt>
                <c:pt idx="169">
                  <c:v>44367</c:v>
                </c:pt>
                <c:pt idx="170">
                  <c:v>44360</c:v>
                </c:pt>
                <c:pt idx="171">
                  <c:v>44353</c:v>
                </c:pt>
                <c:pt idx="172">
                  <c:v>44346</c:v>
                </c:pt>
                <c:pt idx="173">
                  <c:v>44339</c:v>
                </c:pt>
                <c:pt idx="174">
                  <c:v>44332</c:v>
                </c:pt>
                <c:pt idx="175">
                  <c:v>44325</c:v>
                </c:pt>
                <c:pt idx="176">
                  <c:v>44318</c:v>
                </c:pt>
                <c:pt idx="177">
                  <c:v>44311</c:v>
                </c:pt>
                <c:pt idx="178">
                  <c:v>44304</c:v>
                </c:pt>
                <c:pt idx="179">
                  <c:v>44297</c:v>
                </c:pt>
                <c:pt idx="180">
                  <c:v>44290</c:v>
                </c:pt>
                <c:pt idx="181">
                  <c:v>44283</c:v>
                </c:pt>
                <c:pt idx="182">
                  <c:v>44276</c:v>
                </c:pt>
                <c:pt idx="183">
                  <c:v>44269</c:v>
                </c:pt>
                <c:pt idx="184">
                  <c:v>44262</c:v>
                </c:pt>
                <c:pt idx="185">
                  <c:v>44255</c:v>
                </c:pt>
                <c:pt idx="186">
                  <c:v>44248</c:v>
                </c:pt>
                <c:pt idx="187">
                  <c:v>44241</c:v>
                </c:pt>
                <c:pt idx="188">
                  <c:v>44234</c:v>
                </c:pt>
                <c:pt idx="189">
                  <c:v>44227</c:v>
                </c:pt>
                <c:pt idx="190">
                  <c:v>44220</c:v>
                </c:pt>
                <c:pt idx="191">
                  <c:v>44213</c:v>
                </c:pt>
                <c:pt idx="192">
                  <c:v>44206</c:v>
                </c:pt>
                <c:pt idx="193">
                  <c:v>44199</c:v>
                </c:pt>
                <c:pt idx="194">
                  <c:v>44192</c:v>
                </c:pt>
                <c:pt idx="195">
                  <c:v>44185</c:v>
                </c:pt>
                <c:pt idx="196">
                  <c:v>44178</c:v>
                </c:pt>
                <c:pt idx="197">
                  <c:v>44171</c:v>
                </c:pt>
                <c:pt idx="198">
                  <c:v>44164</c:v>
                </c:pt>
                <c:pt idx="199">
                  <c:v>44157</c:v>
                </c:pt>
                <c:pt idx="200">
                  <c:v>44150</c:v>
                </c:pt>
                <c:pt idx="201">
                  <c:v>44143</c:v>
                </c:pt>
                <c:pt idx="202">
                  <c:v>44136</c:v>
                </c:pt>
                <c:pt idx="203">
                  <c:v>44129</c:v>
                </c:pt>
                <c:pt idx="204">
                  <c:v>44122</c:v>
                </c:pt>
                <c:pt idx="205">
                  <c:v>44115</c:v>
                </c:pt>
                <c:pt idx="206">
                  <c:v>44108</c:v>
                </c:pt>
                <c:pt idx="207">
                  <c:v>44101</c:v>
                </c:pt>
                <c:pt idx="208">
                  <c:v>44094</c:v>
                </c:pt>
                <c:pt idx="209">
                  <c:v>44087</c:v>
                </c:pt>
                <c:pt idx="210">
                  <c:v>44080</c:v>
                </c:pt>
                <c:pt idx="211">
                  <c:v>44073</c:v>
                </c:pt>
                <c:pt idx="212">
                  <c:v>44066</c:v>
                </c:pt>
                <c:pt idx="213">
                  <c:v>44059</c:v>
                </c:pt>
                <c:pt idx="214">
                  <c:v>44052</c:v>
                </c:pt>
                <c:pt idx="215">
                  <c:v>44045</c:v>
                </c:pt>
                <c:pt idx="216">
                  <c:v>44038</c:v>
                </c:pt>
                <c:pt idx="217">
                  <c:v>44031</c:v>
                </c:pt>
                <c:pt idx="218">
                  <c:v>44024</c:v>
                </c:pt>
                <c:pt idx="219">
                  <c:v>44017</c:v>
                </c:pt>
                <c:pt idx="220">
                  <c:v>44010</c:v>
                </c:pt>
                <c:pt idx="221">
                  <c:v>44003</c:v>
                </c:pt>
                <c:pt idx="222">
                  <c:v>43996</c:v>
                </c:pt>
                <c:pt idx="223">
                  <c:v>43989</c:v>
                </c:pt>
                <c:pt idx="224">
                  <c:v>43982</c:v>
                </c:pt>
                <c:pt idx="225">
                  <c:v>43975</c:v>
                </c:pt>
                <c:pt idx="226">
                  <c:v>43968</c:v>
                </c:pt>
                <c:pt idx="227">
                  <c:v>43961</c:v>
                </c:pt>
                <c:pt idx="228">
                  <c:v>43954</c:v>
                </c:pt>
                <c:pt idx="229">
                  <c:v>43947</c:v>
                </c:pt>
                <c:pt idx="230">
                  <c:v>43940</c:v>
                </c:pt>
                <c:pt idx="231">
                  <c:v>43933</c:v>
                </c:pt>
                <c:pt idx="232">
                  <c:v>43926</c:v>
                </c:pt>
                <c:pt idx="233">
                  <c:v>43919</c:v>
                </c:pt>
                <c:pt idx="234">
                  <c:v>43912</c:v>
                </c:pt>
                <c:pt idx="235">
                  <c:v>43905</c:v>
                </c:pt>
                <c:pt idx="236">
                  <c:v>43898</c:v>
                </c:pt>
                <c:pt idx="237">
                  <c:v>43891</c:v>
                </c:pt>
                <c:pt idx="238">
                  <c:v>43884</c:v>
                </c:pt>
                <c:pt idx="239">
                  <c:v>43877</c:v>
                </c:pt>
                <c:pt idx="240">
                  <c:v>43870</c:v>
                </c:pt>
                <c:pt idx="241">
                  <c:v>43863</c:v>
                </c:pt>
                <c:pt idx="242">
                  <c:v>43856</c:v>
                </c:pt>
                <c:pt idx="243">
                  <c:v>43849</c:v>
                </c:pt>
                <c:pt idx="244">
                  <c:v>43842</c:v>
                </c:pt>
                <c:pt idx="245">
                  <c:v>43835</c:v>
                </c:pt>
                <c:pt idx="246">
                  <c:v>43828</c:v>
                </c:pt>
                <c:pt idx="247">
                  <c:v>43821</c:v>
                </c:pt>
                <c:pt idx="248">
                  <c:v>43814</c:v>
                </c:pt>
                <c:pt idx="249">
                  <c:v>43807</c:v>
                </c:pt>
                <c:pt idx="250">
                  <c:v>43800</c:v>
                </c:pt>
                <c:pt idx="251">
                  <c:v>43793</c:v>
                </c:pt>
                <c:pt idx="252">
                  <c:v>43786</c:v>
                </c:pt>
                <c:pt idx="253">
                  <c:v>43779</c:v>
                </c:pt>
                <c:pt idx="254">
                  <c:v>43772</c:v>
                </c:pt>
                <c:pt idx="255">
                  <c:v>43765</c:v>
                </c:pt>
                <c:pt idx="256">
                  <c:v>43758</c:v>
                </c:pt>
                <c:pt idx="257">
                  <c:v>43751</c:v>
                </c:pt>
                <c:pt idx="258">
                  <c:v>43744</c:v>
                </c:pt>
                <c:pt idx="259">
                  <c:v>43737</c:v>
                </c:pt>
                <c:pt idx="260">
                  <c:v>43730</c:v>
                </c:pt>
              </c:numCache>
            </c:numRef>
          </c:cat>
          <c:val>
            <c:numRef>
              <c:f>'tata motors1 beta'!$K$5:$K$265</c:f>
              <c:numCache>
                <c:formatCode>#,##0</c:formatCode>
                <c:ptCount val="261"/>
                <c:pt idx="0">
                  <c:v>92629069</c:v>
                </c:pt>
                <c:pt idx="1">
                  <c:v>89145215</c:v>
                </c:pt>
                <c:pt idx="2">
                  <c:v>34489284</c:v>
                </c:pt>
                <c:pt idx="3">
                  <c:v>84679424</c:v>
                </c:pt>
                <c:pt idx="4">
                  <c:v>36964171</c:v>
                </c:pt>
                <c:pt idx="5">
                  <c:v>38466761</c:v>
                </c:pt>
                <c:pt idx="6">
                  <c:v>88329038</c:v>
                </c:pt>
                <c:pt idx="7">
                  <c:v>87647311</c:v>
                </c:pt>
                <c:pt idx="8">
                  <c:v>83249153</c:v>
                </c:pt>
                <c:pt idx="9">
                  <c:v>26082354</c:v>
                </c:pt>
                <c:pt idx="10">
                  <c:v>56995600</c:v>
                </c:pt>
                <c:pt idx="11">
                  <c:v>54826702</c:v>
                </c:pt>
                <c:pt idx="12">
                  <c:v>63279372</c:v>
                </c:pt>
                <c:pt idx="13">
                  <c:v>39054100</c:v>
                </c:pt>
                <c:pt idx="14">
                  <c:v>65364273</c:v>
                </c:pt>
                <c:pt idx="15">
                  <c:v>79991986</c:v>
                </c:pt>
                <c:pt idx="16">
                  <c:v>46179534</c:v>
                </c:pt>
                <c:pt idx="17">
                  <c:v>40352199</c:v>
                </c:pt>
                <c:pt idx="18">
                  <c:v>141345296</c:v>
                </c:pt>
                <c:pt idx="19">
                  <c:v>54694519</c:v>
                </c:pt>
                <c:pt idx="20">
                  <c:v>38378581</c:v>
                </c:pt>
                <c:pt idx="21">
                  <c:v>36157480</c:v>
                </c:pt>
                <c:pt idx="22">
                  <c:v>51128971</c:v>
                </c:pt>
                <c:pt idx="23">
                  <c:v>29856364</c:v>
                </c:pt>
                <c:pt idx="24">
                  <c:v>38323100</c:v>
                </c:pt>
                <c:pt idx="25">
                  <c:v>25965064</c:v>
                </c:pt>
                <c:pt idx="26">
                  <c:v>60218293</c:v>
                </c:pt>
                <c:pt idx="27">
                  <c:v>79153139</c:v>
                </c:pt>
                <c:pt idx="28">
                  <c:v>96987433</c:v>
                </c:pt>
                <c:pt idx="29">
                  <c:v>54621653</c:v>
                </c:pt>
                <c:pt idx="30">
                  <c:v>28861358</c:v>
                </c:pt>
                <c:pt idx="31">
                  <c:v>41688898</c:v>
                </c:pt>
                <c:pt idx="32">
                  <c:v>78795818</c:v>
                </c:pt>
                <c:pt idx="33">
                  <c:v>84630013</c:v>
                </c:pt>
                <c:pt idx="34">
                  <c:v>26763471</c:v>
                </c:pt>
                <c:pt idx="35">
                  <c:v>40097744</c:v>
                </c:pt>
                <c:pt idx="36">
                  <c:v>49260533</c:v>
                </c:pt>
                <c:pt idx="37">
                  <c:v>60310509</c:v>
                </c:pt>
                <c:pt idx="38">
                  <c:v>78358333</c:v>
                </c:pt>
                <c:pt idx="39">
                  <c:v>37833570</c:v>
                </c:pt>
                <c:pt idx="40">
                  <c:v>37486915</c:v>
                </c:pt>
                <c:pt idx="41">
                  <c:v>50107374</c:v>
                </c:pt>
                <c:pt idx="42">
                  <c:v>66979384</c:v>
                </c:pt>
                <c:pt idx="43">
                  <c:v>37732113</c:v>
                </c:pt>
                <c:pt idx="44">
                  <c:v>41668856</c:v>
                </c:pt>
                <c:pt idx="45">
                  <c:v>40522077</c:v>
                </c:pt>
                <c:pt idx="46">
                  <c:v>65990074</c:v>
                </c:pt>
                <c:pt idx="47">
                  <c:v>35915792</c:v>
                </c:pt>
                <c:pt idx="48">
                  <c:v>67571197</c:v>
                </c:pt>
                <c:pt idx="49">
                  <c:v>57856959</c:v>
                </c:pt>
                <c:pt idx="50">
                  <c:v>30323557</c:v>
                </c:pt>
                <c:pt idx="51">
                  <c:v>34359880</c:v>
                </c:pt>
                <c:pt idx="52">
                  <c:v>38705045</c:v>
                </c:pt>
                <c:pt idx="53">
                  <c:v>52950345</c:v>
                </c:pt>
                <c:pt idx="54">
                  <c:v>46184422</c:v>
                </c:pt>
                <c:pt idx="55">
                  <c:v>40953739</c:v>
                </c:pt>
                <c:pt idx="56">
                  <c:v>49534627</c:v>
                </c:pt>
                <c:pt idx="57">
                  <c:v>52364291</c:v>
                </c:pt>
                <c:pt idx="58">
                  <c:v>94584143</c:v>
                </c:pt>
                <c:pt idx="59">
                  <c:v>55454926</c:v>
                </c:pt>
                <c:pt idx="60">
                  <c:v>78906076</c:v>
                </c:pt>
                <c:pt idx="61">
                  <c:v>49817894</c:v>
                </c:pt>
                <c:pt idx="62">
                  <c:v>63339086</c:v>
                </c:pt>
                <c:pt idx="63">
                  <c:v>62188260</c:v>
                </c:pt>
                <c:pt idx="64">
                  <c:v>45600058</c:v>
                </c:pt>
                <c:pt idx="65">
                  <c:v>54093496</c:v>
                </c:pt>
                <c:pt idx="66">
                  <c:v>54370797</c:v>
                </c:pt>
                <c:pt idx="67">
                  <c:v>82147528</c:v>
                </c:pt>
                <c:pt idx="68">
                  <c:v>48864469</c:v>
                </c:pt>
                <c:pt idx="69">
                  <c:v>49787807</c:v>
                </c:pt>
                <c:pt idx="70">
                  <c:v>100106678</c:v>
                </c:pt>
                <c:pt idx="71">
                  <c:v>87036254</c:v>
                </c:pt>
                <c:pt idx="72">
                  <c:v>30552600</c:v>
                </c:pt>
                <c:pt idx="73">
                  <c:v>39733976</c:v>
                </c:pt>
                <c:pt idx="74">
                  <c:v>56961157</c:v>
                </c:pt>
                <c:pt idx="75">
                  <c:v>91243985</c:v>
                </c:pt>
                <c:pt idx="76">
                  <c:v>26677147</c:v>
                </c:pt>
                <c:pt idx="77">
                  <c:v>38503979</c:v>
                </c:pt>
                <c:pt idx="78">
                  <c:v>39890446</c:v>
                </c:pt>
                <c:pt idx="79">
                  <c:v>46163807</c:v>
                </c:pt>
                <c:pt idx="80">
                  <c:v>35270868</c:v>
                </c:pt>
                <c:pt idx="81">
                  <c:v>41374755</c:v>
                </c:pt>
                <c:pt idx="82">
                  <c:v>43058201</c:v>
                </c:pt>
                <c:pt idx="83">
                  <c:v>41382475</c:v>
                </c:pt>
                <c:pt idx="84">
                  <c:v>46634804</c:v>
                </c:pt>
                <c:pt idx="85">
                  <c:v>91681764</c:v>
                </c:pt>
                <c:pt idx="86">
                  <c:v>129646706</c:v>
                </c:pt>
                <c:pt idx="87">
                  <c:v>74143059</c:v>
                </c:pt>
                <c:pt idx="88">
                  <c:v>113867503</c:v>
                </c:pt>
                <c:pt idx="89">
                  <c:v>55213003</c:v>
                </c:pt>
                <c:pt idx="90">
                  <c:v>64621480</c:v>
                </c:pt>
                <c:pt idx="91">
                  <c:v>68568019</c:v>
                </c:pt>
                <c:pt idx="92">
                  <c:v>82533805</c:v>
                </c:pt>
                <c:pt idx="93">
                  <c:v>52913095</c:v>
                </c:pt>
                <c:pt idx="94">
                  <c:v>51321173</c:v>
                </c:pt>
                <c:pt idx="95">
                  <c:v>48006353</c:v>
                </c:pt>
                <c:pt idx="96">
                  <c:v>62372047</c:v>
                </c:pt>
                <c:pt idx="97">
                  <c:v>75077580</c:v>
                </c:pt>
                <c:pt idx="98">
                  <c:v>62951231</c:v>
                </c:pt>
                <c:pt idx="99">
                  <c:v>47954645</c:v>
                </c:pt>
                <c:pt idx="100">
                  <c:v>53434336</c:v>
                </c:pt>
                <c:pt idx="101">
                  <c:v>87302859</c:v>
                </c:pt>
                <c:pt idx="102">
                  <c:v>56535908</c:v>
                </c:pt>
                <c:pt idx="103">
                  <c:v>114955837</c:v>
                </c:pt>
                <c:pt idx="104">
                  <c:v>70667266</c:v>
                </c:pt>
                <c:pt idx="105">
                  <c:v>61333411</c:v>
                </c:pt>
                <c:pt idx="106">
                  <c:v>73578794</c:v>
                </c:pt>
                <c:pt idx="107">
                  <c:v>50260657</c:v>
                </c:pt>
                <c:pt idx="108">
                  <c:v>67552373</c:v>
                </c:pt>
                <c:pt idx="109">
                  <c:v>61452698</c:v>
                </c:pt>
                <c:pt idx="110">
                  <c:v>50182906</c:v>
                </c:pt>
                <c:pt idx="111">
                  <c:v>111734335</c:v>
                </c:pt>
                <c:pt idx="112">
                  <c:v>86534153</c:v>
                </c:pt>
                <c:pt idx="113">
                  <c:v>71166098</c:v>
                </c:pt>
                <c:pt idx="114">
                  <c:v>58838805</c:v>
                </c:pt>
                <c:pt idx="115">
                  <c:v>81839892</c:v>
                </c:pt>
                <c:pt idx="116">
                  <c:v>73209506</c:v>
                </c:pt>
                <c:pt idx="117">
                  <c:v>85539443</c:v>
                </c:pt>
                <c:pt idx="118">
                  <c:v>99348025</c:v>
                </c:pt>
                <c:pt idx="119">
                  <c:v>60852050</c:v>
                </c:pt>
                <c:pt idx="120">
                  <c:v>78261714</c:v>
                </c:pt>
                <c:pt idx="121">
                  <c:v>78990661</c:v>
                </c:pt>
                <c:pt idx="122">
                  <c:v>111291765</c:v>
                </c:pt>
                <c:pt idx="123">
                  <c:v>168769719</c:v>
                </c:pt>
                <c:pt idx="124">
                  <c:v>71262930</c:v>
                </c:pt>
                <c:pt idx="125">
                  <c:v>77874993</c:v>
                </c:pt>
                <c:pt idx="126">
                  <c:v>76093600</c:v>
                </c:pt>
                <c:pt idx="127">
                  <c:v>53856531</c:v>
                </c:pt>
                <c:pt idx="128">
                  <c:v>108428093</c:v>
                </c:pt>
                <c:pt idx="129">
                  <c:v>87246494</c:v>
                </c:pt>
                <c:pt idx="130">
                  <c:v>106393020</c:v>
                </c:pt>
                <c:pt idx="131">
                  <c:v>142323124</c:v>
                </c:pt>
                <c:pt idx="132">
                  <c:v>260042870</c:v>
                </c:pt>
                <c:pt idx="133">
                  <c:v>128631459</c:v>
                </c:pt>
                <c:pt idx="134">
                  <c:v>174395570</c:v>
                </c:pt>
                <c:pt idx="135">
                  <c:v>116377350</c:v>
                </c:pt>
                <c:pt idx="136">
                  <c:v>77275107</c:v>
                </c:pt>
                <c:pt idx="137">
                  <c:v>117560293</c:v>
                </c:pt>
                <c:pt idx="138">
                  <c:v>96255391</c:v>
                </c:pt>
                <c:pt idx="139">
                  <c:v>105405952</c:v>
                </c:pt>
                <c:pt idx="140">
                  <c:v>97946453</c:v>
                </c:pt>
                <c:pt idx="141">
                  <c:v>104364908</c:v>
                </c:pt>
                <c:pt idx="142">
                  <c:v>73147772</c:v>
                </c:pt>
                <c:pt idx="143">
                  <c:v>102180502</c:v>
                </c:pt>
                <c:pt idx="144">
                  <c:v>96830072</c:v>
                </c:pt>
                <c:pt idx="145">
                  <c:v>90855097</c:v>
                </c:pt>
                <c:pt idx="146">
                  <c:v>148508046</c:v>
                </c:pt>
                <c:pt idx="147">
                  <c:v>155638898</c:v>
                </c:pt>
                <c:pt idx="148">
                  <c:v>169573915</c:v>
                </c:pt>
                <c:pt idx="149">
                  <c:v>158798986</c:v>
                </c:pt>
                <c:pt idx="150">
                  <c:v>114378548</c:v>
                </c:pt>
                <c:pt idx="151">
                  <c:v>177733964</c:v>
                </c:pt>
                <c:pt idx="152">
                  <c:v>280547531</c:v>
                </c:pt>
                <c:pt idx="153">
                  <c:v>512334536</c:v>
                </c:pt>
                <c:pt idx="154">
                  <c:v>343653850</c:v>
                </c:pt>
                <c:pt idx="155">
                  <c:v>164688507</c:v>
                </c:pt>
                <c:pt idx="156">
                  <c:v>150220179</c:v>
                </c:pt>
                <c:pt idx="157">
                  <c:v>117604819</c:v>
                </c:pt>
                <c:pt idx="158">
                  <c:v>79890218</c:v>
                </c:pt>
                <c:pt idx="159">
                  <c:v>118772404</c:v>
                </c:pt>
                <c:pt idx="160">
                  <c:v>124966986</c:v>
                </c:pt>
                <c:pt idx="161">
                  <c:v>90471072</c:v>
                </c:pt>
                <c:pt idx="162">
                  <c:v>121537614</c:v>
                </c:pt>
                <c:pt idx="163">
                  <c:v>113230429</c:v>
                </c:pt>
                <c:pt idx="164">
                  <c:v>207097930</c:v>
                </c:pt>
                <c:pt idx="165">
                  <c:v>103792406</c:v>
                </c:pt>
                <c:pt idx="166">
                  <c:v>128648082</c:v>
                </c:pt>
                <c:pt idx="167">
                  <c:v>430834205</c:v>
                </c:pt>
                <c:pt idx="168">
                  <c:v>104833316</c:v>
                </c:pt>
                <c:pt idx="169">
                  <c:v>119580549</c:v>
                </c:pt>
                <c:pt idx="170">
                  <c:v>180236377</c:v>
                </c:pt>
                <c:pt idx="171">
                  <c:v>229220409</c:v>
                </c:pt>
                <c:pt idx="172">
                  <c:v>152523934</c:v>
                </c:pt>
                <c:pt idx="173">
                  <c:v>174088898</c:v>
                </c:pt>
                <c:pt idx="174">
                  <c:v>351125189</c:v>
                </c:pt>
                <c:pt idx="175">
                  <c:v>304622937</c:v>
                </c:pt>
                <c:pt idx="176">
                  <c:v>189990985</c:v>
                </c:pt>
                <c:pt idx="177">
                  <c:v>183060757</c:v>
                </c:pt>
                <c:pt idx="178">
                  <c:v>241714039</c:v>
                </c:pt>
                <c:pt idx="179">
                  <c:v>372810849</c:v>
                </c:pt>
                <c:pt idx="180">
                  <c:v>306206870</c:v>
                </c:pt>
                <c:pt idx="181">
                  <c:v>147914597</c:v>
                </c:pt>
                <c:pt idx="182">
                  <c:v>343601649</c:v>
                </c:pt>
                <c:pt idx="183">
                  <c:v>315275872</c:v>
                </c:pt>
                <c:pt idx="184">
                  <c:v>263632855</c:v>
                </c:pt>
                <c:pt idx="185">
                  <c:v>427508158</c:v>
                </c:pt>
                <c:pt idx="186">
                  <c:v>398271463</c:v>
                </c:pt>
                <c:pt idx="187">
                  <c:v>326254166</c:v>
                </c:pt>
                <c:pt idx="188">
                  <c:v>420922452</c:v>
                </c:pt>
                <c:pt idx="189">
                  <c:v>866356816</c:v>
                </c:pt>
                <c:pt idx="190">
                  <c:v>558532970</c:v>
                </c:pt>
                <c:pt idx="191">
                  <c:v>1115012506</c:v>
                </c:pt>
                <c:pt idx="192">
                  <c:v>1074567874</c:v>
                </c:pt>
                <c:pt idx="193">
                  <c:v>335371553</c:v>
                </c:pt>
                <c:pt idx="194">
                  <c:v>284219110</c:v>
                </c:pt>
                <c:pt idx="195">
                  <c:v>316354143</c:v>
                </c:pt>
                <c:pt idx="196">
                  <c:v>205803159</c:v>
                </c:pt>
                <c:pt idx="197">
                  <c:v>193680717</c:v>
                </c:pt>
                <c:pt idx="198">
                  <c:v>218317259</c:v>
                </c:pt>
                <c:pt idx="199">
                  <c:v>321648892</c:v>
                </c:pt>
                <c:pt idx="200">
                  <c:v>430831134</c:v>
                </c:pt>
                <c:pt idx="201">
                  <c:v>288116965</c:v>
                </c:pt>
                <c:pt idx="202">
                  <c:v>244031517</c:v>
                </c:pt>
                <c:pt idx="203">
                  <c:v>415508310</c:v>
                </c:pt>
                <c:pt idx="204">
                  <c:v>217396100</c:v>
                </c:pt>
                <c:pt idx="205">
                  <c:v>250600694</c:v>
                </c:pt>
                <c:pt idx="206">
                  <c:v>363527322</c:v>
                </c:pt>
                <c:pt idx="207">
                  <c:v>214548581</c:v>
                </c:pt>
                <c:pt idx="208">
                  <c:v>354475842</c:v>
                </c:pt>
                <c:pt idx="209">
                  <c:v>306839471</c:v>
                </c:pt>
                <c:pt idx="210">
                  <c:v>409000685</c:v>
                </c:pt>
                <c:pt idx="211">
                  <c:v>500041199</c:v>
                </c:pt>
                <c:pt idx="212">
                  <c:v>595643567</c:v>
                </c:pt>
                <c:pt idx="213">
                  <c:v>260617712</c:v>
                </c:pt>
                <c:pt idx="214">
                  <c:v>342554175</c:v>
                </c:pt>
                <c:pt idx="215">
                  <c:v>506624791</c:v>
                </c:pt>
                <c:pt idx="216">
                  <c:v>205664691</c:v>
                </c:pt>
                <c:pt idx="217">
                  <c:v>226616399</c:v>
                </c:pt>
                <c:pt idx="218">
                  <c:v>264918612</c:v>
                </c:pt>
                <c:pt idx="219">
                  <c:v>352879993</c:v>
                </c:pt>
                <c:pt idx="220">
                  <c:v>280290123</c:v>
                </c:pt>
                <c:pt idx="221">
                  <c:v>382168018</c:v>
                </c:pt>
                <c:pt idx="222">
                  <c:v>590052206</c:v>
                </c:pt>
                <c:pt idx="223">
                  <c:v>448930649</c:v>
                </c:pt>
                <c:pt idx="224">
                  <c:v>546364605</c:v>
                </c:pt>
                <c:pt idx="225">
                  <c:v>272955984</c:v>
                </c:pt>
                <c:pt idx="226">
                  <c:v>212494026</c:v>
                </c:pt>
                <c:pt idx="227">
                  <c:v>383158684</c:v>
                </c:pt>
                <c:pt idx="228">
                  <c:v>268543594</c:v>
                </c:pt>
                <c:pt idx="229">
                  <c:v>274079561</c:v>
                </c:pt>
                <c:pt idx="230">
                  <c:v>330617267</c:v>
                </c:pt>
                <c:pt idx="231">
                  <c:v>257774630</c:v>
                </c:pt>
                <c:pt idx="232">
                  <c:v>236923045</c:v>
                </c:pt>
                <c:pt idx="233">
                  <c:v>154930604</c:v>
                </c:pt>
                <c:pt idx="234">
                  <c:v>264085946</c:v>
                </c:pt>
                <c:pt idx="235">
                  <c:v>369816270</c:v>
                </c:pt>
                <c:pt idx="236">
                  <c:v>442398740</c:v>
                </c:pt>
                <c:pt idx="237">
                  <c:v>467665286</c:v>
                </c:pt>
                <c:pt idx="238">
                  <c:v>285829557</c:v>
                </c:pt>
                <c:pt idx="239">
                  <c:v>218879823</c:v>
                </c:pt>
                <c:pt idx="240">
                  <c:v>192495321</c:v>
                </c:pt>
                <c:pt idx="241">
                  <c:v>315649997</c:v>
                </c:pt>
                <c:pt idx="242">
                  <c:v>319039268</c:v>
                </c:pt>
                <c:pt idx="243">
                  <c:v>137611396</c:v>
                </c:pt>
                <c:pt idx="244">
                  <c:v>155211693</c:v>
                </c:pt>
                <c:pt idx="245">
                  <c:v>186534422</c:v>
                </c:pt>
                <c:pt idx="246">
                  <c:v>224649338</c:v>
                </c:pt>
                <c:pt idx="247">
                  <c:v>78633636</c:v>
                </c:pt>
                <c:pt idx="248">
                  <c:v>230609504</c:v>
                </c:pt>
                <c:pt idx="249">
                  <c:v>237492632</c:v>
                </c:pt>
                <c:pt idx="250">
                  <c:v>172197446</c:v>
                </c:pt>
                <c:pt idx="251">
                  <c:v>117799957</c:v>
                </c:pt>
                <c:pt idx="252">
                  <c:v>100966604</c:v>
                </c:pt>
                <c:pt idx="253">
                  <c:v>111167335</c:v>
                </c:pt>
                <c:pt idx="254">
                  <c:v>183562119</c:v>
                </c:pt>
                <c:pt idx="255">
                  <c:v>397201355</c:v>
                </c:pt>
                <c:pt idx="256">
                  <c:v>228136675</c:v>
                </c:pt>
                <c:pt idx="257">
                  <c:v>289937777</c:v>
                </c:pt>
                <c:pt idx="258">
                  <c:v>152394233</c:v>
                </c:pt>
                <c:pt idx="259">
                  <c:v>173207251</c:v>
                </c:pt>
                <c:pt idx="260">
                  <c:v>232001257</c:v>
                </c:pt>
              </c:numCache>
            </c:numRef>
          </c:val>
          <c:extLst>
            <c:ext xmlns:c16="http://schemas.microsoft.com/office/drawing/2014/chart" uri="{C3380CC4-5D6E-409C-BE32-E72D297353CC}">
              <c16:uniqueId val="{00000001-6ED6-4D4D-BA94-B33FE2FA969D}"/>
            </c:ext>
          </c:extLst>
        </c:ser>
        <c:dLbls>
          <c:showLegendKey val="0"/>
          <c:showVal val="0"/>
          <c:showCatName val="0"/>
          <c:showSerName val="0"/>
          <c:showPercent val="0"/>
          <c:showBubbleSize val="0"/>
        </c:dLbls>
        <c:axId val="359740559"/>
        <c:axId val="359741519"/>
      </c:areaChart>
      <c:dateAx>
        <c:axId val="359740559"/>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741519"/>
        <c:crosses val="autoZero"/>
        <c:auto val="1"/>
        <c:lblOffset val="100"/>
        <c:baseTimeUnit val="days"/>
      </c:dateAx>
      <c:valAx>
        <c:axId val="359741519"/>
        <c:scaling>
          <c:orientation val="minMax"/>
        </c:scaling>
        <c:delete val="0"/>
        <c:axPos val="l"/>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740559"/>
        <c:crosses val="autoZero"/>
        <c:crossBetween val="midCat"/>
      </c:valAx>
      <c:spPr>
        <a:noFill/>
        <a:ln w="25400">
          <a:noFill/>
        </a:ln>
        <a:effectLst/>
      </c:spPr>
    </c:plotArea>
    <c:plotVisOnly val="1"/>
    <c:dispBlanksAs val="zero"/>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Sales</a:t>
            </a:r>
            <a:r>
              <a:rPr lang="en-IN" b="1" baseline="0"/>
              <a:t> Forecasting</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0000CC"/>
            </a:solidFill>
            <a:ln>
              <a:noFill/>
            </a:ln>
            <a:effectLst/>
          </c:spPr>
          <c:invertIfNegative val="0"/>
          <c:trendline>
            <c:spPr>
              <a:ln w="19050" cap="rnd">
                <a:solidFill>
                  <a:srgbClr val="C00000"/>
                </a:solidFill>
                <a:prstDash val="sysDot"/>
              </a:ln>
              <a:effectLst/>
            </c:spPr>
            <c:trendlineType val="linear"/>
            <c:dispRSqr val="0"/>
            <c:dispEq val="0"/>
          </c:trendline>
          <c:cat>
            <c:numRef>
              <c:f>'Forecasting '!$C$9:$C$23</c:f>
              <c:numCache>
                <c:formatCode>0\A</c:formatCode>
                <c:ptCount val="15"/>
                <c:pt idx="0">
                  <c:v>2015</c:v>
                </c:pt>
                <c:pt idx="1">
                  <c:v>2016</c:v>
                </c:pt>
                <c:pt idx="2">
                  <c:v>2017</c:v>
                </c:pt>
                <c:pt idx="3">
                  <c:v>2018</c:v>
                </c:pt>
                <c:pt idx="4">
                  <c:v>2019</c:v>
                </c:pt>
                <c:pt idx="5">
                  <c:v>2020</c:v>
                </c:pt>
                <c:pt idx="6">
                  <c:v>2021</c:v>
                </c:pt>
                <c:pt idx="7">
                  <c:v>2022</c:v>
                </c:pt>
                <c:pt idx="8">
                  <c:v>2023</c:v>
                </c:pt>
                <c:pt idx="9">
                  <c:v>2024</c:v>
                </c:pt>
                <c:pt idx="10" formatCode="0&quot;E&quot;">
                  <c:v>2025</c:v>
                </c:pt>
                <c:pt idx="11" formatCode="0&quot;E&quot;">
                  <c:v>2026</c:v>
                </c:pt>
                <c:pt idx="12" formatCode="0&quot;E&quot;">
                  <c:v>2027</c:v>
                </c:pt>
                <c:pt idx="13" formatCode="0&quot;E&quot;">
                  <c:v>2028</c:v>
                </c:pt>
                <c:pt idx="14" formatCode="0&quot;E&quot;">
                  <c:v>2029</c:v>
                </c:pt>
              </c:numCache>
            </c:numRef>
          </c:cat>
          <c:val>
            <c:numRef>
              <c:f>'Forecasting '!$D$9:$D$23</c:f>
              <c:numCache>
                <c:formatCode>#,##0</c:formatCode>
                <c:ptCount val="15"/>
                <c:pt idx="0">
                  <c:v>263158.98</c:v>
                </c:pt>
                <c:pt idx="1">
                  <c:v>273045.59999999998</c:v>
                </c:pt>
                <c:pt idx="2">
                  <c:v>269692.51</c:v>
                </c:pt>
                <c:pt idx="3">
                  <c:v>291550.48</c:v>
                </c:pt>
                <c:pt idx="4">
                  <c:v>301938.40000000002</c:v>
                </c:pt>
                <c:pt idx="5">
                  <c:v>261067.97</c:v>
                </c:pt>
                <c:pt idx="6">
                  <c:v>249794.75</c:v>
                </c:pt>
                <c:pt idx="7">
                  <c:v>278453.62</c:v>
                </c:pt>
                <c:pt idx="8">
                  <c:v>345966.97</c:v>
                </c:pt>
                <c:pt idx="9">
                  <c:v>437927.77</c:v>
                </c:pt>
                <c:pt idx="10">
                  <c:v>362627.59266666661</c:v>
                </c:pt>
                <c:pt idx="11">
                  <c:v>374512.66315151507</c:v>
                </c:pt>
                <c:pt idx="12">
                  <c:v>386397.73363636358</c:v>
                </c:pt>
                <c:pt idx="13">
                  <c:v>398282.8041212121</c:v>
                </c:pt>
                <c:pt idx="14">
                  <c:v>410167.87460606056</c:v>
                </c:pt>
              </c:numCache>
            </c:numRef>
          </c:val>
          <c:extLst>
            <c:ext xmlns:c16="http://schemas.microsoft.com/office/drawing/2014/chart" uri="{C3380CC4-5D6E-409C-BE32-E72D297353CC}">
              <c16:uniqueId val="{00000000-3CC4-4B98-9317-EA23DFB90541}"/>
            </c:ext>
          </c:extLst>
        </c:ser>
        <c:dLbls>
          <c:showLegendKey val="0"/>
          <c:showVal val="0"/>
          <c:showCatName val="0"/>
          <c:showSerName val="0"/>
          <c:showPercent val="0"/>
          <c:showBubbleSize val="0"/>
        </c:dLbls>
        <c:gapWidth val="219"/>
        <c:overlap val="-27"/>
        <c:axId val="362054735"/>
        <c:axId val="362050895"/>
      </c:barChart>
      <c:catAx>
        <c:axId val="362054735"/>
        <c:scaling>
          <c:orientation val="minMax"/>
        </c:scaling>
        <c:delete val="0"/>
        <c:axPos val="b"/>
        <c:numFmt formatCode="0\A"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050895"/>
        <c:crosses val="autoZero"/>
        <c:auto val="1"/>
        <c:lblAlgn val="ctr"/>
        <c:lblOffset val="100"/>
        <c:noMultiLvlLbl val="0"/>
      </c:catAx>
      <c:valAx>
        <c:axId val="36205089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05473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EBITDA</a:t>
            </a:r>
            <a:r>
              <a:rPr lang="en-IN" b="1" baseline="0"/>
              <a:t> Forecasting</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0000CC"/>
            </a:solidFill>
            <a:ln>
              <a:noFill/>
            </a:ln>
            <a:effectLst/>
          </c:spPr>
          <c:invertIfNegative val="0"/>
          <c:trendline>
            <c:spPr>
              <a:ln w="19050" cap="rnd">
                <a:solidFill>
                  <a:srgbClr val="C00000"/>
                </a:solidFill>
                <a:prstDash val="sysDot"/>
              </a:ln>
              <a:effectLst/>
            </c:spPr>
            <c:trendlineType val="linear"/>
            <c:dispRSqr val="0"/>
            <c:dispEq val="0"/>
          </c:trendline>
          <c:cat>
            <c:numRef>
              <c:f>'Forecasting '!$H$9:$H$23</c:f>
              <c:numCache>
                <c:formatCode>0\A</c:formatCode>
                <c:ptCount val="15"/>
                <c:pt idx="0">
                  <c:v>2015</c:v>
                </c:pt>
                <c:pt idx="1">
                  <c:v>2016</c:v>
                </c:pt>
                <c:pt idx="2">
                  <c:v>2017</c:v>
                </c:pt>
                <c:pt idx="3">
                  <c:v>2018</c:v>
                </c:pt>
                <c:pt idx="4">
                  <c:v>2019</c:v>
                </c:pt>
                <c:pt idx="5">
                  <c:v>2020</c:v>
                </c:pt>
                <c:pt idx="6">
                  <c:v>2021</c:v>
                </c:pt>
                <c:pt idx="7">
                  <c:v>2022</c:v>
                </c:pt>
                <c:pt idx="8">
                  <c:v>2023</c:v>
                </c:pt>
                <c:pt idx="9">
                  <c:v>2024</c:v>
                </c:pt>
                <c:pt idx="10" formatCode="0&quot;E&quot;">
                  <c:v>2025</c:v>
                </c:pt>
                <c:pt idx="11" formatCode="0&quot;E&quot;">
                  <c:v>2026</c:v>
                </c:pt>
                <c:pt idx="12" formatCode="0&quot;E&quot;">
                  <c:v>2027</c:v>
                </c:pt>
                <c:pt idx="13" formatCode="0&quot;E&quot;">
                  <c:v>2028</c:v>
                </c:pt>
                <c:pt idx="14" formatCode="0&quot;E&quot;">
                  <c:v>2029</c:v>
                </c:pt>
              </c:numCache>
            </c:numRef>
          </c:cat>
          <c:val>
            <c:numRef>
              <c:f>'Forecasting '!$I$9:$I$23</c:f>
              <c:numCache>
                <c:formatCode>#,##0</c:formatCode>
                <c:ptCount val="15"/>
                <c:pt idx="0">
                  <c:v>39238.64999999998</c:v>
                </c:pt>
                <c:pt idx="1">
                  <c:v>38395.249999999971</c:v>
                </c:pt>
                <c:pt idx="2">
                  <c:v>29588.690000000046</c:v>
                </c:pt>
                <c:pt idx="3">
                  <c:v>31457.679999999993</c:v>
                </c:pt>
                <c:pt idx="4">
                  <c:v>24664.330000000024</c:v>
                </c:pt>
                <c:pt idx="5">
                  <c:v>17987.069999999963</c:v>
                </c:pt>
                <c:pt idx="6">
                  <c:v>32287.429999999989</c:v>
                </c:pt>
                <c:pt idx="7">
                  <c:v>24720.090000000015</c:v>
                </c:pt>
                <c:pt idx="8">
                  <c:v>31815.799999999959</c:v>
                </c:pt>
                <c:pt idx="9">
                  <c:v>59538.34000000004</c:v>
                </c:pt>
                <c:pt idx="10">
                  <c:v>36573.001333333334</c:v>
                </c:pt>
                <c:pt idx="11">
                  <c:v>37228.213757575766</c:v>
                </c:pt>
                <c:pt idx="12">
                  <c:v>37883.426181818184</c:v>
                </c:pt>
                <c:pt idx="13">
                  <c:v>38538.638606060616</c:v>
                </c:pt>
                <c:pt idx="14">
                  <c:v>39193.851030303042</c:v>
                </c:pt>
              </c:numCache>
            </c:numRef>
          </c:val>
          <c:extLst>
            <c:ext xmlns:c16="http://schemas.microsoft.com/office/drawing/2014/chart" uri="{C3380CC4-5D6E-409C-BE32-E72D297353CC}">
              <c16:uniqueId val="{00000000-9B48-4AF7-9DBA-35AC6FA50CB1}"/>
            </c:ext>
          </c:extLst>
        </c:ser>
        <c:dLbls>
          <c:showLegendKey val="0"/>
          <c:showVal val="0"/>
          <c:showCatName val="0"/>
          <c:showSerName val="0"/>
          <c:showPercent val="0"/>
          <c:showBubbleSize val="0"/>
        </c:dLbls>
        <c:gapWidth val="219"/>
        <c:overlap val="-27"/>
        <c:axId val="585252271"/>
        <c:axId val="585249391"/>
      </c:barChart>
      <c:catAx>
        <c:axId val="585252271"/>
        <c:scaling>
          <c:orientation val="minMax"/>
        </c:scaling>
        <c:delete val="0"/>
        <c:axPos val="b"/>
        <c:numFmt formatCode="0\A"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49391"/>
        <c:crosses val="autoZero"/>
        <c:auto val="1"/>
        <c:lblAlgn val="ctr"/>
        <c:lblOffset val="100"/>
        <c:noMultiLvlLbl val="0"/>
      </c:catAx>
      <c:valAx>
        <c:axId val="58524939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5227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EPS Forecasting</a:t>
            </a:r>
            <a:r>
              <a:rPr lang="en-IN" b="1" baseline="0"/>
              <a:t> </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0000CC"/>
            </a:solidFill>
            <a:ln>
              <a:noFill/>
            </a:ln>
            <a:effectLst/>
          </c:spPr>
          <c:invertIfNegative val="0"/>
          <c:trendline>
            <c:spPr>
              <a:ln w="19050" cap="rnd">
                <a:solidFill>
                  <a:srgbClr val="C00000"/>
                </a:solidFill>
                <a:prstDash val="sysDot"/>
              </a:ln>
              <a:effectLst/>
            </c:spPr>
            <c:trendlineType val="linear"/>
            <c:dispRSqr val="0"/>
            <c:dispEq val="0"/>
          </c:trendline>
          <c:cat>
            <c:numRef>
              <c:f>'Forecasting '!$M$9:$M$23</c:f>
              <c:numCache>
                <c:formatCode>0\A</c:formatCode>
                <c:ptCount val="15"/>
                <c:pt idx="0">
                  <c:v>2015</c:v>
                </c:pt>
                <c:pt idx="1">
                  <c:v>2016</c:v>
                </c:pt>
                <c:pt idx="2">
                  <c:v>2017</c:v>
                </c:pt>
                <c:pt idx="3">
                  <c:v>2018</c:v>
                </c:pt>
                <c:pt idx="4">
                  <c:v>2019</c:v>
                </c:pt>
                <c:pt idx="5">
                  <c:v>2020</c:v>
                </c:pt>
                <c:pt idx="6">
                  <c:v>2021</c:v>
                </c:pt>
                <c:pt idx="7">
                  <c:v>2022</c:v>
                </c:pt>
                <c:pt idx="8">
                  <c:v>2023</c:v>
                </c:pt>
                <c:pt idx="9">
                  <c:v>2024</c:v>
                </c:pt>
                <c:pt idx="10" formatCode="0&quot;E&quot;">
                  <c:v>2025</c:v>
                </c:pt>
                <c:pt idx="11" formatCode="0&quot;E&quot;">
                  <c:v>2026</c:v>
                </c:pt>
                <c:pt idx="12" formatCode="0&quot;E&quot;">
                  <c:v>2027</c:v>
                </c:pt>
                <c:pt idx="13" formatCode="0&quot;E&quot;">
                  <c:v>2028</c:v>
                </c:pt>
                <c:pt idx="14" formatCode="0&quot;E&quot;">
                  <c:v>2029</c:v>
                </c:pt>
              </c:numCache>
            </c:numRef>
          </c:cat>
          <c:val>
            <c:numRef>
              <c:f>'Forecasting '!$N$9:$N$23</c:f>
              <c:numCache>
                <c:formatCode>#,##0.00</c:formatCode>
                <c:ptCount val="15"/>
                <c:pt idx="0">
                  <c:v>46.220198102098706</c:v>
                </c:pt>
                <c:pt idx="1">
                  <c:v>47.694444444444336</c:v>
                </c:pt>
                <c:pt idx="2">
                  <c:v>14.527274616423808</c:v>
                </c:pt>
                <c:pt idx="3">
                  <c:v>3.049111626779315</c:v>
                </c:pt>
                <c:pt idx="4">
                  <c:v>-7.7839157690575265</c:v>
                </c:pt>
                <c:pt idx="5">
                  <c:v>-35.859307219164904</c:v>
                </c:pt>
                <c:pt idx="6">
                  <c:v>-5.7172845827184542</c:v>
                </c:pt>
                <c:pt idx="7">
                  <c:v>-41.132140813683833</c:v>
                </c:pt>
                <c:pt idx="8">
                  <c:v>-11.965495438533218</c:v>
                </c:pt>
                <c:pt idx="9">
                  <c:v>78.629509281824596</c:v>
                </c:pt>
                <c:pt idx="10">
                  <c:v>-6.520675101573687</c:v>
                </c:pt>
                <c:pt idx="11">
                  <c:v>-9.3001141063764052</c:v>
                </c:pt>
                <c:pt idx="12">
                  <c:v>-12.079553111179131</c:v>
                </c:pt>
                <c:pt idx="13">
                  <c:v>-14.858992115981849</c:v>
                </c:pt>
                <c:pt idx="14">
                  <c:v>-17.638431120784574</c:v>
                </c:pt>
              </c:numCache>
            </c:numRef>
          </c:val>
          <c:extLst>
            <c:ext xmlns:c16="http://schemas.microsoft.com/office/drawing/2014/chart" uri="{C3380CC4-5D6E-409C-BE32-E72D297353CC}">
              <c16:uniqueId val="{00000000-C6BC-4EDF-8E75-11B7374E2620}"/>
            </c:ext>
          </c:extLst>
        </c:ser>
        <c:dLbls>
          <c:showLegendKey val="0"/>
          <c:showVal val="0"/>
          <c:showCatName val="0"/>
          <c:showSerName val="0"/>
          <c:showPercent val="0"/>
          <c:showBubbleSize val="0"/>
        </c:dLbls>
        <c:gapWidth val="219"/>
        <c:overlap val="-27"/>
        <c:axId val="565775039"/>
        <c:axId val="565769279"/>
      </c:barChart>
      <c:catAx>
        <c:axId val="565775039"/>
        <c:scaling>
          <c:orientation val="minMax"/>
        </c:scaling>
        <c:delete val="0"/>
        <c:axPos val="b"/>
        <c:numFmt formatCode="0\A" sourceLinked="1"/>
        <c:majorTickMark val="none"/>
        <c:minorTickMark val="none"/>
        <c:tickLblPos val="low"/>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769279"/>
        <c:crosses val="autoZero"/>
        <c:auto val="1"/>
        <c:lblAlgn val="ctr"/>
        <c:lblOffset val="100"/>
        <c:noMultiLvlLbl val="0"/>
      </c:catAx>
      <c:valAx>
        <c:axId val="56576927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775039"/>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6625456864621"/>
          <c:y val="2.0163434967104883E-2"/>
          <c:w val="0.84056269663311955"/>
          <c:h val="0.90363556723609284"/>
        </c:manualLayout>
      </c:layout>
      <c:lineChart>
        <c:grouping val="standard"/>
        <c:varyColors val="0"/>
        <c:ser>
          <c:idx val="0"/>
          <c:order val="0"/>
          <c:tx>
            <c:strRef>
              <c:f>'MAK RE 20'!$C$9</c:f>
              <c:strCache>
                <c:ptCount val="1"/>
                <c:pt idx="0">
                  <c:v>Annual</c:v>
                </c:pt>
              </c:strCache>
            </c:strRef>
          </c:tx>
          <c:spPr>
            <a:ln w="28575" cap="rnd">
              <a:solidFill>
                <a:srgbClr val="3333FF"/>
              </a:solidFill>
              <a:round/>
            </a:ln>
            <a:effectLst/>
          </c:spPr>
          <c:marker>
            <c:symbol val="none"/>
          </c:marker>
          <c:dPt>
            <c:idx val="10"/>
            <c:marker>
              <c:symbol val="none"/>
            </c:marker>
            <c:bubble3D val="0"/>
            <c:extLst>
              <c:ext xmlns:c16="http://schemas.microsoft.com/office/drawing/2014/chart" uri="{C3380CC4-5D6E-409C-BE32-E72D297353CC}">
                <c16:uniqueId val="{00000002-F821-4486-93A5-B9CC0ADE134E}"/>
              </c:ext>
            </c:extLst>
          </c:dPt>
          <c:cat>
            <c:numRef>
              <c:f>'MAK RE 20'!$B$10:$B$33</c:f>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cat>
          <c:val>
            <c:numRef>
              <c:f>'MAK RE 20'!$C$10:$C$33</c:f>
              <c:numCache>
                <c:formatCode>0.00%</c:formatCode>
                <c:ptCount val="24"/>
                <c:pt idx="0">
                  <c:v>-0.14649999999999999</c:v>
                </c:pt>
                <c:pt idx="1">
                  <c:v>-0.1618</c:v>
                </c:pt>
                <c:pt idx="2">
                  <c:v>3.2500000000000001E-2</c:v>
                </c:pt>
                <c:pt idx="3">
                  <c:v>0.71900000000000008</c:v>
                </c:pt>
                <c:pt idx="4">
                  <c:v>0.10679999999999999</c:v>
                </c:pt>
                <c:pt idx="5">
                  <c:v>0.36340000000000006</c:v>
                </c:pt>
                <c:pt idx="6">
                  <c:v>0.39829999999999999</c:v>
                </c:pt>
                <c:pt idx="7">
                  <c:v>0.54770000000000008</c:v>
                </c:pt>
                <c:pt idx="8">
                  <c:v>-0.51790000000000003</c:v>
                </c:pt>
                <c:pt idx="9">
                  <c:v>0.75760000000000005</c:v>
                </c:pt>
                <c:pt idx="10">
                  <c:v>0.17949999999999999</c:v>
                </c:pt>
                <c:pt idx="11">
                  <c:v>-0.2462</c:v>
                </c:pt>
                <c:pt idx="12">
                  <c:v>0.27699999999999997</c:v>
                </c:pt>
                <c:pt idx="13">
                  <c:v>6.7599999999999993E-2</c:v>
                </c:pt>
                <c:pt idx="14">
                  <c:v>0.31390000000000001</c:v>
                </c:pt>
                <c:pt idx="15">
                  <c:v>-4.0599999999999997E-2</c:v>
                </c:pt>
                <c:pt idx="16">
                  <c:v>3.0099999999999998E-2</c:v>
                </c:pt>
                <c:pt idx="17">
                  <c:v>0.28649999999999998</c:v>
                </c:pt>
                <c:pt idx="18">
                  <c:v>3.15E-2</c:v>
                </c:pt>
                <c:pt idx="19">
                  <c:v>0.1202</c:v>
                </c:pt>
                <c:pt idx="20">
                  <c:v>0.14899999999999999</c:v>
                </c:pt>
                <c:pt idx="21">
                  <c:v>0.2412</c:v>
                </c:pt>
                <c:pt idx="22">
                  <c:v>4.3200000000000002E-2</c:v>
                </c:pt>
                <c:pt idx="23">
                  <c:v>0.19420000000000001</c:v>
                </c:pt>
              </c:numCache>
            </c:numRef>
          </c:val>
          <c:smooth val="0"/>
          <c:extLst>
            <c:ext xmlns:c16="http://schemas.microsoft.com/office/drawing/2014/chart" uri="{C3380CC4-5D6E-409C-BE32-E72D297353CC}">
              <c16:uniqueId val="{00000000-F821-4486-93A5-B9CC0ADE134E}"/>
            </c:ext>
          </c:extLst>
        </c:ser>
        <c:dLbls>
          <c:showLegendKey val="0"/>
          <c:showVal val="0"/>
          <c:showCatName val="0"/>
          <c:showSerName val="0"/>
          <c:showPercent val="0"/>
          <c:showBubbleSize val="0"/>
        </c:dLbls>
        <c:smooth val="0"/>
        <c:axId val="246098880"/>
        <c:axId val="246103680"/>
      </c:lineChart>
      <c:catAx>
        <c:axId val="246098880"/>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103680"/>
        <c:crosses val="autoZero"/>
        <c:auto val="1"/>
        <c:lblAlgn val="ctr"/>
        <c:lblOffset val="100"/>
        <c:noMultiLvlLbl val="0"/>
      </c:catAx>
      <c:valAx>
        <c:axId val="24610368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098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0066"/>
                </a:solidFill>
                <a:latin typeface="+mn-lt"/>
                <a:ea typeface="+mn-ea"/>
                <a:cs typeface="+mn-cs"/>
              </a:defRPr>
            </a:pPr>
            <a:r>
              <a:rPr lang="en-IN" b="1" u="none">
                <a:solidFill>
                  <a:srgbClr val="000066"/>
                </a:solidFill>
              </a:rPr>
              <a:t>Football</a:t>
            </a:r>
            <a:r>
              <a:rPr lang="en-IN" b="1" baseline="0">
                <a:solidFill>
                  <a:srgbClr val="000066"/>
                </a:solidFill>
              </a:rPr>
              <a:t> Field Analysis Valuation Summary (Rs)</a:t>
            </a:r>
            <a:endParaRPr lang="en-IN" b="1">
              <a:solidFill>
                <a:srgbClr val="000066"/>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0066"/>
              </a:solidFill>
              <a:latin typeface="+mn-lt"/>
              <a:ea typeface="+mn-ea"/>
              <a:cs typeface="+mn-cs"/>
            </a:defRPr>
          </a:pPr>
          <a:endParaRPr lang="en-US"/>
        </a:p>
      </c:txPr>
    </c:title>
    <c:autoTitleDeleted val="0"/>
    <c:plotArea>
      <c:layout>
        <c:manualLayout>
          <c:layoutTarget val="inner"/>
          <c:xMode val="edge"/>
          <c:yMode val="edge"/>
          <c:x val="0.10831820671948716"/>
          <c:y val="0.13368117377105371"/>
          <c:w val="0.87753018372703417"/>
          <c:h val="0.73577136191309422"/>
        </c:manualLayout>
      </c:layout>
      <c:stockChart>
        <c:ser>
          <c:idx val="0"/>
          <c:order val="0"/>
          <c:spPr>
            <a:ln w="38100" cap="rnd">
              <a:noFill/>
              <a:round/>
            </a:ln>
            <a:effectLst/>
          </c:spPr>
          <c:marker>
            <c:symbol val="none"/>
          </c:marker>
          <c:cat>
            <c:strRef>
              <c:f>'Football Field'!$K$12:$K$16</c:f>
              <c:strCache>
                <c:ptCount val="5"/>
                <c:pt idx="0">
                  <c:v>Comps</c:v>
                </c:pt>
                <c:pt idx="1">
                  <c:v>DCF Bear</c:v>
                </c:pt>
                <c:pt idx="2">
                  <c:v>DCF Base</c:v>
                </c:pt>
                <c:pt idx="3">
                  <c:v>DFC Bull</c:v>
                </c:pt>
                <c:pt idx="4">
                  <c:v>52W H/L</c:v>
                </c:pt>
              </c:strCache>
            </c:strRef>
          </c:cat>
          <c:val>
            <c:numRef>
              <c:f>'Football Field'!$L$12:$L$16</c:f>
              <c:numCache>
                <c:formatCode>General</c:formatCode>
                <c:ptCount val="5"/>
                <c:pt idx="0">
                  <c:v>2650.8</c:v>
                </c:pt>
                <c:pt idx="1">
                  <c:v>771.4</c:v>
                </c:pt>
                <c:pt idx="2">
                  <c:v>937.4</c:v>
                </c:pt>
                <c:pt idx="3">
                  <c:v>1103.2</c:v>
                </c:pt>
                <c:pt idx="4">
                  <c:v>601.65</c:v>
                </c:pt>
              </c:numCache>
            </c:numRef>
          </c:val>
          <c:smooth val="0"/>
          <c:extLst>
            <c:ext xmlns:c16="http://schemas.microsoft.com/office/drawing/2014/chart" uri="{C3380CC4-5D6E-409C-BE32-E72D297353CC}">
              <c16:uniqueId val="{00000000-0A2F-44DF-BCFE-A4DAC67A82C7}"/>
            </c:ext>
          </c:extLst>
        </c:ser>
        <c:ser>
          <c:idx val="1"/>
          <c:order val="1"/>
          <c:spPr>
            <a:ln w="381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Field'!$K$12:$K$16</c:f>
              <c:strCache>
                <c:ptCount val="5"/>
                <c:pt idx="0">
                  <c:v>Comps</c:v>
                </c:pt>
                <c:pt idx="1">
                  <c:v>DCF Bear</c:v>
                </c:pt>
                <c:pt idx="2">
                  <c:v>DCF Base</c:v>
                </c:pt>
                <c:pt idx="3">
                  <c:v>DFC Bull</c:v>
                </c:pt>
                <c:pt idx="4">
                  <c:v>52W H/L</c:v>
                </c:pt>
              </c:strCache>
            </c:strRef>
          </c:cat>
          <c:val>
            <c:numRef>
              <c:f>'Football Field'!$M$12:$M$16</c:f>
              <c:numCache>
                <c:formatCode>General</c:formatCode>
                <c:ptCount val="5"/>
                <c:pt idx="0">
                  <c:v>2650.8</c:v>
                </c:pt>
                <c:pt idx="1">
                  <c:v>771.4</c:v>
                </c:pt>
                <c:pt idx="2">
                  <c:v>937.4</c:v>
                </c:pt>
                <c:pt idx="3">
                  <c:v>1103.2</c:v>
                </c:pt>
                <c:pt idx="4">
                  <c:v>601.65</c:v>
                </c:pt>
              </c:numCache>
            </c:numRef>
          </c:val>
          <c:smooth val="0"/>
          <c:extLst>
            <c:ext xmlns:c16="http://schemas.microsoft.com/office/drawing/2014/chart" uri="{C3380CC4-5D6E-409C-BE32-E72D297353CC}">
              <c16:uniqueId val="{00000001-0A2F-44DF-BCFE-A4DAC67A82C7}"/>
            </c:ext>
          </c:extLst>
        </c:ser>
        <c:ser>
          <c:idx val="2"/>
          <c:order val="2"/>
          <c:spPr>
            <a:ln w="38100" cap="rnd">
              <a:noFill/>
              <a:round/>
            </a:ln>
            <a:effectLst/>
          </c:spPr>
          <c:marker>
            <c:symbol val="none"/>
          </c:marker>
          <c:cat>
            <c:strRef>
              <c:f>'Football Field'!$K$12:$K$16</c:f>
              <c:strCache>
                <c:ptCount val="5"/>
                <c:pt idx="0">
                  <c:v>Comps</c:v>
                </c:pt>
                <c:pt idx="1">
                  <c:v>DCF Bear</c:v>
                </c:pt>
                <c:pt idx="2">
                  <c:v>DCF Base</c:v>
                </c:pt>
                <c:pt idx="3">
                  <c:v>DFC Bull</c:v>
                </c:pt>
                <c:pt idx="4">
                  <c:v>52W H/L</c:v>
                </c:pt>
              </c:strCache>
            </c:strRef>
          </c:cat>
          <c:val>
            <c:numRef>
              <c:f>'Football Field'!$N$12:$N$16</c:f>
              <c:numCache>
                <c:formatCode>General</c:formatCode>
                <c:ptCount val="5"/>
                <c:pt idx="0">
                  <c:v>3581.3</c:v>
                </c:pt>
                <c:pt idx="1">
                  <c:v>1003.7</c:v>
                </c:pt>
                <c:pt idx="2">
                  <c:v>1458.7</c:v>
                </c:pt>
                <c:pt idx="3">
                  <c:v>2165.3000000000002</c:v>
                </c:pt>
                <c:pt idx="4">
                  <c:v>1179.05</c:v>
                </c:pt>
              </c:numCache>
            </c:numRef>
          </c:val>
          <c:smooth val="0"/>
          <c:extLst>
            <c:ext xmlns:c16="http://schemas.microsoft.com/office/drawing/2014/chart" uri="{C3380CC4-5D6E-409C-BE32-E72D297353CC}">
              <c16:uniqueId val="{00000002-0A2F-44DF-BCFE-A4DAC67A82C7}"/>
            </c:ext>
          </c:extLst>
        </c:ser>
        <c:ser>
          <c:idx val="3"/>
          <c:order val="3"/>
          <c:spPr>
            <a:ln w="3810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Field'!$K$12:$K$16</c:f>
              <c:strCache>
                <c:ptCount val="5"/>
                <c:pt idx="0">
                  <c:v>Comps</c:v>
                </c:pt>
                <c:pt idx="1">
                  <c:v>DCF Bear</c:v>
                </c:pt>
                <c:pt idx="2">
                  <c:v>DCF Base</c:v>
                </c:pt>
                <c:pt idx="3">
                  <c:v>DFC Bull</c:v>
                </c:pt>
                <c:pt idx="4">
                  <c:v>52W H/L</c:v>
                </c:pt>
              </c:strCache>
            </c:strRef>
          </c:cat>
          <c:val>
            <c:numRef>
              <c:f>'Football Field'!$O$12:$O$16</c:f>
              <c:numCache>
                <c:formatCode>General</c:formatCode>
                <c:ptCount val="5"/>
                <c:pt idx="0">
                  <c:v>3581.3</c:v>
                </c:pt>
                <c:pt idx="1">
                  <c:v>1003.7</c:v>
                </c:pt>
                <c:pt idx="2">
                  <c:v>1458.7</c:v>
                </c:pt>
                <c:pt idx="3">
                  <c:v>2165.3000000000002</c:v>
                </c:pt>
                <c:pt idx="4">
                  <c:v>1179.05</c:v>
                </c:pt>
              </c:numCache>
            </c:numRef>
          </c:val>
          <c:smooth val="0"/>
          <c:extLst>
            <c:ext xmlns:c16="http://schemas.microsoft.com/office/drawing/2014/chart" uri="{C3380CC4-5D6E-409C-BE32-E72D297353CC}">
              <c16:uniqueId val="{00000003-0A2F-44DF-BCFE-A4DAC67A82C7}"/>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0066"/>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89838560"/>
        <c:axId val="89839040"/>
      </c:stockChart>
      <c:catAx>
        <c:axId val="8983856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39040"/>
        <c:crosses val="autoZero"/>
        <c:auto val="1"/>
        <c:lblAlgn val="ctr"/>
        <c:lblOffset val="100"/>
        <c:noMultiLvlLbl val="0"/>
      </c:catAx>
      <c:valAx>
        <c:axId val="89839040"/>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38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4-F3B9-4496-94A9-6733555BB3C8}"/>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F3B9-4496-94A9-6733555BB3C8}"/>
              </c:ext>
            </c:extLst>
          </c:dPt>
          <c:dPt>
            <c:idx val="2"/>
            <c:invertIfNegative val="0"/>
            <c:bubble3D val="0"/>
            <c:spPr>
              <a:solidFill>
                <a:srgbClr val="0033CC"/>
              </a:solidFill>
              <a:ln>
                <a:noFill/>
              </a:ln>
              <a:effectLst/>
            </c:spPr>
            <c:extLst>
              <c:ext xmlns:c16="http://schemas.microsoft.com/office/drawing/2014/chart" uri="{C3380CC4-5D6E-409C-BE32-E72D297353CC}">
                <c16:uniqueId val="{00000001-F3B9-4496-94A9-6733555BB3C8}"/>
              </c:ext>
            </c:extLst>
          </c:dPt>
          <c:dPt>
            <c:idx val="3"/>
            <c:invertIfNegative val="0"/>
            <c:bubble3D val="0"/>
            <c:spPr>
              <a:solidFill>
                <a:srgbClr val="333399"/>
              </a:solidFill>
              <a:ln>
                <a:noFill/>
              </a:ln>
              <a:effectLst/>
            </c:spPr>
            <c:extLst>
              <c:ext xmlns:c16="http://schemas.microsoft.com/office/drawing/2014/chart" uri="{C3380CC4-5D6E-409C-BE32-E72D297353CC}">
                <c16:uniqueId val="{00000002-F3B9-4496-94A9-6733555BB3C8}"/>
              </c:ext>
            </c:extLst>
          </c:dPt>
          <c:dLbls>
            <c:dLbl>
              <c:idx val="2"/>
              <c:numFmt formatCode="#,##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1-F3B9-4496-94A9-6733555BB3C8}"/>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'Dupoint Analysis'!$F$61:$I$61</c:f>
              <c:numCache>
                <c:formatCode>mmm\-yy</c:formatCode>
                <c:ptCount val="4"/>
                <c:pt idx="0">
                  <c:v>44286</c:v>
                </c:pt>
                <c:pt idx="1">
                  <c:v>44651</c:v>
                </c:pt>
                <c:pt idx="2">
                  <c:v>45016</c:v>
                </c:pt>
                <c:pt idx="3">
                  <c:v>45382</c:v>
                </c:pt>
              </c:numCache>
            </c:numRef>
          </c:cat>
          <c:val>
            <c:numRef>
              <c:f>'Dupoint Analysis'!$F$63:$I$63</c:f>
              <c:numCache>
                <c:formatCode>#,##0.0</c:formatCode>
                <c:ptCount val="4"/>
                <c:pt idx="0">
                  <c:v>249794.75</c:v>
                </c:pt>
                <c:pt idx="1">
                  <c:v>278453.62</c:v>
                </c:pt>
                <c:pt idx="2">
                  <c:v>345966.97</c:v>
                </c:pt>
                <c:pt idx="3">
                  <c:v>437927.77</c:v>
                </c:pt>
              </c:numCache>
            </c:numRef>
          </c:val>
          <c:extLst>
            <c:ext xmlns:c16="http://schemas.microsoft.com/office/drawing/2014/chart" uri="{C3380CC4-5D6E-409C-BE32-E72D297353CC}">
              <c16:uniqueId val="{00000000-F3B9-4496-94A9-6733555BB3C8}"/>
            </c:ext>
          </c:extLst>
        </c:ser>
        <c:dLbls>
          <c:showLegendKey val="0"/>
          <c:showVal val="0"/>
          <c:showCatName val="0"/>
          <c:showSerName val="0"/>
          <c:showPercent val="0"/>
          <c:showBubbleSize val="0"/>
        </c:dLbls>
        <c:gapWidth val="219"/>
        <c:overlap val="-27"/>
        <c:axId val="382005168"/>
        <c:axId val="382005648"/>
      </c:barChart>
      <c:dateAx>
        <c:axId val="38200516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005648"/>
        <c:crosses val="autoZero"/>
        <c:auto val="1"/>
        <c:lblOffset val="100"/>
        <c:baseTimeUnit val="years"/>
      </c:dateAx>
      <c:valAx>
        <c:axId val="382005648"/>
        <c:scaling>
          <c:orientation val="minMax"/>
        </c:scaling>
        <c:delete val="1"/>
        <c:axPos val="l"/>
        <c:numFmt formatCode="#,##0.0" sourceLinked="1"/>
        <c:majorTickMark val="none"/>
        <c:minorTickMark val="none"/>
        <c:tickLblPos val="nextTo"/>
        <c:crossAx val="38200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603752561375516E-2"/>
          <c:y val="8.7527191922342207E-2"/>
          <c:w val="0.88999995669289633"/>
          <c:h val="0.76893050060145807"/>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1-DA6D-4EA7-A8B6-2A6D32ED5CBE}"/>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DA6D-4EA7-A8B6-2A6D32ED5CBE}"/>
              </c:ext>
            </c:extLst>
          </c:dPt>
          <c:dPt>
            <c:idx val="2"/>
            <c:invertIfNegative val="0"/>
            <c:bubble3D val="0"/>
            <c:spPr>
              <a:solidFill>
                <a:srgbClr val="0033CC"/>
              </a:solidFill>
              <a:ln>
                <a:noFill/>
              </a:ln>
              <a:effectLst/>
            </c:spPr>
            <c:extLst>
              <c:ext xmlns:c16="http://schemas.microsoft.com/office/drawing/2014/chart" uri="{C3380CC4-5D6E-409C-BE32-E72D297353CC}">
                <c16:uniqueId val="{00000005-DA6D-4EA7-A8B6-2A6D32ED5CBE}"/>
              </c:ext>
            </c:extLst>
          </c:dPt>
          <c:dPt>
            <c:idx val="3"/>
            <c:invertIfNegative val="0"/>
            <c:bubble3D val="0"/>
            <c:spPr>
              <a:solidFill>
                <a:srgbClr val="333399"/>
              </a:solidFill>
              <a:ln>
                <a:noFill/>
              </a:ln>
              <a:effectLst/>
            </c:spPr>
            <c:extLst>
              <c:ext xmlns:c16="http://schemas.microsoft.com/office/drawing/2014/chart" uri="{C3380CC4-5D6E-409C-BE32-E72D297353CC}">
                <c16:uniqueId val="{00000007-DA6D-4EA7-A8B6-2A6D32ED5CBE}"/>
              </c:ext>
            </c:extLst>
          </c:dPt>
          <c:dLbls>
            <c:dLbl>
              <c:idx val="2"/>
              <c:numFmt formatCode="#,##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DA6D-4EA7-A8B6-2A6D32ED5CBE}"/>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'Dupoint Analysis'!$F$61:$I$61</c:f>
              <c:numCache>
                <c:formatCode>mmm\-yy</c:formatCode>
                <c:ptCount val="4"/>
                <c:pt idx="0">
                  <c:v>44286</c:v>
                </c:pt>
                <c:pt idx="1">
                  <c:v>44651</c:v>
                </c:pt>
                <c:pt idx="2">
                  <c:v>45016</c:v>
                </c:pt>
                <c:pt idx="3">
                  <c:v>45382</c:v>
                </c:pt>
              </c:numCache>
            </c:numRef>
          </c:cat>
          <c:val>
            <c:numRef>
              <c:f>'Dupoint Analysis'!$F$62:$I$62</c:f>
              <c:numCache>
                <c:formatCode>#,##0.0</c:formatCode>
                <c:ptCount val="4"/>
                <c:pt idx="0">
                  <c:v>-13451.39</c:v>
                </c:pt>
                <c:pt idx="1">
                  <c:v>-11441.47</c:v>
                </c:pt>
                <c:pt idx="2">
                  <c:v>2414.29</c:v>
                </c:pt>
                <c:pt idx="3">
                  <c:v>31399.09</c:v>
                </c:pt>
              </c:numCache>
            </c:numRef>
          </c:val>
          <c:extLst>
            <c:ext xmlns:c16="http://schemas.microsoft.com/office/drawing/2014/chart" uri="{C3380CC4-5D6E-409C-BE32-E72D297353CC}">
              <c16:uniqueId val="{00000008-DA6D-4EA7-A8B6-2A6D32ED5CBE}"/>
            </c:ext>
          </c:extLst>
        </c:ser>
        <c:dLbls>
          <c:showLegendKey val="0"/>
          <c:showVal val="0"/>
          <c:showCatName val="0"/>
          <c:showSerName val="0"/>
          <c:showPercent val="0"/>
          <c:showBubbleSize val="0"/>
        </c:dLbls>
        <c:gapWidth val="219"/>
        <c:overlap val="-27"/>
        <c:axId val="382005168"/>
        <c:axId val="382005648"/>
      </c:barChart>
      <c:dateAx>
        <c:axId val="382005168"/>
        <c:scaling>
          <c:orientation val="minMax"/>
        </c:scaling>
        <c:delete val="0"/>
        <c:axPos val="b"/>
        <c:numFmt formatCode="yyyy" sourceLinked="0"/>
        <c:majorTickMark val="out"/>
        <c:minorTickMark val="none"/>
        <c:tickLblPos val="low"/>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005648"/>
        <c:crosses val="autoZero"/>
        <c:auto val="1"/>
        <c:lblOffset val="100"/>
        <c:baseTimeUnit val="years"/>
      </c:dateAx>
      <c:valAx>
        <c:axId val="382005648"/>
        <c:scaling>
          <c:orientation val="minMax"/>
        </c:scaling>
        <c:delete val="1"/>
        <c:axPos val="l"/>
        <c:numFmt formatCode="#,##0.0" sourceLinked="1"/>
        <c:majorTickMark val="none"/>
        <c:minorTickMark val="none"/>
        <c:tickLblPos val="nextTo"/>
        <c:crossAx val="38200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1-C980-4B6A-BBB0-7D52EB29BB29}"/>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C980-4B6A-BBB0-7D52EB29BB29}"/>
              </c:ext>
            </c:extLst>
          </c:dPt>
          <c:dPt>
            <c:idx val="2"/>
            <c:invertIfNegative val="0"/>
            <c:bubble3D val="0"/>
            <c:spPr>
              <a:solidFill>
                <a:srgbClr val="0033CC"/>
              </a:solidFill>
              <a:ln>
                <a:noFill/>
              </a:ln>
              <a:effectLst/>
            </c:spPr>
            <c:extLst>
              <c:ext xmlns:c16="http://schemas.microsoft.com/office/drawing/2014/chart" uri="{C3380CC4-5D6E-409C-BE32-E72D297353CC}">
                <c16:uniqueId val="{00000005-C980-4B6A-BBB0-7D52EB29BB29}"/>
              </c:ext>
            </c:extLst>
          </c:dPt>
          <c:dPt>
            <c:idx val="3"/>
            <c:invertIfNegative val="0"/>
            <c:bubble3D val="0"/>
            <c:spPr>
              <a:solidFill>
                <a:srgbClr val="333399"/>
              </a:solidFill>
              <a:ln>
                <a:noFill/>
              </a:ln>
              <a:effectLst/>
            </c:spPr>
            <c:extLst>
              <c:ext xmlns:c16="http://schemas.microsoft.com/office/drawing/2014/chart" uri="{C3380CC4-5D6E-409C-BE32-E72D297353CC}">
                <c16:uniqueId val="{00000007-C980-4B6A-BBB0-7D52EB29BB29}"/>
              </c:ext>
            </c:extLst>
          </c:dPt>
          <c:dLbls>
            <c:dLbl>
              <c:idx val="2"/>
              <c:numFmt formatCode="#,##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C980-4B6A-BBB0-7D52EB29BB29}"/>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'Dupoint Analysis'!$F$61:$I$61</c:f>
              <c:numCache>
                <c:formatCode>mmm\-yy</c:formatCode>
                <c:ptCount val="4"/>
                <c:pt idx="0">
                  <c:v>44286</c:v>
                </c:pt>
                <c:pt idx="1">
                  <c:v>44651</c:v>
                </c:pt>
                <c:pt idx="2">
                  <c:v>45016</c:v>
                </c:pt>
                <c:pt idx="3">
                  <c:v>45382</c:v>
                </c:pt>
              </c:numCache>
            </c:numRef>
          </c:cat>
          <c:val>
            <c:numRef>
              <c:f>'Dupoint Analysis'!$F$67:$I$67</c:f>
              <c:numCache>
                <c:formatCode>_ * #,##0.0_ ;_ * \-#,##0.0_ ;_ * "-"??_ ;_ @_ </c:formatCode>
                <c:ptCount val="4"/>
                <c:pt idx="0">
                  <c:v>330874.65000000002</c:v>
                </c:pt>
                <c:pt idx="1">
                  <c:v>335315.69999999995</c:v>
                </c:pt>
                <c:pt idx="2">
                  <c:v>331867.95999999996</c:v>
                </c:pt>
                <c:pt idx="3">
                  <c:v>352097.52</c:v>
                </c:pt>
              </c:numCache>
            </c:numRef>
          </c:val>
          <c:extLst>
            <c:ext xmlns:c16="http://schemas.microsoft.com/office/drawing/2014/chart" uri="{C3380CC4-5D6E-409C-BE32-E72D297353CC}">
              <c16:uniqueId val="{00000008-C980-4B6A-BBB0-7D52EB29BB29}"/>
            </c:ext>
          </c:extLst>
        </c:ser>
        <c:dLbls>
          <c:showLegendKey val="0"/>
          <c:showVal val="0"/>
          <c:showCatName val="0"/>
          <c:showSerName val="0"/>
          <c:showPercent val="0"/>
          <c:showBubbleSize val="0"/>
        </c:dLbls>
        <c:gapWidth val="219"/>
        <c:overlap val="-27"/>
        <c:axId val="382005168"/>
        <c:axId val="382005648"/>
      </c:barChart>
      <c:dateAx>
        <c:axId val="38200516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005648"/>
        <c:crosses val="autoZero"/>
        <c:auto val="1"/>
        <c:lblOffset val="100"/>
        <c:baseTimeUnit val="years"/>
      </c:dateAx>
      <c:valAx>
        <c:axId val="382005648"/>
        <c:scaling>
          <c:orientation val="minMax"/>
        </c:scaling>
        <c:delete val="1"/>
        <c:axPos val="l"/>
        <c:numFmt formatCode="_ * #,##0.0_ ;_ * \-#,##0.0_ ;_ * &quot;-&quot;??_ ;_ @_ " sourceLinked="1"/>
        <c:majorTickMark val="none"/>
        <c:minorTickMark val="none"/>
        <c:tickLblPos val="nextTo"/>
        <c:crossAx val="38200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1-99CD-4244-8E93-A591D91C15B1}"/>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99CD-4244-8E93-A591D91C15B1}"/>
              </c:ext>
            </c:extLst>
          </c:dPt>
          <c:dPt>
            <c:idx val="2"/>
            <c:invertIfNegative val="0"/>
            <c:bubble3D val="0"/>
            <c:spPr>
              <a:solidFill>
                <a:srgbClr val="0033CC"/>
              </a:solidFill>
              <a:ln>
                <a:noFill/>
              </a:ln>
              <a:effectLst/>
            </c:spPr>
            <c:extLst>
              <c:ext xmlns:c16="http://schemas.microsoft.com/office/drawing/2014/chart" uri="{C3380CC4-5D6E-409C-BE32-E72D297353CC}">
                <c16:uniqueId val="{00000005-99CD-4244-8E93-A591D91C15B1}"/>
              </c:ext>
            </c:extLst>
          </c:dPt>
          <c:dPt>
            <c:idx val="3"/>
            <c:invertIfNegative val="0"/>
            <c:bubble3D val="0"/>
            <c:spPr>
              <a:solidFill>
                <a:srgbClr val="333399"/>
              </a:solidFill>
              <a:ln>
                <a:noFill/>
              </a:ln>
              <a:effectLst/>
            </c:spPr>
            <c:extLst>
              <c:ext xmlns:c16="http://schemas.microsoft.com/office/drawing/2014/chart" uri="{C3380CC4-5D6E-409C-BE32-E72D297353CC}">
                <c16:uniqueId val="{00000007-99CD-4244-8E93-A591D91C15B1}"/>
              </c:ext>
            </c:extLst>
          </c:dPt>
          <c:dLbls>
            <c:dLbl>
              <c:idx val="2"/>
              <c:numFmt formatCode="#,##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99CD-4244-8E93-A591D91C15B1}"/>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'Dupoint Analysis'!$F$61:$I$61</c:f>
              <c:numCache>
                <c:formatCode>mmm\-yy</c:formatCode>
                <c:ptCount val="4"/>
                <c:pt idx="0">
                  <c:v>44286</c:v>
                </c:pt>
                <c:pt idx="1">
                  <c:v>44651</c:v>
                </c:pt>
                <c:pt idx="2">
                  <c:v>45016</c:v>
                </c:pt>
                <c:pt idx="3">
                  <c:v>45382</c:v>
                </c:pt>
              </c:numCache>
            </c:numRef>
          </c:cat>
          <c:val>
            <c:numRef>
              <c:f>'Dupoint Analysis'!$F$74:$I$74</c:f>
              <c:numCache>
                <c:formatCode>0.00%</c:formatCode>
                <c:ptCount val="4"/>
                <c:pt idx="0">
                  <c:v>-0.22904218750997701</c:v>
                </c:pt>
                <c:pt idx="1">
                  <c:v>-0.22926968951173832</c:v>
                </c:pt>
                <c:pt idx="2">
                  <c:v>5.372070790225919E-2</c:v>
                </c:pt>
                <c:pt idx="3">
                  <c:v>0.48217346140170197</c:v>
                </c:pt>
              </c:numCache>
            </c:numRef>
          </c:val>
          <c:extLst>
            <c:ext xmlns:c16="http://schemas.microsoft.com/office/drawing/2014/chart" uri="{C3380CC4-5D6E-409C-BE32-E72D297353CC}">
              <c16:uniqueId val="{00000008-99CD-4244-8E93-A591D91C15B1}"/>
            </c:ext>
          </c:extLst>
        </c:ser>
        <c:dLbls>
          <c:showLegendKey val="0"/>
          <c:showVal val="0"/>
          <c:showCatName val="0"/>
          <c:showSerName val="0"/>
          <c:showPercent val="0"/>
          <c:showBubbleSize val="0"/>
        </c:dLbls>
        <c:gapWidth val="219"/>
        <c:overlap val="-27"/>
        <c:axId val="382005168"/>
        <c:axId val="382005648"/>
      </c:barChart>
      <c:dateAx>
        <c:axId val="382005168"/>
        <c:scaling>
          <c:orientation val="minMax"/>
        </c:scaling>
        <c:delete val="0"/>
        <c:axPos val="b"/>
        <c:numFmt formatCode="yy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005648"/>
        <c:crosses val="autoZero"/>
        <c:auto val="1"/>
        <c:lblOffset val="100"/>
        <c:baseTimeUnit val="years"/>
      </c:dateAx>
      <c:valAx>
        <c:axId val="382005648"/>
        <c:scaling>
          <c:orientation val="minMax"/>
        </c:scaling>
        <c:delete val="1"/>
        <c:axPos val="l"/>
        <c:numFmt formatCode="0.00%" sourceLinked="1"/>
        <c:majorTickMark val="none"/>
        <c:minorTickMark val="none"/>
        <c:tickLblPos val="nextTo"/>
        <c:crossAx val="38200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966888064724418E-2"/>
          <c:y val="9.2940569825332525E-2"/>
          <c:w val="0.89072846257606275"/>
          <c:h val="0.75550719318353254"/>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1-1786-4295-8259-F841DB0A6826}"/>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1786-4295-8259-F841DB0A6826}"/>
              </c:ext>
            </c:extLst>
          </c:dPt>
          <c:dPt>
            <c:idx val="2"/>
            <c:invertIfNegative val="0"/>
            <c:bubble3D val="0"/>
            <c:spPr>
              <a:solidFill>
                <a:srgbClr val="0033CC"/>
              </a:solidFill>
              <a:ln>
                <a:noFill/>
              </a:ln>
              <a:effectLst/>
            </c:spPr>
            <c:extLst>
              <c:ext xmlns:c16="http://schemas.microsoft.com/office/drawing/2014/chart" uri="{C3380CC4-5D6E-409C-BE32-E72D297353CC}">
                <c16:uniqueId val="{00000005-1786-4295-8259-F841DB0A6826}"/>
              </c:ext>
            </c:extLst>
          </c:dPt>
          <c:dPt>
            <c:idx val="3"/>
            <c:invertIfNegative val="0"/>
            <c:bubble3D val="0"/>
            <c:spPr>
              <a:solidFill>
                <a:srgbClr val="333399"/>
              </a:solidFill>
              <a:ln>
                <a:noFill/>
              </a:ln>
              <a:effectLst/>
            </c:spPr>
            <c:extLst>
              <c:ext xmlns:c16="http://schemas.microsoft.com/office/drawing/2014/chart" uri="{C3380CC4-5D6E-409C-BE32-E72D297353CC}">
                <c16:uniqueId val="{00000007-1786-4295-8259-F841DB0A6826}"/>
              </c:ext>
            </c:extLst>
          </c:dPt>
          <c:dLbls>
            <c:dLbl>
              <c:idx val="2"/>
              <c:numFmt formatCode="#,##0.0" sourceLinked="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1786-4295-8259-F841DB0A6826}"/>
                </c:ext>
              </c:extLst>
            </c:dLbl>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'Dupoint Analysis'!$F$77:$I$77</c:f>
              <c:numCache>
                <c:formatCode>mmm\-yy</c:formatCode>
                <c:ptCount val="4"/>
                <c:pt idx="0">
                  <c:v>44286</c:v>
                </c:pt>
                <c:pt idx="1">
                  <c:v>44651</c:v>
                </c:pt>
                <c:pt idx="2">
                  <c:v>45016</c:v>
                </c:pt>
                <c:pt idx="3">
                  <c:v>45382</c:v>
                </c:pt>
              </c:numCache>
            </c:numRef>
          </c:cat>
          <c:val>
            <c:numRef>
              <c:f>'Dupoint Analysis'!$F$80:$I$80</c:f>
              <c:numCache>
                <c:formatCode>0.00%</c:formatCode>
                <c:ptCount val="4"/>
                <c:pt idx="0">
                  <c:v>-4.0654036203740598E-2</c:v>
                </c:pt>
                <c:pt idx="1">
                  <c:v>-3.4121486109955489E-2</c:v>
                </c:pt>
                <c:pt idx="2">
                  <c:v>7.2748511184990566E-3</c:v>
                </c:pt>
                <c:pt idx="3">
                  <c:v>8.9177254074382567E-2</c:v>
                </c:pt>
              </c:numCache>
            </c:numRef>
          </c:val>
          <c:extLst>
            <c:ext xmlns:c16="http://schemas.microsoft.com/office/drawing/2014/chart" uri="{C3380CC4-5D6E-409C-BE32-E72D297353CC}">
              <c16:uniqueId val="{00000008-1786-4295-8259-F841DB0A6826}"/>
            </c:ext>
          </c:extLst>
        </c:ser>
        <c:dLbls>
          <c:showLegendKey val="0"/>
          <c:showVal val="0"/>
          <c:showCatName val="0"/>
          <c:showSerName val="0"/>
          <c:showPercent val="0"/>
          <c:showBubbleSize val="0"/>
        </c:dLbls>
        <c:gapWidth val="219"/>
        <c:overlap val="-27"/>
        <c:axId val="382005168"/>
        <c:axId val="382005648"/>
      </c:barChart>
      <c:dateAx>
        <c:axId val="382005168"/>
        <c:scaling>
          <c:orientation val="minMax"/>
        </c:scaling>
        <c:delete val="0"/>
        <c:axPos val="b"/>
        <c:numFmt formatCode="yy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tx1">
                    <a:lumMod val="65000"/>
                    <a:lumOff val="35000"/>
                  </a:schemeClr>
                </a:solidFill>
                <a:latin typeface="+mn-lt"/>
                <a:ea typeface="+mn-ea"/>
                <a:cs typeface="+mn-cs"/>
              </a:defRPr>
            </a:pPr>
            <a:endParaRPr lang="en-US"/>
          </a:p>
        </c:txPr>
        <c:crossAx val="382005648"/>
        <c:crosses val="autoZero"/>
        <c:auto val="1"/>
        <c:lblOffset val="100"/>
        <c:baseTimeUnit val="years"/>
      </c:dateAx>
      <c:valAx>
        <c:axId val="382005648"/>
        <c:scaling>
          <c:orientation val="minMax"/>
        </c:scaling>
        <c:delete val="1"/>
        <c:axPos val="l"/>
        <c:numFmt formatCode="0.00%" sourceLinked="1"/>
        <c:majorTickMark val="none"/>
        <c:minorTickMark val="none"/>
        <c:tickLblPos val="nextTo"/>
        <c:crossAx val="38200516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lgn="ctr">
        <a:defRPr lang="en-US" sz="900" b="0"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1-C54C-48C8-B003-BF1C1ABC53C6}"/>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C54C-48C8-B003-BF1C1ABC53C6}"/>
              </c:ext>
            </c:extLst>
          </c:dPt>
          <c:dPt>
            <c:idx val="2"/>
            <c:invertIfNegative val="0"/>
            <c:bubble3D val="0"/>
            <c:spPr>
              <a:solidFill>
                <a:srgbClr val="0033CC"/>
              </a:solidFill>
              <a:ln>
                <a:noFill/>
              </a:ln>
              <a:effectLst/>
            </c:spPr>
            <c:extLst>
              <c:ext xmlns:c16="http://schemas.microsoft.com/office/drawing/2014/chart" uri="{C3380CC4-5D6E-409C-BE32-E72D297353CC}">
                <c16:uniqueId val="{00000005-C54C-48C8-B003-BF1C1ABC53C6}"/>
              </c:ext>
            </c:extLst>
          </c:dPt>
          <c:dPt>
            <c:idx val="3"/>
            <c:invertIfNegative val="0"/>
            <c:bubble3D val="0"/>
            <c:spPr>
              <a:solidFill>
                <a:srgbClr val="333399"/>
              </a:solidFill>
              <a:ln>
                <a:noFill/>
              </a:ln>
              <a:effectLst/>
            </c:spPr>
            <c:extLst>
              <c:ext xmlns:c16="http://schemas.microsoft.com/office/drawing/2014/chart" uri="{C3380CC4-5D6E-409C-BE32-E72D297353CC}">
                <c16:uniqueId val="{00000007-C54C-48C8-B003-BF1C1ABC53C6}"/>
              </c:ext>
            </c:extLst>
          </c:dPt>
          <c:dLbls>
            <c:dLbl>
              <c:idx val="2"/>
              <c:numFmt formatCode="#,##0.0" sourceLinked="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C54C-48C8-B003-BF1C1ABC53C6}"/>
                </c:ext>
              </c:extLst>
            </c:dLbl>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'Dupoint Analysis'!$F$61:$I$61</c:f>
              <c:numCache>
                <c:formatCode>mmm\-yy</c:formatCode>
                <c:ptCount val="4"/>
                <c:pt idx="0">
                  <c:v>44286</c:v>
                </c:pt>
                <c:pt idx="1">
                  <c:v>44651</c:v>
                </c:pt>
                <c:pt idx="2">
                  <c:v>45016</c:v>
                </c:pt>
                <c:pt idx="3">
                  <c:v>45382</c:v>
                </c:pt>
              </c:numCache>
            </c:numRef>
          </c:cat>
          <c:val>
            <c:numRef>
              <c:f>'Dupoint Analysis'!$F$72:$I$72</c:f>
              <c:numCache>
                <c:formatCode>0.00"x"</c:formatCode>
                <c:ptCount val="4"/>
                <c:pt idx="0">
                  <c:v>5.6339347552630636</c:v>
                </c:pt>
                <c:pt idx="1">
                  <c:v>6.7192175854510996</c:v>
                </c:pt>
                <c:pt idx="2">
                  <c:v>7.3844408672026294</c:v>
                </c:pt>
                <c:pt idx="3">
                  <c:v>5.4069108362489162</c:v>
                </c:pt>
              </c:numCache>
            </c:numRef>
          </c:val>
          <c:extLst>
            <c:ext xmlns:c16="http://schemas.microsoft.com/office/drawing/2014/chart" uri="{C3380CC4-5D6E-409C-BE32-E72D297353CC}">
              <c16:uniqueId val="{00000008-C54C-48C8-B003-BF1C1ABC53C6}"/>
            </c:ext>
          </c:extLst>
        </c:ser>
        <c:dLbls>
          <c:showLegendKey val="0"/>
          <c:showVal val="0"/>
          <c:showCatName val="0"/>
          <c:showSerName val="0"/>
          <c:showPercent val="0"/>
          <c:showBubbleSize val="0"/>
        </c:dLbls>
        <c:gapWidth val="219"/>
        <c:overlap val="-27"/>
        <c:axId val="382005168"/>
        <c:axId val="382005648"/>
      </c:barChart>
      <c:dateAx>
        <c:axId val="38200516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tx1">
                    <a:lumMod val="65000"/>
                    <a:lumOff val="35000"/>
                  </a:schemeClr>
                </a:solidFill>
                <a:latin typeface="+mn-lt"/>
                <a:ea typeface="+mn-ea"/>
                <a:cs typeface="+mn-cs"/>
              </a:defRPr>
            </a:pPr>
            <a:endParaRPr lang="en-US"/>
          </a:p>
        </c:txPr>
        <c:crossAx val="382005648"/>
        <c:crosses val="autoZero"/>
        <c:auto val="1"/>
        <c:lblOffset val="100"/>
        <c:baseTimeUnit val="years"/>
      </c:dateAx>
      <c:valAx>
        <c:axId val="382005648"/>
        <c:scaling>
          <c:orientation val="minMax"/>
        </c:scaling>
        <c:delete val="1"/>
        <c:axPos val="l"/>
        <c:numFmt formatCode="0.00&quot;x&quot;" sourceLinked="1"/>
        <c:majorTickMark val="none"/>
        <c:minorTickMark val="none"/>
        <c:tickLblPos val="nextTo"/>
        <c:crossAx val="38200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lgn="ctr">
        <a:defRPr lang="en-US" sz="900" b="0"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66CC"/>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BD9B-4C2A-8912-933BC6ED8405}"/>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BD9B-4C2A-8912-933BC6ED8405}"/>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BD9B-4C2A-8912-933BC6ED8405}"/>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BD9B-4C2A-8912-933BC6ED8405}"/>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A-BD9B-4C2A-8912-933BC6ED8405}"/>
              </c:ext>
            </c:extLst>
          </c:dPt>
          <c:dPt>
            <c:idx val="5"/>
            <c:invertIfNegative val="0"/>
            <c:bubble3D val="0"/>
            <c:spPr>
              <a:solidFill>
                <a:srgbClr val="0000CC"/>
              </a:solidFill>
              <a:ln>
                <a:noFill/>
              </a:ln>
              <a:effectLst/>
            </c:spPr>
            <c:extLst>
              <c:ext xmlns:c16="http://schemas.microsoft.com/office/drawing/2014/chart" uri="{C3380CC4-5D6E-409C-BE32-E72D297353CC}">
                <c16:uniqueId val="{0000000B-BD9B-4C2A-8912-933BC6ED8405}"/>
              </c:ext>
            </c:extLst>
          </c:dPt>
          <c:dLbls>
            <c:dLbl>
              <c:idx val="2"/>
              <c:numFmt formatCode="#,##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BD9B-4C2A-8912-933BC6ED8405}"/>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Zscore Analysis'!$C$48:$I$48</c:f>
              <c:numCache>
                <c:formatCode>mmm\-yy</c:formatCode>
                <c:ptCount val="7"/>
                <c:pt idx="0">
                  <c:v>43190</c:v>
                </c:pt>
                <c:pt idx="1">
                  <c:v>43555</c:v>
                </c:pt>
                <c:pt idx="2">
                  <c:v>43921</c:v>
                </c:pt>
                <c:pt idx="3">
                  <c:v>44286</c:v>
                </c:pt>
                <c:pt idx="4">
                  <c:v>44651</c:v>
                </c:pt>
                <c:pt idx="5">
                  <c:v>45016</c:v>
                </c:pt>
                <c:pt idx="6">
                  <c:v>45382</c:v>
                </c:pt>
              </c:numCache>
            </c:numRef>
          </c:cat>
          <c:val>
            <c:numRef>
              <c:f>'Altman''s Zscore Analysis'!$C$51:$I$51</c:f>
              <c:numCache>
                <c:formatCode>0.00%</c:formatCode>
                <c:ptCount val="7"/>
                <c:pt idx="0">
                  <c:v>6.4740923680211273E-3</c:v>
                </c:pt>
                <c:pt idx="1">
                  <c:v>2.4421932507214739E-2</c:v>
                </c:pt>
                <c:pt idx="2">
                  <c:v>2.4863436712775324E-2</c:v>
                </c:pt>
                <c:pt idx="3">
                  <c:v>3.8309785542877596E-2</c:v>
                </c:pt>
                <c:pt idx="4">
                  <c:v>3.8060363733234209E-2</c:v>
                </c:pt>
                <c:pt idx="5">
                  <c:v>2.002486416425658E-2</c:v>
                </c:pt>
                <c:pt idx="6">
                  <c:v>3.3084920486573126E-2</c:v>
                </c:pt>
              </c:numCache>
            </c:numRef>
          </c:val>
          <c:extLst>
            <c:ext xmlns:c16="http://schemas.microsoft.com/office/drawing/2014/chart" uri="{C3380CC4-5D6E-409C-BE32-E72D297353CC}">
              <c16:uniqueId val="{00000008-BD9B-4C2A-8912-933BC6ED8405}"/>
            </c:ext>
          </c:extLst>
        </c:ser>
        <c:dLbls>
          <c:showLegendKey val="0"/>
          <c:showVal val="0"/>
          <c:showCatName val="0"/>
          <c:showSerName val="0"/>
          <c:showPercent val="0"/>
          <c:showBubbleSize val="0"/>
        </c:dLbls>
        <c:gapWidth val="219"/>
        <c:overlap val="-27"/>
        <c:axId val="382005168"/>
        <c:axId val="382005648"/>
      </c:barChart>
      <c:dateAx>
        <c:axId val="38200516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005648"/>
        <c:crosses val="autoZero"/>
        <c:auto val="1"/>
        <c:lblOffset val="100"/>
        <c:baseTimeUnit val="years"/>
      </c:dateAx>
      <c:valAx>
        <c:axId val="382005648"/>
        <c:scaling>
          <c:orientation val="minMax"/>
        </c:scaling>
        <c:delete val="1"/>
        <c:axPos val="l"/>
        <c:numFmt formatCode="0.00%" sourceLinked="1"/>
        <c:majorTickMark val="none"/>
        <c:minorTickMark val="none"/>
        <c:tickLblPos val="nextTo"/>
        <c:crossAx val="38200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66CC"/>
            </a:solidFill>
            <a:ln>
              <a:noFill/>
            </a:ln>
            <a:effectLst/>
          </c:spPr>
          <c:invertIfNegative val="0"/>
          <c:dPt>
            <c:idx val="0"/>
            <c:invertIfNegative val="0"/>
            <c:bubble3D val="0"/>
            <c:spPr>
              <a:solidFill>
                <a:srgbClr val="006699"/>
              </a:solidFill>
              <a:ln>
                <a:noFill/>
              </a:ln>
              <a:effectLst/>
            </c:spPr>
            <c:extLst>
              <c:ext xmlns:c16="http://schemas.microsoft.com/office/drawing/2014/chart" uri="{C3380CC4-5D6E-409C-BE32-E72D297353CC}">
                <c16:uniqueId val="{00000001-5CF4-4672-9797-773D9237531C}"/>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5CF4-4672-9797-773D9237531C}"/>
              </c:ext>
            </c:extLst>
          </c:dPt>
          <c:dPt>
            <c:idx val="2"/>
            <c:invertIfNegative val="0"/>
            <c:bubble3D val="0"/>
            <c:spPr>
              <a:solidFill>
                <a:srgbClr val="000066"/>
              </a:solidFill>
              <a:ln>
                <a:noFill/>
              </a:ln>
              <a:effectLst/>
            </c:spPr>
            <c:extLst>
              <c:ext xmlns:c16="http://schemas.microsoft.com/office/drawing/2014/chart" uri="{C3380CC4-5D6E-409C-BE32-E72D297353CC}">
                <c16:uniqueId val="{00000005-5CF4-4672-9797-773D9237531C}"/>
              </c:ext>
            </c:extLst>
          </c:dPt>
          <c:dPt>
            <c:idx val="3"/>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7-5CF4-4672-9797-773D9237531C}"/>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5CF4-4672-9797-773D9237531C}"/>
              </c:ext>
            </c:extLst>
          </c:dPt>
          <c:dPt>
            <c:idx val="5"/>
            <c:invertIfNegative val="0"/>
            <c:bubble3D val="0"/>
            <c:spPr>
              <a:solidFill>
                <a:srgbClr val="0000CC"/>
              </a:solidFill>
              <a:ln>
                <a:noFill/>
              </a:ln>
              <a:effectLst/>
            </c:spPr>
            <c:extLst>
              <c:ext xmlns:c16="http://schemas.microsoft.com/office/drawing/2014/chart" uri="{C3380CC4-5D6E-409C-BE32-E72D297353CC}">
                <c16:uniqueId val="{0000000B-5CF4-4672-9797-773D9237531C}"/>
              </c:ext>
            </c:extLst>
          </c:dPt>
          <c:dLbls>
            <c:dLbl>
              <c:idx val="2"/>
              <c:numFmt formatCode="#,##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5CF4-4672-9797-773D9237531C}"/>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Zscore Analysis'!$C$54:$I$54</c:f>
              <c:numCache>
                <c:formatCode>mmm\-yy</c:formatCode>
                <c:ptCount val="7"/>
                <c:pt idx="0">
                  <c:v>43190</c:v>
                </c:pt>
                <c:pt idx="1">
                  <c:v>43555</c:v>
                </c:pt>
                <c:pt idx="2">
                  <c:v>43921</c:v>
                </c:pt>
                <c:pt idx="3">
                  <c:v>44286</c:v>
                </c:pt>
                <c:pt idx="4">
                  <c:v>44651</c:v>
                </c:pt>
                <c:pt idx="5">
                  <c:v>45016</c:v>
                </c:pt>
                <c:pt idx="6">
                  <c:v>45382</c:v>
                </c:pt>
              </c:numCache>
            </c:numRef>
          </c:cat>
          <c:val>
            <c:numRef>
              <c:f>'Altman''s Zscore Analysis'!$C$57:$I$57</c:f>
              <c:numCache>
                <c:formatCode>0.00%</c:formatCode>
                <c:ptCount val="7"/>
                <c:pt idx="0">
                  <c:v>2.6906847087645371E-3</c:v>
                </c:pt>
                <c:pt idx="1">
                  <c:v>-7.4434056747998256E-3</c:v>
                </c:pt>
                <c:pt idx="2">
                  <c:v>-4.2429333632923408E-2</c:v>
                </c:pt>
                <c:pt idx="3">
                  <c:v>-7.5994791724005731E-3</c:v>
                </c:pt>
                <c:pt idx="4">
                  <c:v>-4.9052154538339242E-2</c:v>
                </c:pt>
                <c:pt idx="5">
                  <c:v>-1.3701076724174099E-2</c:v>
                </c:pt>
                <c:pt idx="6">
                  <c:v>4.8999952663426757E-2</c:v>
                </c:pt>
              </c:numCache>
            </c:numRef>
          </c:val>
          <c:extLst>
            <c:ext xmlns:c16="http://schemas.microsoft.com/office/drawing/2014/chart" uri="{C3380CC4-5D6E-409C-BE32-E72D297353CC}">
              <c16:uniqueId val="{0000000C-5CF4-4672-9797-773D9237531C}"/>
            </c:ext>
          </c:extLst>
        </c:ser>
        <c:dLbls>
          <c:showLegendKey val="0"/>
          <c:showVal val="0"/>
          <c:showCatName val="0"/>
          <c:showSerName val="0"/>
          <c:showPercent val="0"/>
          <c:showBubbleSize val="0"/>
        </c:dLbls>
        <c:gapWidth val="219"/>
        <c:overlap val="-27"/>
        <c:axId val="382005168"/>
        <c:axId val="382005648"/>
      </c:barChart>
      <c:dateAx>
        <c:axId val="382005168"/>
        <c:scaling>
          <c:orientation val="minMax"/>
        </c:scaling>
        <c:delete val="0"/>
        <c:axPos val="b"/>
        <c:numFmt formatCode="yy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005648"/>
        <c:crosses val="autoZero"/>
        <c:auto val="1"/>
        <c:lblOffset val="100"/>
        <c:baseTimeUnit val="years"/>
      </c:dateAx>
      <c:valAx>
        <c:axId val="382005648"/>
        <c:scaling>
          <c:orientation val="minMax"/>
        </c:scaling>
        <c:delete val="1"/>
        <c:axPos val="l"/>
        <c:numFmt formatCode="0.00%" sourceLinked="1"/>
        <c:majorTickMark val="none"/>
        <c:minorTickMark val="none"/>
        <c:tickLblPos val="nextTo"/>
        <c:crossAx val="38200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66CC"/>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EE56-4821-987C-C0154E45C42C}"/>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EE56-4821-987C-C0154E45C42C}"/>
              </c:ext>
            </c:extLst>
          </c:dPt>
          <c:dPt>
            <c:idx val="2"/>
            <c:invertIfNegative val="0"/>
            <c:bubble3D val="0"/>
            <c:spPr>
              <a:solidFill>
                <a:srgbClr val="000066"/>
              </a:solidFill>
              <a:ln>
                <a:noFill/>
              </a:ln>
              <a:effectLst/>
            </c:spPr>
            <c:extLst>
              <c:ext xmlns:c16="http://schemas.microsoft.com/office/drawing/2014/chart" uri="{C3380CC4-5D6E-409C-BE32-E72D297353CC}">
                <c16:uniqueId val="{00000005-EE56-4821-987C-C0154E45C42C}"/>
              </c:ext>
            </c:extLst>
          </c:dPt>
          <c:dPt>
            <c:idx val="3"/>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7-EE56-4821-987C-C0154E45C42C}"/>
              </c:ext>
            </c:extLst>
          </c:dPt>
          <c:dPt>
            <c:idx val="4"/>
            <c:invertIfNegative val="0"/>
            <c:bubble3D val="0"/>
            <c:spPr>
              <a:solidFill>
                <a:srgbClr val="003366"/>
              </a:solidFill>
              <a:ln>
                <a:noFill/>
              </a:ln>
              <a:effectLst/>
            </c:spPr>
            <c:extLst>
              <c:ext xmlns:c16="http://schemas.microsoft.com/office/drawing/2014/chart" uri="{C3380CC4-5D6E-409C-BE32-E72D297353CC}">
                <c16:uniqueId val="{00000009-EE56-4821-987C-C0154E45C42C}"/>
              </c:ext>
            </c:extLst>
          </c:dPt>
          <c:dPt>
            <c:idx val="5"/>
            <c:invertIfNegative val="0"/>
            <c:bubble3D val="0"/>
            <c:spPr>
              <a:solidFill>
                <a:srgbClr val="0000CC"/>
              </a:solidFill>
              <a:ln>
                <a:noFill/>
              </a:ln>
              <a:effectLst/>
            </c:spPr>
            <c:extLst>
              <c:ext xmlns:c16="http://schemas.microsoft.com/office/drawing/2014/chart" uri="{C3380CC4-5D6E-409C-BE32-E72D297353CC}">
                <c16:uniqueId val="{0000000B-EE56-4821-987C-C0154E45C42C}"/>
              </c:ext>
            </c:extLst>
          </c:dPt>
          <c:dLbls>
            <c:dLbl>
              <c:idx val="2"/>
              <c:numFmt formatCode="#,##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EE56-4821-987C-C0154E45C42C}"/>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Zscore Analysis'!$C$60:$I$60</c:f>
              <c:numCache>
                <c:formatCode>mmm\-yy</c:formatCode>
                <c:ptCount val="7"/>
                <c:pt idx="0">
                  <c:v>43190</c:v>
                </c:pt>
                <c:pt idx="1">
                  <c:v>43555</c:v>
                </c:pt>
                <c:pt idx="2">
                  <c:v>43921</c:v>
                </c:pt>
                <c:pt idx="3">
                  <c:v>44286</c:v>
                </c:pt>
                <c:pt idx="4">
                  <c:v>44651</c:v>
                </c:pt>
                <c:pt idx="5">
                  <c:v>45016</c:v>
                </c:pt>
                <c:pt idx="6">
                  <c:v>45382</c:v>
                </c:pt>
              </c:numCache>
            </c:numRef>
          </c:cat>
          <c:val>
            <c:numRef>
              <c:f>'Altman''s Zscore Analysis'!$C$63:$I$63</c:f>
              <c:numCache>
                <c:formatCode>0.00%</c:formatCode>
                <c:ptCount val="7"/>
                <c:pt idx="0">
                  <c:v>3.0269981391037853E-2</c:v>
                </c:pt>
                <c:pt idx="1">
                  <c:v>3.5122268312999063E-3</c:v>
                </c:pt>
                <c:pt idx="2">
                  <c:v>-1.0738854865080593E-2</c:v>
                </c:pt>
                <c:pt idx="3">
                  <c:v>2.5589841915524675E-2</c:v>
                </c:pt>
                <c:pt idx="4">
                  <c:v>-3.5130212289497626E-4</c:v>
                </c:pt>
                <c:pt idx="5">
                  <c:v>2.0782705150196142E-2</c:v>
                </c:pt>
                <c:pt idx="6">
                  <c:v>8.7324520275066764E-2</c:v>
                </c:pt>
              </c:numCache>
            </c:numRef>
          </c:val>
          <c:extLst>
            <c:ext xmlns:c16="http://schemas.microsoft.com/office/drawing/2014/chart" uri="{C3380CC4-5D6E-409C-BE32-E72D297353CC}">
              <c16:uniqueId val="{0000000C-EE56-4821-987C-C0154E45C42C}"/>
            </c:ext>
          </c:extLst>
        </c:ser>
        <c:dLbls>
          <c:showLegendKey val="0"/>
          <c:showVal val="0"/>
          <c:showCatName val="0"/>
          <c:showSerName val="0"/>
          <c:showPercent val="0"/>
          <c:showBubbleSize val="0"/>
        </c:dLbls>
        <c:gapWidth val="219"/>
        <c:overlap val="-27"/>
        <c:axId val="382005168"/>
        <c:axId val="382005648"/>
      </c:barChart>
      <c:dateAx>
        <c:axId val="382005168"/>
        <c:scaling>
          <c:orientation val="minMax"/>
        </c:scaling>
        <c:delete val="0"/>
        <c:axPos val="b"/>
        <c:numFmt formatCode="yy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005648"/>
        <c:crosses val="autoZero"/>
        <c:auto val="1"/>
        <c:lblOffset val="100"/>
        <c:baseTimeUnit val="years"/>
      </c:dateAx>
      <c:valAx>
        <c:axId val="382005648"/>
        <c:scaling>
          <c:orientation val="minMax"/>
        </c:scaling>
        <c:delete val="1"/>
        <c:axPos val="l"/>
        <c:numFmt formatCode="0.00%" sourceLinked="1"/>
        <c:majorTickMark val="none"/>
        <c:minorTickMark val="none"/>
        <c:tickLblPos val="nextTo"/>
        <c:crossAx val="38200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66CC"/>
            </a:solidFill>
            <a:ln>
              <a:solidFill>
                <a:schemeClr val="accent5">
                  <a:lumMod val="20000"/>
                  <a:lumOff val="80000"/>
                </a:schemeClr>
              </a:solidFill>
            </a:ln>
            <a:effectLst/>
          </c:spPr>
          <c:invertIfNegative val="0"/>
          <c:dPt>
            <c:idx val="0"/>
            <c:invertIfNegative val="0"/>
            <c:bubble3D val="0"/>
            <c:spPr>
              <a:solidFill>
                <a:srgbClr val="006699"/>
              </a:solidFill>
              <a:ln>
                <a:solidFill>
                  <a:schemeClr val="accent5">
                    <a:lumMod val="40000"/>
                    <a:lumOff val="60000"/>
                  </a:schemeClr>
                </a:solidFill>
              </a:ln>
              <a:effectLst/>
            </c:spPr>
            <c:extLst>
              <c:ext xmlns:c16="http://schemas.microsoft.com/office/drawing/2014/chart" uri="{C3380CC4-5D6E-409C-BE32-E72D297353CC}">
                <c16:uniqueId val="{00000001-1A4F-4119-8388-CD3A0C0C1132}"/>
              </c:ext>
            </c:extLst>
          </c:dPt>
          <c:dPt>
            <c:idx val="1"/>
            <c:invertIfNegative val="0"/>
            <c:bubble3D val="0"/>
            <c:spPr>
              <a:solidFill>
                <a:srgbClr val="000066"/>
              </a:solidFill>
              <a:ln>
                <a:solidFill>
                  <a:schemeClr val="accent5">
                    <a:lumMod val="20000"/>
                    <a:lumOff val="80000"/>
                  </a:schemeClr>
                </a:solidFill>
              </a:ln>
              <a:effectLst/>
            </c:spPr>
            <c:extLst>
              <c:ext xmlns:c16="http://schemas.microsoft.com/office/drawing/2014/chart" uri="{C3380CC4-5D6E-409C-BE32-E72D297353CC}">
                <c16:uniqueId val="{00000003-1A4F-4119-8388-CD3A0C0C1132}"/>
              </c:ext>
            </c:extLst>
          </c:dPt>
          <c:dPt>
            <c:idx val="2"/>
            <c:invertIfNegative val="0"/>
            <c:bubble3D val="0"/>
            <c:spPr>
              <a:solidFill>
                <a:srgbClr val="000066"/>
              </a:solidFill>
              <a:ln>
                <a:solidFill>
                  <a:schemeClr val="accent5">
                    <a:lumMod val="20000"/>
                    <a:lumOff val="80000"/>
                  </a:schemeClr>
                </a:solidFill>
              </a:ln>
              <a:effectLst/>
            </c:spPr>
            <c:extLst>
              <c:ext xmlns:c16="http://schemas.microsoft.com/office/drawing/2014/chart" uri="{C3380CC4-5D6E-409C-BE32-E72D297353CC}">
                <c16:uniqueId val="{00000005-1A4F-4119-8388-CD3A0C0C1132}"/>
              </c:ext>
            </c:extLst>
          </c:dPt>
          <c:dPt>
            <c:idx val="3"/>
            <c:invertIfNegative val="0"/>
            <c:bubble3D val="0"/>
            <c:spPr>
              <a:solidFill>
                <a:schemeClr val="accent4">
                  <a:lumMod val="60000"/>
                  <a:lumOff val="40000"/>
                </a:schemeClr>
              </a:solidFill>
              <a:ln>
                <a:solidFill>
                  <a:schemeClr val="accent5">
                    <a:lumMod val="20000"/>
                    <a:lumOff val="80000"/>
                  </a:schemeClr>
                </a:solidFill>
              </a:ln>
              <a:effectLst/>
            </c:spPr>
            <c:extLst>
              <c:ext xmlns:c16="http://schemas.microsoft.com/office/drawing/2014/chart" uri="{C3380CC4-5D6E-409C-BE32-E72D297353CC}">
                <c16:uniqueId val="{00000007-1A4F-4119-8388-CD3A0C0C1132}"/>
              </c:ext>
            </c:extLst>
          </c:dPt>
          <c:dPt>
            <c:idx val="4"/>
            <c:invertIfNegative val="0"/>
            <c:bubble3D val="0"/>
            <c:spPr>
              <a:solidFill>
                <a:schemeClr val="accent4">
                  <a:lumMod val="40000"/>
                  <a:lumOff val="60000"/>
                </a:schemeClr>
              </a:solidFill>
              <a:ln>
                <a:solidFill>
                  <a:schemeClr val="accent5">
                    <a:lumMod val="20000"/>
                    <a:lumOff val="80000"/>
                  </a:schemeClr>
                </a:solidFill>
              </a:ln>
              <a:effectLst/>
            </c:spPr>
            <c:extLst>
              <c:ext xmlns:c16="http://schemas.microsoft.com/office/drawing/2014/chart" uri="{C3380CC4-5D6E-409C-BE32-E72D297353CC}">
                <c16:uniqueId val="{00000009-1A4F-4119-8388-CD3A0C0C1132}"/>
              </c:ext>
            </c:extLst>
          </c:dPt>
          <c:dPt>
            <c:idx val="5"/>
            <c:invertIfNegative val="0"/>
            <c:bubble3D val="0"/>
            <c:spPr>
              <a:solidFill>
                <a:srgbClr val="0000CC"/>
              </a:solidFill>
              <a:ln>
                <a:solidFill>
                  <a:schemeClr val="accent5">
                    <a:lumMod val="20000"/>
                    <a:lumOff val="80000"/>
                  </a:schemeClr>
                </a:solidFill>
              </a:ln>
              <a:effectLst/>
            </c:spPr>
            <c:extLst>
              <c:ext xmlns:c16="http://schemas.microsoft.com/office/drawing/2014/chart" uri="{C3380CC4-5D6E-409C-BE32-E72D297353CC}">
                <c16:uniqueId val="{0000000B-1A4F-4119-8388-CD3A0C0C1132}"/>
              </c:ext>
            </c:extLst>
          </c:dPt>
          <c:dLbls>
            <c:dLbl>
              <c:idx val="2"/>
              <c:numFmt formatCode="#,##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1A4F-4119-8388-CD3A0C0C1132}"/>
                </c:ext>
              </c:extLst>
            </c:dLbl>
            <c:dLbl>
              <c:idx val="5"/>
              <c:layout>
                <c:manualLayout>
                  <c:x val="4.9179667653874272E-3"/>
                  <c:y val="-7.5547683526589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1A4F-4119-8388-CD3A0C0C1132}"/>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'Altman''s Zscore Analysis'!$C$66:$I$66</c:f>
              <c:numCache>
                <c:formatCode>mmm\-yy</c:formatCode>
                <c:ptCount val="7"/>
                <c:pt idx="0">
                  <c:v>43190</c:v>
                </c:pt>
                <c:pt idx="1">
                  <c:v>43555</c:v>
                </c:pt>
                <c:pt idx="2">
                  <c:v>43921</c:v>
                </c:pt>
                <c:pt idx="3">
                  <c:v>44286</c:v>
                </c:pt>
                <c:pt idx="4">
                  <c:v>44651</c:v>
                </c:pt>
                <c:pt idx="5">
                  <c:v>45016</c:v>
                </c:pt>
                <c:pt idx="6">
                  <c:v>45382</c:v>
                </c:pt>
              </c:numCache>
            </c:numRef>
          </c:cat>
          <c:val>
            <c:numRef>
              <c:f>'Altman''s Zscore Analysis'!$C$69:$I$69</c:f>
              <c:numCache>
                <c:formatCode>0.00%</c:formatCode>
                <c:ptCount val="7"/>
                <c:pt idx="0">
                  <c:v>1.2479029284557464</c:v>
                </c:pt>
                <c:pt idx="1">
                  <c:v>0.55735215944281413</c:v>
                </c:pt>
                <c:pt idx="2">
                  <c:v>0.2048427596228681</c:v>
                </c:pt>
                <c:pt idx="3">
                  <c:v>0.81306259975584427</c:v>
                </c:pt>
                <c:pt idx="4">
                  <c:v>1.1341889489990136</c:v>
                </c:pt>
                <c:pt idx="5">
                  <c:v>1.2017474986823096</c:v>
                </c:pt>
                <c:pt idx="6">
                  <c:v>3.5472769657071201</c:v>
                </c:pt>
              </c:numCache>
            </c:numRef>
          </c:val>
          <c:extLst>
            <c:ext xmlns:c16="http://schemas.microsoft.com/office/drawing/2014/chart" uri="{C3380CC4-5D6E-409C-BE32-E72D297353CC}">
              <c16:uniqueId val="{0000000C-1A4F-4119-8388-CD3A0C0C1132}"/>
            </c:ext>
          </c:extLst>
        </c:ser>
        <c:dLbls>
          <c:showLegendKey val="0"/>
          <c:showVal val="0"/>
          <c:showCatName val="0"/>
          <c:showSerName val="0"/>
          <c:showPercent val="0"/>
          <c:showBubbleSize val="0"/>
        </c:dLbls>
        <c:gapWidth val="219"/>
        <c:overlap val="-27"/>
        <c:axId val="382005168"/>
        <c:axId val="382005648"/>
      </c:barChart>
      <c:dateAx>
        <c:axId val="38200516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005648"/>
        <c:crosses val="autoZero"/>
        <c:auto val="1"/>
        <c:lblOffset val="100"/>
        <c:baseTimeUnit val="years"/>
      </c:dateAx>
      <c:valAx>
        <c:axId val="382005648"/>
        <c:scaling>
          <c:orientation val="minMax"/>
        </c:scaling>
        <c:delete val="1"/>
        <c:axPos val="l"/>
        <c:numFmt formatCode="0.00%" sourceLinked="1"/>
        <c:majorTickMark val="none"/>
        <c:minorTickMark val="none"/>
        <c:tickLblPos val="nextTo"/>
        <c:crossAx val="38200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66CC"/>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1-B294-4CEB-835C-11EC343AD563}"/>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B294-4CEB-835C-11EC343AD563}"/>
              </c:ext>
            </c:extLst>
          </c:dPt>
          <c:dPt>
            <c:idx val="2"/>
            <c:invertIfNegative val="0"/>
            <c:bubble3D val="0"/>
            <c:spPr>
              <a:solidFill>
                <a:srgbClr val="000066"/>
              </a:solidFill>
              <a:ln>
                <a:noFill/>
              </a:ln>
              <a:effectLst/>
            </c:spPr>
            <c:extLst>
              <c:ext xmlns:c16="http://schemas.microsoft.com/office/drawing/2014/chart" uri="{C3380CC4-5D6E-409C-BE32-E72D297353CC}">
                <c16:uniqueId val="{00000005-B294-4CEB-835C-11EC343AD563}"/>
              </c:ext>
            </c:extLst>
          </c:dPt>
          <c:dPt>
            <c:idx val="3"/>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7-B294-4CEB-835C-11EC343AD563}"/>
              </c:ext>
            </c:extLst>
          </c:dPt>
          <c:dPt>
            <c:idx val="4"/>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9-B294-4CEB-835C-11EC343AD563}"/>
              </c:ext>
            </c:extLst>
          </c:dPt>
          <c:dPt>
            <c:idx val="5"/>
            <c:invertIfNegative val="0"/>
            <c:bubble3D val="0"/>
            <c:spPr>
              <a:solidFill>
                <a:srgbClr val="0000CC"/>
              </a:solidFill>
              <a:ln>
                <a:noFill/>
              </a:ln>
              <a:effectLst/>
            </c:spPr>
            <c:extLst>
              <c:ext xmlns:c16="http://schemas.microsoft.com/office/drawing/2014/chart" uri="{C3380CC4-5D6E-409C-BE32-E72D297353CC}">
                <c16:uniqueId val="{0000000B-B294-4CEB-835C-11EC343AD563}"/>
              </c:ext>
            </c:extLst>
          </c:dPt>
          <c:dLbls>
            <c:dLbl>
              <c:idx val="2"/>
              <c:numFmt formatCode="#,##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B294-4CEB-835C-11EC343AD563}"/>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Zscore Analysis'!$C$72:$I$72</c:f>
              <c:numCache>
                <c:formatCode>mmm\-yy</c:formatCode>
                <c:ptCount val="7"/>
                <c:pt idx="0">
                  <c:v>43190</c:v>
                </c:pt>
                <c:pt idx="1">
                  <c:v>43555</c:v>
                </c:pt>
                <c:pt idx="2">
                  <c:v>43921</c:v>
                </c:pt>
                <c:pt idx="3">
                  <c:v>44286</c:v>
                </c:pt>
                <c:pt idx="4">
                  <c:v>44651</c:v>
                </c:pt>
                <c:pt idx="5">
                  <c:v>45016</c:v>
                </c:pt>
                <c:pt idx="6">
                  <c:v>45382</c:v>
                </c:pt>
              </c:numCache>
            </c:numRef>
          </c:cat>
          <c:val>
            <c:numRef>
              <c:f>'Altman''s Zscore Analysis'!$C$75:$I$75</c:f>
              <c:numCache>
                <c:formatCode>0.00%</c:formatCode>
                <c:ptCount val="7"/>
                <c:pt idx="0">
                  <c:v>0.89106900322474447</c:v>
                </c:pt>
                <c:pt idx="1">
                  <c:v>0.98768385012549265</c:v>
                </c:pt>
                <c:pt idx="2">
                  <c:v>0.81538030914482029</c:v>
                </c:pt>
                <c:pt idx="3">
                  <c:v>0.73131368626703686</c:v>
                </c:pt>
                <c:pt idx="4">
                  <c:v>0.84620543108827473</c:v>
                </c:pt>
                <c:pt idx="5">
                  <c:v>1.0337418666851841</c:v>
                </c:pt>
                <c:pt idx="6">
                  <c:v>1.1851240719698966</c:v>
                </c:pt>
              </c:numCache>
            </c:numRef>
          </c:val>
          <c:extLst>
            <c:ext xmlns:c16="http://schemas.microsoft.com/office/drawing/2014/chart" uri="{C3380CC4-5D6E-409C-BE32-E72D297353CC}">
              <c16:uniqueId val="{0000000C-B294-4CEB-835C-11EC343AD563}"/>
            </c:ext>
          </c:extLst>
        </c:ser>
        <c:dLbls>
          <c:showLegendKey val="0"/>
          <c:showVal val="0"/>
          <c:showCatName val="0"/>
          <c:showSerName val="0"/>
          <c:showPercent val="0"/>
          <c:showBubbleSize val="0"/>
        </c:dLbls>
        <c:gapWidth val="219"/>
        <c:overlap val="-27"/>
        <c:axId val="382005168"/>
        <c:axId val="382005648"/>
      </c:barChart>
      <c:dateAx>
        <c:axId val="38200516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005648"/>
        <c:crosses val="autoZero"/>
        <c:auto val="1"/>
        <c:lblOffset val="100"/>
        <c:baseTimeUnit val="years"/>
      </c:dateAx>
      <c:valAx>
        <c:axId val="382005648"/>
        <c:scaling>
          <c:orientation val="minMax"/>
        </c:scaling>
        <c:delete val="1"/>
        <c:axPos val="l"/>
        <c:numFmt formatCode="0.00%" sourceLinked="1"/>
        <c:majorTickMark val="none"/>
        <c:minorTickMark val="none"/>
        <c:tickLblPos val="nextTo"/>
        <c:crossAx val="38200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66CC"/>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1-9AC4-4CAD-BAAA-45D54F37165E}"/>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9AC4-4CAD-BAAA-45D54F37165E}"/>
              </c:ext>
            </c:extLst>
          </c:dPt>
          <c:dPt>
            <c:idx val="2"/>
            <c:invertIfNegative val="0"/>
            <c:bubble3D val="0"/>
            <c:spPr>
              <a:solidFill>
                <a:srgbClr val="000066"/>
              </a:solidFill>
              <a:ln>
                <a:noFill/>
              </a:ln>
              <a:effectLst/>
            </c:spPr>
            <c:extLst>
              <c:ext xmlns:c16="http://schemas.microsoft.com/office/drawing/2014/chart" uri="{C3380CC4-5D6E-409C-BE32-E72D297353CC}">
                <c16:uniqueId val="{00000005-9AC4-4CAD-BAAA-45D54F37165E}"/>
              </c:ext>
            </c:extLst>
          </c:dPt>
          <c:dPt>
            <c:idx val="3"/>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7-9AC4-4CAD-BAAA-45D54F37165E}"/>
              </c:ext>
            </c:extLst>
          </c:dPt>
          <c:dPt>
            <c:idx val="4"/>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9-9AC4-4CAD-BAAA-45D54F37165E}"/>
              </c:ext>
            </c:extLst>
          </c:dPt>
          <c:dPt>
            <c:idx val="5"/>
            <c:invertIfNegative val="0"/>
            <c:bubble3D val="0"/>
            <c:spPr>
              <a:solidFill>
                <a:srgbClr val="0000CC"/>
              </a:solidFill>
              <a:ln>
                <a:noFill/>
              </a:ln>
              <a:effectLst/>
            </c:spPr>
            <c:extLst>
              <c:ext xmlns:c16="http://schemas.microsoft.com/office/drawing/2014/chart" uri="{C3380CC4-5D6E-409C-BE32-E72D297353CC}">
                <c16:uniqueId val="{0000000B-9AC4-4CAD-BAAA-45D54F37165E}"/>
              </c:ext>
            </c:extLst>
          </c:dPt>
          <c:dLbls>
            <c:dLbl>
              <c:idx val="2"/>
              <c:numFmt formatCode="#,##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9AC4-4CAD-BAAA-45D54F37165E}"/>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Zscore Analysis'!$C$78:$I$78</c:f>
              <c:numCache>
                <c:formatCode>mmm\-yy</c:formatCode>
                <c:ptCount val="7"/>
                <c:pt idx="0">
                  <c:v>43190</c:v>
                </c:pt>
                <c:pt idx="1">
                  <c:v>43555</c:v>
                </c:pt>
                <c:pt idx="2">
                  <c:v>43921</c:v>
                </c:pt>
                <c:pt idx="3">
                  <c:v>44286</c:v>
                </c:pt>
                <c:pt idx="4">
                  <c:v>44651</c:v>
                </c:pt>
                <c:pt idx="5">
                  <c:v>45016</c:v>
                </c:pt>
                <c:pt idx="6">
                  <c:v>45382</c:v>
                </c:pt>
              </c:numCache>
            </c:numRef>
          </c:cat>
          <c:val>
            <c:numRef>
              <c:f>'Altman''s Zscore Analysis'!$C$79:$I$79</c:f>
              <c:numCache>
                <c:formatCode>#,##0.00</c:formatCode>
                <c:ptCount val="7"/>
                <c:pt idx="0">
                  <c:v>1.7512375683225128</c:v>
                </c:pt>
                <c:pt idx="1">
                  <c:v>1.3525710453984088</c:v>
                </c:pt>
                <c:pt idx="2">
                  <c:v>0.8732828008330128</c:v>
                </c:pt>
                <c:pt idx="3">
                  <c:v>1.3389301962518672</c:v>
                </c:pt>
                <c:pt idx="4">
                  <c:v>1.5025589236083357</c:v>
                </c:pt>
                <c:pt idx="5">
                  <c:v>1.8282216224734813</c:v>
                </c:pt>
                <c:pt idx="6">
                  <c:v>3.7099630066145739</c:v>
                </c:pt>
              </c:numCache>
            </c:numRef>
          </c:val>
          <c:extLst>
            <c:ext xmlns:c16="http://schemas.microsoft.com/office/drawing/2014/chart" uri="{C3380CC4-5D6E-409C-BE32-E72D297353CC}">
              <c16:uniqueId val="{0000000C-9AC4-4CAD-BAAA-45D54F37165E}"/>
            </c:ext>
          </c:extLst>
        </c:ser>
        <c:dLbls>
          <c:showLegendKey val="0"/>
          <c:showVal val="0"/>
          <c:showCatName val="0"/>
          <c:showSerName val="0"/>
          <c:showPercent val="0"/>
          <c:showBubbleSize val="0"/>
        </c:dLbls>
        <c:gapWidth val="219"/>
        <c:overlap val="-27"/>
        <c:axId val="382005168"/>
        <c:axId val="382005648"/>
      </c:barChart>
      <c:dateAx>
        <c:axId val="38200516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005648"/>
        <c:crosses val="autoZero"/>
        <c:auto val="1"/>
        <c:lblOffset val="100"/>
        <c:baseTimeUnit val="years"/>
      </c:dateAx>
      <c:valAx>
        <c:axId val="382005648"/>
        <c:scaling>
          <c:orientation val="minMax"/>
        </c:scaling>
        <c:delete val="1"/>
        <c:axPos val="l"/>
        <c:numFmt formatCode="#,##0.00" sourceLinked="1"/>
        <c:majorTickMark val="none"/>
        <c:minorTickMark val="none"/>
        <c:tickLblPos val="nextTo"/>
        <c:crossAx val="38200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Months Return Distribution</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a:rPr>
            <a:t>Months Return Distribution</a:t>
          </a:r>
        </a:p>
      </cx:txPr>
    </cx:title>
    <cx:plotArea>
      <cx:plotAreaRegion>
        <cx:series layoutId="clusteredColumn" uniqueId="{24F0C1E8-D713-41FA-BC12-A19B00322D4F}">
          <cx:spPr>
            <a:solidFill>
              <a:srgbClr val="000066"/>
            </a:solidFill>
          </cx:spPr>
          <cx:dataId val="0"/>
          <cx:layoutPr>
            <cx:binning intervalClosed="r"/>
          </cx:layoutPr>
        </cx:series>
      </cx:plotAreaRegion>
      <cx:axis id="0">
        <cx:catScaling gapWidth="0"/>
        <cx:tickLabels/>
      </cx:axis>
      <cx:axis id="1">
        <cx:valScaling/>
        <cx:tickLabels/>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Months Returns Distribution</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a:rPr>
            <a:t>Months Returns Distribution</a:t>
          </a:r>
        </a:p>
      </cx:txPr>
    </cx:title>
    <cx:plotArea>
      <cx:plotAreaRegion>
        <cx:series layoutId="clusteredColumn" uniqueId="{65B3D89B-E9B8-42A0-8812-E3C2985C6F31}">
          <cx:spPr>
            <a:solidFill>
              <a:srgbClr val="000066"/>
            </a:solidFill>
            <a:ln>
              <a:noFill/>
            </a:ln>
          </cx:spPr>
          <cx:dataId val="0"/>
          <cx:layoutPr>
            <cx:binning intervalClosed="r"/>
          </cx:layoutPr>
        </cx:series>
      </cx:plotAreaRegion>
      <cx:axis id="0">
        <cx:catScaling gapWidth="0"/>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hyperlink" Target="https://motorsgarage.blogspot.com/2011/07/tata-indica-petrol-gets-updated-with-e.html" TargetMode="External"/><Relationship Id="rId1" Type="http://schemas.openxmlformats.org/officeDocument/2006/relationships/image" Target="../media/image2.jpg"/></Relationships>
</file>

<file path=xl/drawings/_rels/drawing2.xml.rels><?xml version="1.0" encoding="UTF-8" standalone="yes"?>
<Relationships xmlns="http://schemas.openxmlformats.org/package/2006/relationships"><Relationship Id="rId3" Type="http://schemas.openxmlformats.org/officeDocument/2006/relationships/hyperlink" Target="https://motorsgarage.blogspot.com/2011/07/tata-indica-petrol-gets-updated-with-e.html" TargetMode="External"/><Relationship Id="rId2" Type="http://schemas.openxmlformats.org/officeDocument/2006/relationships/image" Target="../media/image2.jp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3.jpeg"/></Relationships>
</file>

<file path=xl/drawings/_rels/drawing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9.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4.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6.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chart" Target="../charts/chart8.xml"/></Relationships>
</file>

<file path=xl/drawings/_rels/drawing1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8.xml.rels><?xml version="1.0" encoding="UTF-8" standalone="yes"?>
<Relationships xmlns="http://schemas.openxmlformats.org/package/2006/relationships"><Relationship Id="rId2" Type="http://schemas.openxmlformats.org/officeDocument/2006/relationships/image" Target="../media/image3.jpeg"/><Relationship Id="rId1" Type="http://schemas.microsoft.com/office/2014/relationships/chartEx" Target="../charts/chartEx1.xml"/></Relationships>
</file>

<file path=xl/drawings/_rels/drawing19.xml.rels><?xml version="1.0" encoding="UTF-8" standalone="yes"?>
<Relationships xmlns="http://schemas.openxmlformats.org/package/2006/relationships"><Relationship Id="rId1" Type="http://schemas.microsoft.com/office/2014/relationships/chartEx" Target="../charts/chartEx2.xml"/></Relationships>
</file>

<file path=xl/drawings/_rels/drawing20.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image" Target="../media/image3.jpeg"/><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21.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image" Target="../media/image3.jpeg"/><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editAs="oneCell">
    <xdr:from>
      <xdr:col>1</xdr:col>
      <xdr:colOff>198120</xdr:colOff>
      <xdr:row>11</xdr:row>
      <xdr:rowOff>83820</xdr:rowOff>
    </xdr:from>
    <xdr:to>
      <xdr:col>10</xdr:col>
      <xdr:colOff>561494</xdr:colOff>
      <xdr:row>26</xdr:row>
      <xdr:rowOff>160020</xdr:rowOff>
    </xdr:to>
    <xdr:pic>
      <xdr:nvPicPr>
        <xdr:cNvPr id="5" name="Picture 4">
          <a:extLst>
            <a:ext uri="{FF2B5EF4-FFF2-40B4-BE49-F238E27FC236}">
              <a16:creationId xmlns:a16="http://schemas.microsoft.com/office/drawing/2014/main" id="{C57B2151-A9CD-974C-FAD0-F0A8842EA9A7}"/>
            </a:ext>
          </a:extLst>
        </xdr:cNvPr>
        <xdr:cNvPicPr>
          <a:picLocks noChangeAspect="1"/>
        </xdr:cNvPicPr>
      </xdr:nvPicPr>
      <xdr:blipFill>
        <a:blip xmlns:r="http://schemas.openxmlformats.org/officeDocument/2006/relationships" r:embed="rId1">
          <a:alphaModFix amt="20000"/>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27660" y="2095500"/>
          <a:ext cx="5849774" cy="2819400"/>
        </a:xfrm>
        <a:prstGeom prst="rect">
          <a:avLst/>
        </a:prstGeom>
      </xdr:spPr>
    </xdr:pic>
    <xdr:clientData/>
  </xdr:twoCellAnchor>
  <xdr:twoCellAnchor editAs="oneCell">
    <xdr:from>
      <xdr:col>3</xdr:col>
      <xdr:colOff>274320</xdr:colOff>
      <xdr:row>1</xdr:row>
      <xdr:rowOff>45720</xdr:rowOff>
    </xdr:from>
    <xdr:to>
      <xdr:col>8</xdr:col>
      <xdr:colOff>137160</xdr:colOff>
      <xdr:row>10</xdr:row>
      <xdr:rowOff>123594</xdr:rowOff>
    </xdr:to>
    <xdr:pic>
      <xdr:nvPicPr>
        <xdr:cNvPr id="2" name="Picture 1" descr="tata company logo">
          <a:extLst>
            <a:ext uri="{FF2B5EF4-FFF2-40B4-BE49-F238E27FC236}">
              <a16:creationId xmlns:a16="http://schemas.microsoft.com/office/drawing/2014/main" id="{26226423-4AB9-4135-AF5D-144F326E112D}"/>
            </a:ext>
          </a:extLst>
        </xdr:cNvPr>
        <xdr:cNvPicPr>
          <a:picLocks noChangeAspect="1" noChangeArrowheads="1"/>
        </xdr:cNvPicPr>
      </xdr:nvPicPr>
      <xdr:blipFill>
        <a:blip xmlns:r="http://schemas.openxmlformats.org/officeDocument/2006/relationships" r:embed="rId3">
          <a:alphaModFix/>
          <a:extLst>
            <a:ext uri="{28A0092B-C50C-407E-A947-70E740481C1C}">
              <a14:useLocalDpi xmlns:a14="http://schemas.microsoft.com/office/drawing/2010/main" val="0"/>
            </a:ext>
          </a:extLst>
        </a:blip>
        <a:srcRect/>
        <a:stretch>
          <a:fillRect/>
        </a:stretch>
      </xdr:blipFill>
      <xdr:spPr bwMode="auto">
        <a:xfrm>
          <a:off x="1623060" y="228600"/>
          <a:ext cx="2910840" cy="17237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259080</xdr:colOff>
      <xdr:row>18</xdr:row>
      <xdr:rowOff>49530</xdr:rowOff>
    </xdr:from>
    <xdr:ext cx="5810250" cy="233205"/>
    <xdr:sp macro="" textlink="">
      <xdr:nvSpPr>
        <xdr:cNvPr id="6" name="TextBox 5">
          <a:extLst>
            <a:ext uri="{FF2B5EF4-FFF2-40B4-BE49-F238E27FC236}">
              <a16:creationId xmlns:a16="http://schemas.microsoft.com/office/drawing/2014/main" id="{554BC2FF-FEEC-31C3-0375-56A8E1FD8DD0}"/>
            </a:ext>
          </a:extLst>
        </xdr:cNvPr>
        <xdr:cNvSpPr txBox="1"/>
      </xdr:nvSpPr>
      <xdr:spPr>
        <a:xfrm>
          <a:off x="388620" y="3341370"/>
          <a:ext cx="581025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162562</xdr:colOff>
      <xdr:row>1</xdr:row>
      <xdr:rowOff>71119</xdr:rowOff>
    </xdr:from>
    <xdr:to>
      <xdr:col>9</xdr:col>
      <xdr:colOff>582532</xdr:colOff>
      <xdr:row>5</xdr:row>
      <xdr:rowOff>86360</xdr:rowOff>
    </xdr:to>
    <xdr:pic>
      <xdr:nvPicPr>
        <xdr:cNvPr id="3" name="Picture 2" descr="tata company logo">
          <a:extLst>
            <a:ext uri="{FF2B5EF4-FFF2-40B4-BE49-F238E27FC236}">
              <a16:creationId xmlns:a16="http://schemas.microsoft.com/office/drawing/2014/main" id="{62E2EE80-2313-4ED3-9729-0C9F09CDFD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23562" y="261619"/>
          <a:ext cx="1639170" cy="9423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533401</xdr:colOff>
      <xdr:row>8</xdr:row>
      <xdr:rowOff>91440</xdr:rowOff>
    </xdr:from>
    <xdr:to>
      <xdr:col>9</xdr:col>
      <xdr:colOff>152400</xdr:colOff>
      <xdr:row>30</xdr:row>
      <xdr:rowOff>45720</xdr:rowOff>
    </xdr:to>
    <xdr:pic>
      <xdr:nvPicPr>
        <xdr:cNvPr id="12" name="Picture 11">
          <a:extLst>
            <a:ext uri="{FF2B5EF4-FFF2-40B4-BE49-F238E27FC236}">
              <a16:creationId xmlns:a16="http://schemas.microsoft.com/office/drawing/2014/main" id="{DE418EFD-D989-427E-A444-1347BACF1C15}"/>
            </a:ext>
          </a:extLst>
        </xdr:cNvPr>
        <xdr:cNvPicPr>
          <a:picLocks noChangeAspect="1"/>
        </xdr:cNvPicPr>
      </xdr:nvPicPr>
      <xdr:blipFill>
        <a:blip xmlns:r="http://schemas.openxmlformats.org/officeDocument/2006/relationships" r:embed="rId2">
          <a:alphaModFix amt="20000"/>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662941" y="1859280"/>
          <a:ext cx="6172199" cy="39776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108427</xdr:colOff>
      <xdr:row>29</xdr:row>
      <xdr:rowOff>79505</xdr:rowOff>
    </xdr:from>
    <xdr:to>
      <xdr:col>20</xdr:col>
      <xdr:colOff>624288</xdr:colOff>
      <xdr:row>40</xdr:row>
      <xdr:rowOff>119350</xdr:rowOff>
    </xdr:to>
    <xdr:graphicFrame macro="">
      <xdr:nvGraphicFramePr>
        <xdr:cNvPr id="12" name="Chart 11">
          <a:extLst>
            <a:ext uri="{FF2B5EF4-FFF2-40B4-BE49-F238E27FC236}">
              <a16:creationId xmlns:a16="http://schemas.microsoft.com/office/drawing/2014/main" id="{3D2740C0-FE95-4925-8FD5-F87A4DC69D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45903</xdr:colOff>
      <xdr:row>7</xdr:row>
      <xdr:rowOff>18361</xdr:rowOff>
    </xdr:from>
    <xdr:to>
      <xdr:col>20</xdr:col>
      <xdr:colOff>578386</xdr:colOff>
      <xdr:row>17</xdr:row>
      <xdr:rowOff>146891</xdr:rowOff>
    </xdr:to>
    <xdr:graphicFrame macro="">
      <xdr:nvGraphicFramePr>
        <xdr:cNvPr id="2" name="Chart 1">
          <a:extLst>
            <a:ext uri="{FF2B5EF4-FFF2-40B4-BE49-F238E27FC236}">
              <a16:creationId xmlns:a16="http://schemas.microsoft.com/office/drawing/2014/main" id="{72AD684B-015F-4290-BE62-7D51F3483E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9180</xdr:colOff>
      <xdr:row>19</xdr:row>
      <xdr:rowOff>36723</xdr:rowOff>
    </xdr:from>
    <xdr:to>
      <xdr:col>20</xdr:col>
      <xdr:colOff>587566</xdr:colOff>
      <xdr:row>27</xdr:row>
      <xdr:rowOff>156072</xdr:rowOff>
    </xdr:to>
    <xdr:graphicFrame macro="">
      <xdr:nvGraphicFramePr>
        <xdr:cNvPr id="3" name="Chart 2">
          <a:extLst>
            <a:ext uri="{FF2B5EF4-FFF2-40B4-BE49-F238E27FC236}">
              <a16:creationId xmlns:a16="http://schemas.microsoft.com/office/drawing/2014/main" id="{CA85FF1A-A44C-4844-B6B7-2AE61DDD9D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73447</xdr:colOff>
      <xdr:row>2</xdr:row>
      <xdr:rowOff>15031</xdr:rowOff>
    </xdr:from>
    <xdr:to>
      <xdr:col>1</xdr:col>
      <xdr:colOff>2010579</xdr:colOff>
      <xdr:row>3</xdr:row>
      <xdr:rowOff>1021675</xdr:rowOff>
    </xdr:to>
    <xdr:pic>
      <xdr:nvPicPr>
        <xdr:cNvPr id="7" name="Picture 6" descr="tata company logo">
          <a:extLst>
            <a:ext uri="{FF2B5EF4-FFF2-40B4-BE49-F238E27FC236}">
              <a16:creationId xmlns:a16="http://schemas.microsoft.com/office/drawing/2014/main" id="{B01EDF80-CE50-4DB0-9ABB-37F8EA5C96B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1977" y="382260"/>
          <a:ext cx="1937132" cy="11076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174610</xdr:colOff>
      <xdr:row>1</xdr:row>
      <xdr:rowOff>45721</xdr:rowOff>
    </xdr:from>
    <xdr:to>
      <xdr:col>12</xdr:col>
      <xdr:colOff>605673</xdr:colOff>
      <xdr:row>4</xdr:row>
      <xdr:rowOff>213361</xdr:rowOff>
    </xdr:to>
    <xdr:pic>
      <xdr:nvPicPr>
        <xdr:cNvPr id="2" name="Picture 1" descr="tata company logo">
          <a:extLst>
            <a:ext uri="{FF2B5EF4-FFF2-40B4-BE49-F238E27FC236}">
              <a16:creationId xmlns:a16="http://schemas.microsoft.com/office/drawing/2014/main" id="{2A46F9FF-CA25-4EAF-AAD5-92E006807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68190" y="236221"/>
          <a:ext cx="1448449" cy="861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548640</xdr:colOff>
      <xdr:row>1</xdr:row>
      <xdr:rowOff>78867</xdr:rowOff>
    </xdr:from>
    <xdr:to>
      <xdr:col>11</xdr:col>
      <xdr:colOff>815340</xdr:colOff>
      <xdr:row>4</xdr:row>
      <xdr:rowOff>201770</xdr:rowOff>
    </xdr:to>
    <xdr:pic>
      <xdr:nvPicPr>
        <xdr:cNvPr id="7" name="Picture 6" descr="tata company logo">
          <a:extLst>
            <a:ext uri="{FF2B5EF4-FFF2-40B4-BE49-F238E27FC236}">
              <a16:creationId xmlns:a16="http://schemas.microsoft.com/office/drawing/2014/main" id="{344D69B9-F183-4FEE-8B22-939038DED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64980" y="269367"/>
          <a:ext cx="1173480" cy="8163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23</xdr:row>
      <xdr:rowOff>121920</xdr:rowOff>
    </xdr:from>
    <xdr:to>
      <xdr:col>5</xdr:col>
      <xdr:colOff>38100</xdr:colOff>
      <xdr:row>34</xdr:row>
      <xdr:rowOff>160020</xdr:rowOff>
    </xdr:to>
    <xdr:graphicFrame macro="">
      <xdr:nvGraphicFramePr>
        <xdr:cNvPr id="3" name="Chart 2">
          <a:extLst>
            <a:ext uri="{FF2B5EF4-FFF2-40B4-BE49-F238E27FC236}">
              <a16:creationId xmlns:a16="http://schemas.microsoft.com/office/drawing/2014/main" id="{ECEEE458-B197-8D85-C68C-73D43DF9D4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99060</xdr:colOff>
      <xdr:row>23</xdr:row>
      <xdr:rowOff>137160</xdr:rowOff>
    </xdr:from>
    <xdr:to>
      <xdr:col>10</xdr:col>
      <xdr:colOff>83820</xdr:colOff>
      <xdr:row>34</xdr:row>
      <xdr:rowOff>152400</xdr:rowOff>
    </xdr:to>
    <xdr:graphicFrame macro="">
      <xdr:nvGraphicFramePr>
        <xdr:cNvPr id="8" name="Chart 7">
          <a:extLst>
            <a:ext uri="{FF2B5EF4-FFF2-40B4-BE49-F238E27FC236}">
              <a16:creationId xmlns:a16="http://schemas.microsoft.com/office/drawing/2014/main" id="{1AD4EEB7-206A-E681-5F33-BEE7E958E8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68580</xdr:colOff>
      <xdr:row>23</xdr:row>
      <xdr:rowOff>137160</xdr:rowOff>
    </xdr:from>
    <xdr:to>
      <xdr:col>15</xdr:col>
      <xdr:colOff>30480</xdr:colOff>
      <xdr:row>34</xdr:row>
      <xdr:rowOff>160020</xdr:rowOff>
    </xdr:to>
    <xdr:graphicFrame macro="">
      <xdr:nvGraphicFramePr>
        <xdr:cNvPr id="9" name="Chart 8">
          <a:extLst>
            <a:ext uri="{FF2B5EF4-FFF2-40B4-BE49-F238E27FC236}">
              <a16:creationId xmlns:a16="http://schemas.microsoft.com/office/drawing/2014/main" id="{944D5208-934F-A944-B849-06B78C112B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457200</xdr:colOff>
      <xdr:row>1</xdr:row>
      <xdr:rowOff>68580</xdr:rowOff>
    </xdr:from>
    <xdr:to>
      <xdr:col>14</xdr:col>
      <xdr:colOff>800100</xdr:colOff>
      <xdr:row>4</xdr:row>
      <xdr:rowOff>171423</xdr:rowOff>
    </xdr:to>
    <xdr:pic>
      <xdr:nvPicPr>
        <xdr:cNvPr id="11" name="Picture 10" descr="tata company logo">
          <a:extLst>
            <a:ext uri="{FF2B5EF4-FFF2-40B4-BE49-F238E27FC236}">
              <a16:creationId xmlns:a16="http://schemas.microsoft.com/office/drawing/2014/main" id="{393C90FE-EA04-40BE-BBE4-9399F77B109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338060" y="304800"/>
          <a:ext cx="1089660" cy="7048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1482130</xdr:colOff>
      <xdr:row>1</xdr:row>
      <xdr:rowOff>43459</xdr:rowOff>
    </xdr:from>
    <xdr:to>
      <xdr:col>9</xdr:col>
      <xdr:colOff>737968</xdr:colOff>
      <xdr:row>4</xdr:row>
      <xdr:rowOff>167178</xdr:rowOff>
    </xdr:to>
    <xdr:pic>
      <xdr:nvPicPr>
        <xdr:cNvPr id="2" name="Picture 1" descr="tata company logo">
          <a:extLst>
            <a:ext uri="{FF2B5EF4-FFF2-40B4-BE49-F238E27FC236}">
              <a16:creationId xmlns:a16="http://schemas.microsoft.com/office/drawing/2014/main" id="{C7D16A19-B229-40AE-8E39-22B2FFA70E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59449" y="236052"/>
          <a:ext cx="1022673" cy="7349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914400</xdr:colOff>
      <xdr:row>1</xdr:row>
      <xdr:rowOff>58700</xdr:rowOff>
    </xdr:from>
    <xdr:to>
      <xdr:col>10</xdr:col>
      <xdr:colOff>59788</xdr:colOff>
      <xdr:row>4</xdr:row>
      <xdr:rowOff>165300</xdr:rowOff>
    </xdr:to>
    <xdr:pic>
      <xdr:nvPicPr>
        <xdr:cNvPr id="2" name="Picture 1" descr="tata company logo">
          <a:extLst>
            <a:ext uri="{FF2B5EF4-FFF2-40B4-BE49-F238E27FC236}">
              <a16:creationId xmlns:a16="http://schemas.microsoft.com/office/drawing/2014/main" id="{004BF3E1-2619-4827-8DBF-C360B8592A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13220" y="264440"/>
          <a:ext cx="1019908" cy="708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863463</xdr:colOff>
      <xdr:row>1</xdr:row>
      <xdr:rowOff>51080</xdr:rowOff>
    </xdr:from>
    <xdr:to>
      <xdr:col>9</xdr:col>
      <xdr:colOff>516987</xdr:colOff>
      <xdr:row>4</xdr:row>
      <xdr:rowOff>167640</xdr:rowOff>
    </xdr:to>
    <xdr:pic>
      <xdr:nvPicPr>
        <xdr:cNvPr id="2" name="Picture 1" descr="tata company logo">
          <a:extLst>
            <a:ext uri="{FF2B5EF4-FFF2-40B4-BE49-F238E27FC236}">
              <a16:creationId xmlns:a16="http://schemas.microsoft.com/office/drawing/2014/main" id="{7CDF17A8-A2C9-42B7-AB97-1F6685FD3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2663" y="241580"/>
          <a:ext cx="926064" cy="718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1160642</xdr:colOff>
      <xdr:row>1</xdr:row>
      <xdr:rowOff>51079</xdr:rowOff>
    </xdr:from>
    <xdr:to>
      <xdr:col>9</xdr:col>
      <xdr:colOff>768448</xdr:colOff>
      <xdr:row>4</xdr:row>
      <xdr:rowOff>167640</xdr:rowOff>
    </xdr:to>
    <xdr:pic>
      <xdr:nvPicPr>
        <xdr:cNvPr id="2" name="Picture 1" descr="tata company logo">
          <a:extLst>
            <a:ext uri="{FF2B5EF4-FFF2-40B4-BE49-F238E27FC236}">
              <a16:creationId xmlns:a16="http://schemas.microsoft.com/office/drawing/2014/main" id="{F15BAF75-23D0-4468-A277-DEA5E2AEE5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17502" y="241579"/>
          <a:ext cx="926066" cy="7185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899160</xdr:colOff>
      <xdr:row>1</xdr:row>
      <xdr:rowOff>58699</xdr:rowOff>
    </xdr:from>
    <xdr:to>
      <xdr:col>9</xdr:col>
      <xdr:colOff>577948</xdr:colOff>
      <xdr:row>4</xdr:row>
      <xdr:rowOff>141649</xdr:rowOff>
    </xdr:to>
    <xdr:pic>
      <xdr:nvPicPr>
        <xdr:cNvPr id="2" name="Picture 1" descr="tata company logo">
          <a:extLst>
            <a:ext uri="{FF2B5EF4-FFF2-40B4-BE49-F238E27FC236}">
              <a16:creationId xmlns:a16="http://schemas.microsoft.com/office/drawing/2014/main" id="{55F56D67-8A72-4023-BBCB-5CB37E3D9D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45480" y="249199"/>
          <a:ext cx="882748" cy="684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421759</xdr:colOff>
      <xdr:row>1</xdr:row>
      <xdr:rowOff>24278</xdr:rowOff>
    </xdr:from>
    <xdr:to>
      <xdr:col>12</xdr:col>
      <xdr:colOff>17544</xdr:colOff>
      <xdr:row>4</xdr:row>
      <xdr:rowOff>192512</xdr:rowOff>
    </xdr:to>
    <xdr:pic>
      <xdr:nvPicPr>
        <xdr:cNvPr id="3" name="Picture 2" descr="tata company logo">
          <a:extLst>
            <a:ext uri="{FF2B5EF4-FFF2-40B4-BE49-F238E27FC236}">
              <a16:creationId xmlns:a16="http://schemas.microsoft.com/office/drawing/2014/main" id="{BB79CF9C-4C74-4356-8C4B-A4DE6AD05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93666" y="219208"/>
          <a:ext cx="1093204" cy="7618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6</xdr:col>
      <xdr:colOff>770226</xdr:colOff>
      <xdr:row>1</xdr:row>
      <xdr:rowOff>31898</xdr:rowOff>
    </xdr:from>
    <xdr:to>
      <xdr:col>7</xdr:col>
      <xdr:colOff>444264</xdr:colOff>
      <xdr:row>4</xdr:row>
      <xdr:rowOff>182880</xdr:rowOff>
    </xdr:to>
    <xdr:pic>
      <xdr:nvPicPr>
        <xdr:cNvPr id="3" name="Picture 2" descr="tata company logo">
          <a:extLst>
            <a:ext uri="{FF2B5EF4-FFF2-40B4-BE49-F238E27FC236}">
              <a16:creationId xmlns:a16="http://schemas.microsoft.com/office/drawing/2014/main" id="{B24FA077-5D40-48EA-BBE8-911F9A758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1906" y="222398"/>
          <a:ext cx="984678" cy="7529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xdr:col>
      <xdr:colOff>0</xdr:colOff>
      <xdr:row>13</xdr:row>
      <xdr:rowOff>175260</xdr:rowOff>
    </xdr:from>
    <xdr:to>
      <xdr:col>9</xdr:col>
      <xdr:colOff>426720</xdr:colOff>
      <xdr:row>26</xdr:row>
      <xdr:rowOff>175260</xdr:rowOff>
    </xdr:to>
    <xdr:graphicFrame macro="">
      <xdr:nvGraphicFramePr>
        <xdr:cNvPr id="2" name="Chart 1">
          <a:extLst>
            <a:ext uri="{FF2B5EF4-FFF2-40B4-BE49-F238E27FC236}">
              <a16:creationId xmlns:a16="http://schemas.microsoft.com/office/drawing/2014/main" id="{E9C853C3-BAE1-A6D1-E834-C47BB9B861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220980</xdr:colOff>
      <xdr:row>1</xdr:row>
      <xdr:rowOff>19797</xdr:rowOff>
    </xdr:from>
    <xdr:to>
      <xdr:col>10</xdr:col>
      <xdr:colOff>0</xdr:colOff>
      <xdr:row>4</xdr:row>
      <xdr:rowOff>160020</xdr:rowOff>
    </xdr:to>
    <xdr:pic>
      <xdr:nvPicPr>
        <xdr:cNvPr id="4" name="Picture 3" descr="tata company logo">
          <a:extLst>
            <a:ext uri="{FF2B5EF4-FFF2-40B4-BE49-F238E27FC236}">
              <a16:creationId xmlns:a16="http://schemas.microsoft.com/office/drawing/2014/main" id="{FA6007F1-8E26-43FE-AD0C-F0EF39D2DB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19700" y="217917"/>
          <a:ext cx="998220" cy="7422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7</xdr:col>
      <xdr:colOff>248479</xdr:colOff>
      <xdr:row>1</xdr:row>
      <xdr:rowOff>91109</xdr:rowOff>
    </xdr:from>
    <xdr:to>
      <xdr:col>8</xdr:col>
      <xdr:colOff>675021</xdr:colOff>
      <xdr:row>4</xdr:row>
      <xdr:rowOff>180149</xdr:rowOff>
    </xdr:to>
    <xdr:pic>
      <xdr:nvPicPr>
        <xdr:cNvPr id="2" name="Picture 1" descr="tata company logo">
          <a:extLst>
            <a:ext uri="{FF2B5EF4-FFF2-40B4-BE49-F238E27FC236}">
              <a16:creationId xmlns:a16="http://schemas.microsoft.com/office/drawing/2014/main" id="{9A82654C-397C-41B5-AF51-87EB8CC6B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71153" y="281609"/>
          <a:ext cx="1163694" cy="6936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1</xdr:col>
      <xdr:colOff>236220</xdr:colOff>
      <xdr:row>6</xdr:row>
      <xdr:rowOff>64770</xdr:rowOff>
    </xdr:from>
    <xdr:to>
      <xdr:col>9</xdr:col>
      <xdr:colOff>251460</xdr:colOff>
      <xdr:row>23</xdr:row>
      <xdr:rowOff>106680</xdr:rowOff>
    </xdr:to>
    <xdr:graphicFrame macro="">
      <xdr:nvGraphicFramePr>
        <xdr:cNvPr id="3" name="Chart 2">
          <a:extLst>
            <a:ext uri="{FF2B5EF4-FFF2-40B4-BE49-F238E27FC236}">
              <a16:creationId xmlns:a16="http://schemas.microsoft.com/office/drawing/2014/main" id="{71B1E939-FF05-5A8C-3233-03B49DFDB3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205740</xdr:colOff>
      <xdr:row>18</xdr:row>
      <xdr:rowOff>15240</xdr:rowOff>
    </xdr:from>
    <xdr:to>
      <xdr:col>9</xdr:col>
      <xdr:colOff>190500</xdr:colOff>
      <xdr:row>18</xdr:row>
      <xdr:rowOff>30480</xdr:rowOff>
    </xdr:to>
    <xdr:cxnSp macro="">
      <xdr:nvCxnSpPr>
        <xdr:cNvPr id="6" name="Straight Connector 5">
          <a:extLst>
            <a:ext uri="{FF2B5EF4-FFF2-40B4-BE49-F238E27FC236}">
              <a16:creationId xmlns:a16="http://schemas.microsoft.com/office/drawing/2014/main" id="{F47B9BE3-B525-4D23-2C70-1E7E8FF3BCC3}"/>
            </a:ext>
          </a:extLst>
        </xdr:cNvPr>
        <xdr:cNvCxnSpPr/>
      </xdr:nvCxnSpPr>
      <xdr:spPr>
        <a:xfrm flipV="1">
          <a:off x="335280" y="3398520"/>
          <a:ext cx="4861560" cy="15240"/>
        </a:xfrm>
        <a:prstGeom prst="line">
          <a:avLst/>
        </a:prstGeom>
        <a:ln>
          <a:solidFill>
            <a:schemeClr val="accent3">
              <a:lumMod val="40000"/>
              <a:lumOff val="6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152400</xdr:colOff>
      <xdr:row>1</xdr:row>
      <xdr:rowOff>57382</xdr:rowOff>
    </xdr:from>
    <xdr:to>
      <xdr:col>16</xdr:col>
      <xdr:colOff>19700</xdr:colOff>
      <xdr:row>4</xdr:row>
      <xdr:rowOff>170506</xdr:rowOff>
    </xdr:to>
    <xdr:pic>
      <xdr:nvPicPr>
        <xdr:cNvPr id="2" name="Picture 1" descr="tata company logo">
          <a:extLst>
            <a:ext uri="{FF2B5EF4-FFF2-40B4-BE49-F238E27FC236}">
              <a16:creationId xmlns:a16="http://schemas.microsoft.com/office/drawing/2014/main" id="{509D53DE-9873-433B-BD0B-3E02A90CE8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816340" y="247882"/>
          <a:ext cx="1086500" cy="7151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14</xdr:col>
      <xdr:colOff>220765</xdr:colOff>
      <xdr:row>1</xdr:row>
      <xdr:rowOff>35608</xdr:rowOff>
    </xdr:from>
    <xdr:to>
      <xdr:col>16</xdr:col>
      <xdr:colOff>0</xdr:colOff>
      <xdr:row>4</xdr:row>
      <xdr:rowOff>176276</xdr:rowOff>
    </xdr:to>
    <xdr:pic>
      <xdr:nvPicPr>
        <xdr:cNvPr id="2" name="Picture 1" descr="tata company logo">
          <a:extLst>
            <a:ext uri="{FF2B5EF4-FFF2-40B4-BE49-F238E27FC236}">
              <a16:creationId xmlns:a16="http://schemas.microsoft.com/office/drawing/2014/main" id="{25AA1FD6-8CF1-4361-B9FD-3FA88A7F8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57943" y="227888"/>
          <a:ext cx="1353085" cy="745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6</xdr:col>
      <xdr:colOff>0</xdr:colOff>
      <xdr:row>22</xdr:row>
      <xdr:rowOff>38100</xdr:rowOff>
    </xdr:from>
    <xdr:to>
      <xdr:col>11</xdr:col>
      <xdr:colOff>0</xdr:colOff>
      <xdr:row>37</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0602BE9-A50A-4CB1-8105-187F6D5942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51960" y="4152900"/>
              <a:ext cx="4168140" cy="2705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9</xdr:col>
      <xdr:colOff>38100</xdr:colOff>
      <xdr:row>1</xdr:row>
      <xdr:rowOff>12748</xdr:rowOff>
    </xdr:from>
    <xdr:to>
      <xdr:col>10</xdr:col>
      <xdr:colOff>609600</xdr:colOff>
      <xdr:row>4</xdr:row>
      <xdr:rowOff>183230</xdr:rowOff>
    </xdr:to>
    <xdr:pic>
      <xdr:nvPicPr>
        <xdr:cNvPr id="3" name="Picture 2" descr="tata company logo">
          <a:extLst>
            <a:ext uri="{FF2B5EF4-FFF2-40B4-BE49-F238E27FC236}">
              <a16:creationId xmlns:a16="http://schemas.microsoft.com/office/drawing/2014/main" id="{3AFBCA13-18CD-4EE0-85FE-CB00CD5CF7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15940" y="203248"/>
          <a:ext cx="1272540" cy="772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7</xdr:col>
      <xdr:colOff>0</xdr:colOff>
      <xdr:row>22</xdr:row>
      <xdr:rowOff>68580</xdr:rowOff>
    </xdr:from>
    <xdr:to>
      <xdr:col>12</xdr:col>
      <xdr:colOff>7620</xdr:colOff>
      <xdr:row>34</xdr:row>
      <xdr:rowOff>83820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441700C-6878-4ED5-AC00-86083A7A77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95900" y="4091940"/>
              <a:ext cx="3444240" cy="2209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15</xdr:row>
      <xdr:rowOff>101600</xdr:rowOff>
    </xdr:from>
    <xdr:to>
      <xdr:col>1</xdr:col>
      <xdr:colOff>2429933</xdr:colOff>
      <xdr:row>26</xdr:row>
      <xdr:rowOff>93133</xdr:rowOff>
    </xdr:to>
    <xdr:grpSp>
      <xdr:nvGrpSpPr>
        <xdr:cNvPr id="21" name="Group 20">
          <a:extLst>
            <a:ext uri="{FF2B5EF4-FFF2-40B4-BE49-F238E27FC236}">
              <a16:creationId xmlns:a16="http://schemas.microsoft.com/office/drawing/2014/main" id="{E8EAFA29-D13A-A326-38DF-1DC441F3BE13}"/>
            </a:ext>
          </a:extLst>
        </xdr:cNvPr>
        <xdr:cNvGrpSpPr/>
      </xdr:nvGrpSpPr>
      <xdr:grpSpPr>
        <a:xfrm>
          <a:off x="0" y="3086100"/>
          <a:ext cx="2556933" cy="1947333"/>
          <a:chOff x="0" y="2861733"/>
          <a:chExt cx="2539999" cy="2159002"/>
        </a:xfrm>
      </xdr:grpSpPr>
      <xdr:graphicFrame macro="">
        <xdr:nvGraphicFramePr>
          <xdr:cNvPr id="3" name="Chart 2">
            <a:extLst>
              <a:ext uri="{FF2B5EF4-FFF2-40B4-BE49-F238E27FC236}">
                <a16:creationId xmlns:a16="http://schemas.microsoft.com/office/drawing/2014/main" id="{054C4F78-3B4D-8050-631E-61CEE6B64219}"/>
              </a:ext>
            </a:extLst>
          </xdr:cNvPr>
          <xdr:cNvGraphicFramePr/>
        </xdr:nvGraphicFramePr>
        <xdr:xfrm>
          <a:off x="0" y="3141136"/>
          <a:ext cx="2539999" cy="1879599"/>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20" name="Group 19">
            <a:extLst>
              <a:ext uri="{FF2B5EF4-FFF2-40B4-BE49-F238E27FC236}">
                <a16:creationId xmlns:a16="http://schemas.microsoft.com/office/drawing/2014/main" id="{2D35B865-EFA7-C15A-71EC-98E7A52F4B0A}"/>
              </a:ext>
            </a:extLst>
          </xdr:cNvPr>
          <xdr:cNvGrpSpPr/>
        </xdr:nvGrpSpPr>
        <xdr:grpSpPr>
          <a:xfrm>
            <a:off x="364067" y="2861733"/>
            <a:ext cx="1854200" cy="283145"/>
            <a:chOff x="364067" y="2861733"/>
            <a:chExt cx="1854200" cy="283145"/>
          </a:xfrm>
        </xdr:grpSpPr>
        <xdr:sp macro="" textlink="">
          <xdr:nvSpPr>
            <xdr:cNvPr id="10" name="TextBox 7">
              <a:extLst>
                <a:ext uri="{FF2B5EF4-FFF2-40B4-BE49-F238E27FC236}">
                  <a16:creationId xmlns:a16="http://schemas.microsoft.com/office/drawing/2014/main" id="{3EFB3F74-2AC4-4CEC-944C-26E5966DE5CB}"/>
                </a:ext>
              </a:extLst>
            </xdr:cNvPr>
            <xdr:cNvSpPr txBox="1"/>
          </xdr:nvSpPr>
          <xdr:spPr>
            <a:xfrm>
              <a:off x="575738" y="2870206"/>
              <a:ext cx="1490132" cy="274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100" b="1">
                  <a:solidFill>
                    <a:srgbClr val="3333FF"/>
                  </a:solidFill>
                </a:rPr>
                <a:t>Revenue</a:t>
              </a:r>
              <a:r>
                <a:rPr lang="en-IN" sz="1100" b="1" i="0" u="none" strike="noStrike">
                  <a:solidFill>
                    <a:srgbClr val="3333FF"/>
                  </a:solidFill>
                  <a:effectLst/>
                  <a:latin typeface="+mn-lt"/>
                  <a:ea typeface="+mn-ea"/>
                  <a:cs typeface="+mn-cs"/>
                </a:rPr>
                <a:t> (INR Crs.)</a:t>
              </a:r>
              <a:endParaRPr lang="en-IN" sz="1100" b="1">
                <a:solidFill>
                  <a:srgbClr val="3333FF"/>
                </a:solidFill>
              </a:endParaRPr>
            </a:p>
          </xdr:txBody>
        </xdr:sp>
        <xdr:cxnSp macro="">
          <xdr:nvCxnSpPr>
            <xdr:cNvPr id="14" name="Straight Connector 13">
              <a:extLst>
                <a:ext uri="{FF2B5EF4-FFF2-40B4-BE49-F238E27FC236}">
                  <a16:creationId xmlns:a16="http://schemas.microsoft.com/office/drawing/2014/main" id="{D904E3B0-1235-17D7-B756-47E05D467103}"/>
                </a:ext>
              </a:extLst>
            </xdr:cNvPr>
            <xdr:cNvCxnSpPr/>
          </xdr:nvCxnSpPr>
          <xdr:spPr>
            <a:xfrm flipV="1">
              <a:off x="364067" y="2861733"/>
              <a:ext cx="1854200" cy="8467"/>
            </a:xfrm>
            <a:prstGeom prst="line">
              <a:avLst/>
            </a:prstGeom>
            <a:ln w="15875">
              <a:solidFill>
                <a:schemeClr val="tx1"/>
              </a:solidFill>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2370667</xdr:colOff>
      <xdr:row>15</xdr:row>
      <xdr:rowOff>59268</xdr:rowOff>
    </xdr:from>
    <xdr:to>
      <xdr:col>5</xdr:col>
      <xdr:colOff>135466</xdr:colOff>
      <xdr:row>27</xdr:row>
      <xdr:rowOff>50800</xdr:rowOff>
    </xdr:to>
    <xdr:grpSp>
      <xdr:nvGrpSpPr>
        <xdr:cNvPr id="22" name="Group 21">
          <a:extLst>
            <a:ext uri="{FF2B5EF4-FFF2-40B4-BE49-F238E27FC236}">
              <a16:creationId xmlns:a16="http://schemas.microsoft.com/office/drawing/2014/main" id="{6E3957D2-567E-4292-BC6B-58AF9E8BE45B}"/>
            </a:ext>
          </a:extLst>
        </xdr:cNvPr>
        <xdr:cNvGrpSpPr/>
      </xdr:nvGrpSpPr>
      <xdr:grpSpPr>
        <a:xfrm>
          <a:off x="2497667" y="3043768"/>
          <a:ext cx="2552699" cy="2125132"/>
          <a:chOff x="0" y="2861733"/>
          <a:chExt cx="2539999" cy="2159002"/>
        </a:xfrm>
      </xdr:grpSpPr>
      <xdr:graphicFrame macro="">
        <xdr:nvGraphicFramePr>
          <xdr:cNvPr id="23" name="Chart 22">
            <a:extLst>
              <a:ext uri="{FF2B5EF4-FFF2-40B4-BE49-F238E27FC236}">
                <a16:creationId xmlns:a16="http://schemas.microsoft.com/office/drawing/2014/main" id="{7E633709-01F6-A157-3D8A-69EE50204F6B}"/>
              </a:ext>
            </a:extLst>
          </xdr:cNvPr>
          <xdr:cNvGraphicFramePr/>
        </xdr:nvGraphicFramePr>
        <xdr:xfrm>
          <a:off x="0" y="3141136"/>
          <a:ext cx="2539999" cy="1879599"/>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24" name="Group 23">
            <a:extLst>
              <a:ext uri="{FF2B5EF4-FFF2-40B4-BE49-F238E27FC236}">
                <a16:creationId xmlns:a16="http://schemas.microsoft.com/office/drawing/2014/main" id="{BA52891F-5051-B8C6-DEF6-95E8721D2762}"/>
              </a:ext>
            </a:extLst>
          </xdr:cNvPr>
          <xdr:cNvGrpSpPr/>
        </xdr:nvGrpSpPr>
        <xdr:grpSpPr>
          <a:xfrm>
            <a:off x="372055" y="2861733"/>
            <a:ext cx="1854200" cy="283145"/>
            <a:chOff x="372055" y="2861733"/>
            <a:chExt cx="1854200" cy="283145"/>
          </a:xfrm>
        </xdr:grpSpPr>
        <xdr:sp macro="" textlink="">
          <xdr:nvSpPr>
            <xdr:cNvPr id="25" name="TextBox 7">
              <a:extLst>
                <a:ext uri="{FF2B5EF4-FFF2-40B4-BE49-F238E27FC236}">
                  <a16:creationId xmlns:a16="http://schemas.microsoft.com/office/drawing/2014/main" id="{731F6476-7646-3E95-0FA5-BD72010E0F29}"/>
                </a:ext>
              </a:extLst>
            </xdr:cNvPr>
            <xdr:cNvSpPr txBox="1"/>
          </xdr:nvSpPr>
          <xdr:spPr>
            <a:xfrm>
              <a:off x="653428" y="2870206"/>
              <a:ext cx="1490132" cy="274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100" b="1" i="0" u="none" strike="noStrike">
                  <a:solidFill>
                    <a:srgbClr val="3333FF"/>
                  </a:solidFill>
                  <a:effectLst/>
                  <a:latin typeface="+mn-lt"/>
                  <a:ea typeface="+mn-ea"/>
                  <a:cs typeface="+mn-cs"/>
                </a:rPr>
                <a:t>Net</a:t>
              </a:r>
              <a:r>
                <a:rPr lang="en-IN" sz="1100" b="1" i="0" u="none" strike="noStrike" baseline="0">
                  <a:solidFill>
                    <a:srgbClr val="3333FF"/>
                  </a:solidFill>
                  <a:effectLst/>
                  <a:latin typeface="+mn-lt"/>
                  <a:ea typeface="+mn-ea"/>
                  <a:cs typeface="+mn-cs"/>
                </a:rPr>
                <a:t> Profit </a:t>
              </a:r>
              <a:r>
                <a:rPr lang="en-IN" sz="1100" b="1" i="0" u="none" strike="noStrike">
                  <a:solidFill>
                    <a:srgbClr val="3333FF"/>
                  </a:solidFill>
                  <a:effectLst/>
                  <a:latin typeface="+mn-lt"/>
                  <a:ea typeface="+mn-ea"/>
                  <a:cs typeface="+mn-cs"/>
                </a:rPr>
                <a:t>(INR Crs.)</a:t>
              </a:r>
              <a:endParaRPr lang="en-IN" sz="1100" b="1">
                <a:solidFill>
                  <a:srgbClr val="3333FF"/>
                </a:solidFill>
              </a:endParaRPr>
            </a:p>
          </xdr:txBody>
        </xdr:sp>
        <xdr:cxnSp macro="">
          <xdr:nvCxnSpPr>
            <xdr:cNvPr id="26" name="Straight Connector 25">
              <a:extLst>
                <a:ext uri="{FF2B5EF4-FFF2-40B4-BE49-F238E27FC236}">
                  <a16:creationId xmlns:a16="http://schemas.microsoft.com/office/drawing/2014/main" id="{71F0534B-F71D-8765-7CC2-661DD17A5445}"/>
                </a:ext>
              </a:extLst>
            </xdr:cNvPr>
            <xdr:cNvCxnSpPr/>
          </xdr:nvCxnSpPr>
          <xdr:spPr>
            <a:xfrm flipV="1">
              <a:off x="372055" y="2861733"/>
              <a:ext cx="1854200" cy="8467"/>
            </a:xfrm>
            <a:prstGeom prst="line">
              <a:avLst/>
            </a:prstGeom>
            <a:ln w="15875">
              <a:solidFill>
                <a:schemeClr val="tx1"/>
              </a:solidFill>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5</xdr:col>
      <xdr:colOff>330206</xdr:colOff>
      <xdr:row>15</xdr:row>
      <xdr:rowOff>17779</xdr:rowOff>
    </xdr:from>
    <xdr:to>
      <xdr:col>8</xdr:col>
      <xdr:colOff>787406</xdr:colOff>
      <xdr:row>28</xdr:row>
      <xdr:rowOff>67735</xdr:rowOff>
    </xdr:to>
    <xdr:grpSp>
      <xdr:nvGrpSpPr>
        <xdr:cNvPr id="27" name="Group 26">
          <a:extLst>
            <a:ext uri="{FF2B5EF4-FFF2-40B4-BE49-F238E27FC236}">
              <a16:creationId xmlns:a16="http://schemas.microsoft.com/office/drawing/2014/main" id="{D1353935-A16B-4363-A2C3-4CD6326ECC22}"/>
            </a:ext>
          </a:extLst>
        </xdr:cNvPr>
        <xdr:cNvGrpSpPr/>
      </xdr:nvGrpSpPr>
      <xdr:grpSpPr>
        <a:xfrm>
          <a:off x="5245106" y="3002279"/>
          <a:ext cx="2781300" cy="2361356"/>
          <a:chOff x="0" y="2861733"/>
          <a:chExt cx="2539999" cy="2159002"/>
        </a:xfrm>
      </xdr:grpSpPr>
      <xdr:graphicFrame macro="">
        <xdr:nvGraphicFramePr>
          <xdr:cNvPr id="28" name="Chart 27">
            <a:extLst>
              <a:ext uri="{FF2B5EF4-FFF2-40B4-BE49-F238E27FC236}">
                <a16:creationId xmlns:a16="http://schemas.microsoft.com/office/drawing/2014/main" id="{8FAB1314-733A-899F-9836-C106FE0D34E3}"/>
              </a:ext>
            </a:extLst>
          </xdr:cNvPr>
          <xdr:cNvGraphicFramePr/>
        </xdr:nvGraphicFramePr>
        <xdr:xfrm>
          <a:off x="0" y="3141136"/>
          <a:ext cx="2539999" cy="1879599"/>
        </xdr:xfrm>
        <a:graphic>
          <a:graphicData uri="http://schemas.openxmlformats.org/drawingml/2006/chart">
            <c:chart xmlns:c="http://schemas.openxmlformats.org/drawingml/2006/chart" xmlns:r="http://schemas.openxmlformats.org/officeDocument/2006/relationships" r:id="rId3"/>
          </a:graphicData>
        </a:graphic>
      </xdr:graphicFrame>
      <xdr:grpSp>
        <xdr:nvGrpSpPr>
          <xdr:cNvPr id="29" name="Group 28">
            <a:extLst>
              <a:ext uri="{FF2B5EF4-FFF2-40B4-BE49-F238E27FC236}">
                <a16:creationId xmlns:a16="http://schemas.microsoft.com/office/drawing/2014/main" id="{6E4036DD-7A84-C74A-6B86-0F2D75EC6BE1}"/>
              </a:ext>
            </a:extLst>
          </xdr:cNvPr>
          <xdr:cNvGrpSpPr/>
        </xdr:nvGrpSpPr>
        <xdr:grpSpPr>
          <a:xfrm>
            <a:off x="364067" y="2861733"/>
            <a:ext cx="1854200" cy="283145"/>
            <a:chOff x="364067" y="2861733"/>
            <a:chExt cx="1854200" cy="283145"/>
          </a:xfrm>
        </xdr:grpSpPr>
        <xdr:sp macro="" textlink="">
          <xdr:nvSpPr>
            <xdr:cNvPr id="30" name="TextBox 7">
              <a:extLst>
                <a:ext uri="{FF2B5EF4-FFF2-40B4-BE49-F238E27FC236}">
                  <a16:creationId xmlns:a16="http://schemas.microsoft.com/office/drawing/2014/main" id="{59265B48-DDB0-56F2-CEE2-86D0A26AC701}"/>
                </a:ext>
              </a:extLst>
            </xdr:cNvPr>
            <xdr:cNvSpPr txBox="1"/>
          </xdr:nvSpPr>
          <xdr:spPr>
            <a:xfrm>
              <a:off x="422003" y="2870206"/>
              <a:ext cx="1767650" cy="274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100" b="1" i="0" u="none" strike="noStrike">
                  <a:solidFill>
                    <a:srgbClr val="3333FF"/>
                  </a:solidFill>
                  <a:effectLst/>
                  <a:latin typeface="+mn-lt"/>
                  <a:ea typeface="+mn-ea"/>
                  <a:cs typeface="+mn-cs"/>
                </a:rPr>
                <a:t> Avg Total Assets</a:t>
              </a:r>
              <a:r>
                <a:rPr lang="en-IN" sz="1100" b="1" i="0" u="none" strike="noStrike" baseline="0">
                  <a:solidFill>
                    <a:srgbClr val="3333FF"/>
                  </a:solidFill>
                  <a:effectLst/>
                  <a:latin typeface="+mn-lt"/>
                  <a:ea typeface="+mn-ea"/>
                  <a:cs typeface="+mn-cs"/>
                </a:rPr>
                <a:t> </a:t>
              </a:r>
              <a:r>
                <a:rPr lang="en-IN" sz="1100" b="1" i="0" u="none" strike="noStrike">
                  <a:solidFill>
                    <a:srgbClr val="3333FF"/>
                  </a:solidFill>
                  <a:effectLst/>
                  <a:latin typeface="+mn-lt"/>
                  <a:ea typeface="+mn-ea"/>
                  <a:cs typeface="+mn-cs"/>
                </a:rPr>
                <a:t>(INR Crs.)</a:t>
              </a:r>
              <a:endParaRPr lang="en-IN" sz="1100" b="1">
                <a:solidFill>
                  <a:srgbClr val="3333FF"/>
                </a:solidFill>
              </a:endParaRPr>
            </a:p>
          </xdr:txBody>
        </xdr:sp>
        <xdr:cxnSp macro="">
          <xdr:nvCxnSpPr>
            <xdr:cNvPr id="31" name="Straight Connector 30">
              <a:extLst>
                <a:ext uri="{FF2B5EF4-FFF2-40B4-BE49-F238E27FC236}">
                  <a16:creationId xmlns:a16="http://schemas.microsoft.com/office/drawing/2014/main" id="{F7EE9323-3740-EBBF-EC01-3792379C6ADD}"/>
                </a:ext>
              </a:extLst>
            </xdr:cNvPr>
            <xdr:cNvCxnSpPr/>
          </xdr:nvCxnSpPr>
          <xdr:spPr>
            <a:xfrm flipV="1">
              <a:off x="364067" y="2861733"/>
              <a:ext cx="1854200" cy="8467"/>
            </a:xfrm>
            <a:prstGeom prst="line">
              <a:avLst/>
            </a:prstGeom>
            <a:ln w="15875">
              <a:solidFill>
                <a:schemeClr val="tx1"/>
              </a:solidFill>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0</xdr:colOff>
      <xdr:row>29</xdr:row>
      <xdr:rowOff>16934</xdr:rowOff>
    </xdr:from>
    <xdr:to>
      <xdr:col>2</xdr:col>
      <xdr:colOff>76200</xdr:colOff>
      <xdr:row>41</xdr:row>
      <xdr:rowOff>118533</xdr:rowOff>
    </xdr:to>
    <xdr:grpSp>
      <xdr:nvGrpSpPr>
        <xdr:cNvPr id="49" name="Group 48">
          <a:extLst>
            <a:ext uri="{FF2B5EF4-FFF2-40B4-BE49-F238E27FC236}">
              <a16:creationId xmlns:a16="http://schemas.microsoft.com/office/drawing/2014/main" id="{A8D0F937-DE74-4A77-A1AC-86938B5B71A9}"/>
            </a:ext>
          </a:extLst>
        </xdr:cNvPr>
        <xdr:cNvGrpSpPr/>
      </xdr:nvGrpSpPr>
      <xdr:grpSpPr>
        <a:xfrm>
          <a:off x="127000" y="5490634"/>
          <a:ext cx="2527300" cy="2235199"/>
          <a:chOff x="0" y="2861733"/>
          <a:chExt cx="2539999" cy="2159002"/>
        </a:xfrm>
      </xdr:grpSpPr>
      <xdr:graphicFrame macro="">
        <xdr:nvGraphicFramePr>
          <xdr:cNvPr id="50" name="Chart 49">
            <a:extLst>
              <a:ext uri="{FF2B5EF4-FFF2-40B4-BE49-F238E27FC236}">
                <a16:creationId xmlns:a16="http://schemas.microsoft.com/office/drawing/2014/main" id="{707C3D6F-35B2-6A7E-6EE8-17CE510FF144}"/>
              </a:ext>
            </a:extLst>
          </xdr:cNvPr>
          <xdr:cNvGraphicFramePr/>
        </xdr:nvGraphicFramePr>
        <xdr:xfrm>
          <a:off x="0" y="3141136"/>
          <a:ext cx="2539999" cy="1879599"/>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51" name="Group 50">
            <a:extLst>
              <a:ext uri="{FF2B5EF4-FFF2-40B4-BE49-F238E27FC236}">
                <a16:creationId xmlns:a16="http://schemas.microsoft.com/office/drawing/2014/main" id="{3D580CB8-F68C-E5B5-538C-62C05C2EC6A3}"/>
              </a:ext>
            </a:extLst>
          </xdr:cNvPr>
          <xdr:cNvGrpSpPr/>
        </xdr:nvGrpSpPr>
        <xdr:grpSpPr>
          <a:xfrm>
            <a:off x="279117" y="2861733"/>
            <a:ext cx="1854200" cy="283145"/>
            <a:chOff x="279117" y="2861733"/>
            <a:chExt cx="1854200" cy="283145"/>
          </a:xfrm>
        </xdr:grpSpPr>
        <xdr:sp macro="" textlink="">
          <xdr:nvSpPr>
            <xdr:cNvPr id="52" name="TextBox 7">
              <a:extLst>
                <a:ext uri="{FF2B5EF4-FFF2-40B4-BE49-F238E27FC236}">
                  <a16:creationId xmlns:a16="http://schemas.microsoft.com/office/drawing/2014/main" id="{1AA704D5-F73D-36E5-3AC7-85AC22C2CDD5}"/>
                </a:ext>
              </a:extLst>
            </xdr:cNvPr>
            <xdr:cNvSpPr txBox="1"/>
          </xdr:nvSpPr>
          <xdr:spPr>
            <a:xfrm>
              <a:off x="465299" y="2870206"/>
              <a:ext cx="1490132" cy="274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100" b="1" i="0" u="none" strike="noStrike" baseline="0">
                  <a:solidFill>
                    <a:srgbClr val="3333FF"/>
                  </a:solidFill>
                  <a:effectLst/>
                  <a:latin typeface="+mn-lt"/>
                  <a:ea typeface="+mn-ea"/>
                  <a:cs typeface="+mn-cs"/>
                </a:rPr>
                <a:t>Return on Equity </a:t>
              </a:r>
              <a:r>
                <a:rPr lang="en-IN" sz="1100" b="1" i="0" u="none" strike="noStrike">
                  <a:solidFill>
                    <a:srgbClr val="3333FF"/>
                  </a:solidFill>
                  <a:effectLst/>
                  <a:latin typeface="+mn-lt"/>
                  <a:ea typeface="+mn-ea"/>
                  <a:cs typeface="+mn-cs"/>
                </a:rPr>
                <a:t>(%)</a:t>
              </a:r>
              <a:endParaRPr lang="en-IN" sz="1100" b="1">
                <a:solidFill>
                  <a:srgbClr val="3333FF"/>
                </a:solidFill>
              </a:endParaRPr>
            </a:p>
          </xdr:txBody>
        </xdr:sp>
        <xdr:cxnSp macro="">
          <xdr:nvCxnSpPr>
            <xdr:cNvPr id="53" name="Straight Connector 52">
              <a:extLst>
                <a:ext uri="{FF2B5EF4-FFF2-40B4-BE49-F238E27FC236}">
                  <a16:creationId xmlns:a16="http://schemas.microsoft.com/office/drawing/2014/main" id="{9F3CB2BC-4C3C-E8C1-6E71-974892CC3198}"/>
                </a:ext>
              </a:extLst>
            </xdr:cNvPr>
            <xdr:cNvCxnSpPr/>
          </xdr:nvCxnSpPr>
          <xdr:spPr>
            <a:xfrm flipV="1">
              <a:off x="279117" y="2861733"/>
              <a:ext cx="1854200" cy="8467"/>
            </a:xfrm>
            <a:prstGeom prst="line">
              <a:avLst/>
            </a:prstGeom>
            <a:ln w="15875">
              <a:solidFill>
                <a:schemeClr val="tx1"/>
              </a:solidFill>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2396072</xdr:colOff>
      <xdr:row>29</xdr:row>
      <xdr:rowOff>8468</xdr:rowOff>
    </xdr:from>
    <xdr:to>
      <xdr:col>5</xdr:col>
      <xdr:colOff>186271</xdr:colOff>
      <xdr:row>41</xdr:row>
      <xdr:rowOff>152399</xdr:rowOff>
    </xdr:to>
    <xdr:grpSp>
      <xdr:nvGrpSpPr>
        <xdr:cNvPr id="54" name="Group 53">
          <a:extLst>
            <a:ext uri="{FF2B5EF4-FFF2-40B4-BE49-F238E27FC236}">
              <a16:creationId xmlns:a16="http://schemas.microsoft.com/office/drawing/2014/main" id="{27F9FE7D-7E3C-40E1-BB30-4AB47BE3E7A0}"/>
            </a:ext>
          </a:extLst>
        </xdr:cNvPr>
        <xdr:cNvGrpSpPr/>
      </xdr:nvGrpSpPr>
      <xdr:grpSpPr>
        <a:xfrm>
          <a:off x="2523072" y="5482168"/>
          <a:ext cx="2578099" cy="2277531"/>
          <a:chOff x="0" y="2861733"/>
          <a:chExt cx="2539999" cy="2159002"/>
        </a:xfrm>
      </xdr:grpSpPr>
      <xdr:graphicFrame macro="">
        <xdr:nvGraphicFramePr>
          <xdr:cNvPr id="55" name="Chart 54">
            <a:extLst>
              <a:ext uri="{FF2B5EF4-FFF2-40B4-BE49-F238E27FC236}">
                <a16:creationId xmlns:a16="http://schemas.microsoft.com/office/drawing/2014/main" id="{73D617D3-27EF-EFCA-13C1-2B9381C63BC9}"/>
              </a:ext>
            </a:extLst>
          </xdr:cNvPr>
          <xdr:cNvGraphicFramePr/>
        </xdr:nvGraphicFramePr>
        <xdr:xfrm>
          <a:off x="0" y="3141136"/>
          <a:ext cx="2539999" cy="1879599"/>
        </xdr:xfrm>
        <a:graphic>
          <a:graphicData uri="http://schemas.openxmlformats.org/drawingml/2006/chart">
            <c:chart xmlns:c="http://schemas.openxmlformats.org/drawingml/2006/chart" xmlns:r="http://schemas.openxmlformats.org/officeDocument/2006/relationships" r:id="rId5"/>
          </a:graphicData>
        </a:graphic>
      </xdr:graphicFrame>
      <xdr:grpSp>
        <xdr:nvGrpSpPr>
          <xdr:cNvPr id="56" name="Group 55">
            <a:extLst>
              <a:ext uri="{FF2B5EF4-FFF2-40B4-BE49-F238E27FC236}">
                <a16:creationId xmlns:a16="http://schemas.microsoft.com/office/drawing/2014/main" id="{CA40BAB6-23A5-87AF-1E0D-E3B972AC4AF9}"/>
              </a:ext>
            </a:extLst>
          </xdr:cNvPr>
          <xdr:cNvGrpSpPr/>
        </xdr:nvGrpSpPr>
        <xdr:grpSpPr>
          <a:xfrm>
            <a:off x="364067" y="2861733"/>
            <a:ext cx="1854200" cy="283144"/>
            <a:chOff x="364067" y="2861733"/>
            <a:chExt cx="1854200" cy="283144"/>
          </a:xfrm>
        </xdr:grpSpPr>
        <xdr:sp macro="" textlink="">
          <xdr:nvSpPr>
            <xdr:cNvPr id="57" name="TextBox 7">
              <a:extLst>
                <a:ext uri="{FF2B5EF4-FFF2-40B4-BE49-F238E27FC236}">
                  <a16:creationId xmlns:a16="http://schemas.microsoft.com/office/drawing/2014/main" id="{0F9D40CC-014A-9003-8EF4-208698705AAE}"/>
                </a:ext>
              </a:extLst>
            </xdr:cNvPr>
            <xdr:cNvSpPr txBox="1"/>
          </xdr:nvSpPr>
          <xdr:spPr>
            <a:xfrm>
              <a:off x="492999" y="2870205"/>
              <a:ext cx="1490132" cy="274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r"/>
              <a:r>
                <a:rPr lang="en-IN" sz="1100" b="1" i="0" u="none" strike="noStrike">
                  <a:solidFill>
                    <a:srgbClr val="3333FF"/>
                  </a:solidFill>
                  <a:effectLst/>
                  <a:latin typeface="+mn-lt"/>
                  <a:ea typeface="+mn-ea"/>
                  <a:cs typeface="+mn-cs"/>
                </a:rPr>
                <a:t>Return</a:t>
              </a:r>
              <a:r>
                <a:rPr lang="en-IN" sz="1100" b="1" i="0" u="none" strike="noStrike" baseline="0">
                  <a:solidFill>
                    <a:srgbClr val="3333FF"/>
                  </a:solidFill>
                  <a:effectLst/>
                  <a:latin typeface="+mn-lt"/>
                  <a:ea typeface="+mn-ea"/>
                  <a:cs typeface="+mn-cs"/>
                </a:rPr>
                <a:t> on Assets</a:t>
              </a:r>
              <a:r>
                <a:rPr lang="en-IN" sz="1100" b="1" i="0" u="none" strike="noStrike">
                  <a:solidFill>
                    <a:srgbClr val="3333FF"/>
                  </a:solidFill>
                  <a:effectLst/>
                  <a:latin typeface="+mn-lt"/>
                  <a:ea typeface="+mn-ea"/>
                  <a:cs typeface="+mn-cs"/>
                </a:rPr>
                <a:t> (%)</a:t>
              </a:r>
              <a:endParaRPr lang="en-IN" sz="1100" b="1">
                <a:solidFill>
                  <a:srgbClr val="3333FF"/>
                </a:solidFill>
              </a:endParaRPr>
            </a:p>
          </xdr:txBody>
        </xdr:sp>
        <xdr:cxnSp macro="">
          <xdr:nvCxnSpPr>
            <xdr:cNvPr id="58" name="Straight Connector 57">
              <a:extLst>
                <a:ext uri="{FF2B5EF4-FFF2-40B4-BE49-F238E27FC236}">
                  <a16:creationId xmlns:a16="http://schemas.microsoft.com/office/drawing/2014/main" id="{94B69F40-5366-233E-E80D-4E5FE23AC827}"/>
                </a:ext>
              </a:extLst>
            </xdr:cNvPr>
            <xdr:cNvCxnSpPr/>
          </xdr:nvCxnSpPr>
          <xdr:spPr>
            <a:xfrm flipV="1">
              <a:off x="364067" y="2861733"/>
              <a:ext cx="1854200" cy="8467"/>
            </a:xfrm>
            <a:prstGeom prst="line">
              <a:avLst/>
            </a:prstGeom>
            <a:ln w="15875">
              <a:solidFill>
                <a:schemeClr val="tx1"/>
              </a:solidFill>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5</xdr:col>
      <xdr:colOff>372539</xdr:colOff>
      <xdr:row>29</xdr:row>
      <xdr:rowOff>8466</xdr:rowOff>
    </xdr:from>
    <xdr:to>
      <xdr:col>8</xdr:col>
      <xdr:colOff>677357</xdr:colOff>
      <xdr:row>41</xdr:row>
      <xdr:rowOff>59267</xdr:rowOff>
    </xdr:to>
    <xdr:grpSp>
      <xdr:nvGrpSpPr>
        <xdr:cNvPr id="69" name="Group 68">
          <a:extLst>
            <a:ext uri="{FF2B5EF4-FFF2-40B4-BE49-F238E27FC236}">
              <a16:creationId xmlns:a16="http://schemas.microsoft.com/office/drawing/2014/main" id="{885F0DF0-2ECF-4E45-85A3-905E9ADE81BA}"/>
            </a:ext>
          </a:extLst>
        </xdr:cNvPr>
        <xdr:cNvGrpSpPr/>
      </xdr:nvGrpSpPr>
      <xdr:grpSpPr>
        <a:xfrm>
          <a:off x="5287439" y="5482166"/>
          <a:ext cx="2628918" cy="2184401"/>
          <a:chOff x="0" y="2861733"/>
          <a:chExt cx="2539999" cy="2159002"/>
        </a:xfrm>
      </xdr:grpSpPr>
      <xdr:graphicFrame macro="">
        <xdr:nvGraphicFramePr>
          <xdr:cNvPr id="70" name="Chart 69">
            <a:extLst>
              <a:ext uri="{FF2B5EF4-FFF2-40B4-BE49-F238E27FC236}">
                <a16:creationId xmlns:a16="http://schemas.microsoft.com/office/drawing/2014/main" id="{8A38D0EF-2FF0-DF49-7CE1-A89712990CBA}"/>
              </a:ext>
            </a:extLst>
          </xdr:cNvPr>
          <xdr:cNvGraphicFramePr/>
        </xdr:nvGraphicFramePr>
        <xdr:xfrm>
          <a:off x="0" y="3141136"/>
          <a:ext cx="2539999" cy="1879599"/>
        </xdr:xfrm>
        <a:graphic>
          <a:graphicData uri="http://schemas.openxmlformats.org/drawingml/2006/chart">
            <c:chart xmlns:c="http://schemas.openxmlformats.org/drawingml/2006/chart" xmlns:r="http://schemas.openxmlformats.org/officeDocument/2006/relationships" r:id="rId6"/>
          </a:graphicData>
        </a:graphic>
      </xdr:graphicFrame>
      <xdr:grpSp>
        <xdr:nvGrpSpPr>
          <xdr:cNvPr id="71" name="Group 70">
            <a:extLst>
              <a:ext uri="{FF2B5EF4-FFF2-40B4-BE49-F238E27FC236}">
                <a16:creationId xmlns:a16="http://schemas.microsoft.com/office/drawing/2014/main" id="{D5728A09-6C82-3A7B-535B-6FA12C75EC62}"/>
              </a:ext>
            </a:extLst>
          </xdr:cNvPr>
          <xdr:cNvGrpSpPr/>
        </xdr:nvGrpSpPr>
        <xdr:grpSpPr>
          <a:xfrm>
            <a:off x="364067" y="2861733"/>
            <a:ext cx="1854200" cy="283145"/>
            <a:chOff x="364067" y="2861733"/>
            <a:chExt cx="1854200" cy="283145"/>
          </a:xfrm>
        </xdr:grpSpPr>
        <xdr:sp macro="" textlink="">
          <xdr:nvSpPr>
            <xdr:cNvPr id="72" name="TextBox 7">
              <a:extLst>
                <a:ext uri="{FF2B5EF4-FFF2-40B4-BE49-F238E27FC236}">
                  <a16:creationId xmlns:a16="http://schemas.microsoft.com/office/drawing/2014/main" id="{263DAACF-ECEB-9559-089C-2C3D1C821709}"/>
                </a:ext>
              </a:extLst>
            </xdr:cNvPr>
            <xdr:cNvSpPr txBox="1"/>
          </xdr:nvSpPr>
          <xdr:spPr>
            <a:xfrm>
              <a:off x="659847" y="2870206"/>
              <a:ext cx="1490132" cy="274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100" b="1">
                  <a:solidFill>
                    <a:srgbClr val="3333FF"/>
                  </a:solidFill>
                </a:rPr>
                <a:t>Financial</a:t>
              </a:r>
              <a:r>
                <a:rPr lang="en-IN" sz="1100" b="1" baseline="0">
                  <a:solidFill>
                    <a:srgbClr val="3333FF"/>
                  </a:solidFill>
                </a:rPr>
                <a:t> Leverage</a:t>
              </a:r>
              <a:endParaRPr lang="en-IN" sz="1100" b="1">
                <a:solidFill>
                  <a:srgbClr val="3333FF"/>
                </a:solidFill>
              </a:endParaRPr>
            </a:p>
          </xdr:txBody>
        </xdr:sp>
        <xdr:cxnSp macro="">
          <xdr:nvCxnSpPr>
            <xdr:cNvPr id="73" name="Straight Connector 72">
              <a:extLst>
                <a:ext uri="{FF2B5EF4-FFF2-40B4-BE49-F238E27FC236}">
                  <a16:creationId xmlns:a16="http://schemas.microsoft.com/office/drawing/2014/main" id="{983EB486-9677-7C41-4E0A-C4F5920928DD}"/>
                </a:ext>
              </a:extLst>
            </xdr:cNvPr>
            <xdr:cNvCxnSpPr/>
          </xdr:nvCxnSpPr>
          <xdr:spPr>
            <a:xfrm flipV="1">
              <a:off x="364067" y="2861733"/>
              <a:ext cx="1854200" cy="8467"/>
            </a:xfrm>
            <a:prstGeom prst="line">
              <a:avLst/>
            </a:prstGeom>
            <a:ln w="15875">
              <a:solidFill>
                <a:schemeClr val="tx1"/>
              </a:solidFill>
            </a:ln>
          </xdr:spPr>
          <xdr:style>
            <a:lnRef idx="1">
              <a:schemeClr val="dk1"/>
            </a:lnRef>
            <a:fillRef idx="0">
              <a:schemeClr val="dk1"/>
            </a:fillRef>
            <a:effectRef idx="0">
              <a:schemeClr val="dk1"/>
            </a:effectRef>
            <a:fontRef idx="minor">
              <a:schemeClr val="tx1"/>
            </a:fontRef>
          </xdr:style>
        </xdr:cxnSp>
      </xdr:grpSp>
    </xdr:grpSp>
    <xdr:clientData/>
  </xdr:twoCellAnchor>
  <xdr:oneCellAnchor>
    <xdr:from>
      <xdr:col>8</xdr:col>
      <xdr:colOff>25400</xdr:colOff>
      <xdr:row>47</xdr:row>
      <xdr:rowOff>0</xdr:rowOff>
    </xdr:from>
    <xdr:ext cx="184731" cy="264560"/>
    <xdr:sp macro="" textlink="">
      <xdr:nvSpPr>
        <xdr:cNvPr id="86" name="TextBox 85">
          <a:extLst>
            <a:ext uri="{FF2B5EF4-FFF2-40B4-BE49-F238E27FC236}">
              <a16:creationId xmlns:a16="http://schemas.microsoft.com/office/drawing/2014/main" id="{FD3640D2-DDA3-DC59-2E51-F59BBEF72CE2}"/>
            </a:ext>
          </a:extLst>
        </xdr:cNvPr>
        <xdr:cNvSpPr txBox="1"/>
      </xdr:nvSpPr>
      <xdr:spPr>
        <a:xfrm>
          <a:off x="7298267" y="87037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25400</xdr:colOff>
      <xdr:row>51</xdr:row>
      <xdr:rowOff>0</xdr:rowOff>
    </xdr:from>
    <xdr:ext cx="184731" cy="264560"/>
    <xdr:sp macro="" textlink="">
      <xdr:nvSpPr>
        <xdr:cNvPr id="88" name="TextBox 87">
          <a:extLst>
            <a:ext uri="{FF2B5EF4-FFF2-40B4-BE49-F238E27FC236}">
              <a16:creationId xmlns:a16="http://schemas.microsoft.com/office/drawing/2014/main" id="{2778D7CE-F6BC-4372-9F60-3A1755EB8B59}"/>
            </a:ext>
          </a:extLst>
        </xdr:cNvPr>
        <xdr:cNvSpPr txBox="1"/>
      </xdr:nvSpPr>
      <xdr:spPr>
        <a:xfrm>
          <a:off x="7298267" y="87037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xdr:col>
      <xdr:colOff>8467</xdr:colOff>
      <xdr:row>42</xdr:row>
      <xdr:rowOff>262468</xdr:rowOff>
    </xdr:from>
    <xdr:to>
      <xdr:col>8</xdr:col>
      <xdr:colOff>753533</xdr:colOff>
      <xdr:row>48</xdr:row>
      <xdr:rowOff>110066</xdr:rowOff>
    </xdr:to>
    <xdr:sp macro="" textlink="">
      <xdr:nvSpPr>
        <xdr:cNvPr id="89" name="TextBox 88">
          <a:extLst>
            <a:ext uri="{FF2B5EF4-FFF2-40B4-BE49-F238E27FC236}">
              <a16:creationId xmlns:a16="http://schemas.microsoft.com/office/drawing/2014/main" id="{FB013BD3-F33C-0EA1-9A88-B7525093B906}"/>
            </a:ext>
          </a:extLst>
        </xdr:cNvPr>
        <xdr:cNvSpPr txBox="1"/>
      </xdr:nvSpPr>
      <xdr:spPr>
        <a:xfrm>
          <a:off x="135467" y="8339668"/>
          <a:ext cx="7882466" cy="1075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lgn="l">
            <a:buFont typeface="Arial" panose="020B0604020202020204" pitchFamily="34" charset="0"/>
            <a:buChar char="•"/>
          </a:pPr>
          <a:r>
            <a:rPr lang="en-IN" sz="1200" b="1">
              <a:latin typeface="+mn-lt"/>
            </a:rPr>
            <a:t>    The revenue for Tata Motors Ltd in the Q1 results 2024 </a:t>
          </a:r>
          <a:r>
            <a:rPr lang="en-IN" sz="1400" b="1">
              <a:latin typeface="+mn-lt"/>
            </a:rPr>
            <a:t>was</a:t>
          </a:r>
          <a:r>
            <a:rPr lang="en-IN" sz="1200" b="1">
              <a:latin typeface="+mn-lt"/>
            </a:rPr>
            <a:t> ₹1,09,795Cr.</a:t>
          </a:r>
        </a:p>
        <a:p>
          <a:pPr marL="285750" marR="0" lvl="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1" i="0">
              <a:solidFill>
                <a:schemeClr val="dk1"/>
              </a:solidFill>
              <a:effectLst/>
              <a:latin typeface="+mn-lt"/>
              <a:ea typeface="+mn-ea"/>
              <a:cs typeface="+mn-cs"/>
            </a:rPr>
            <a:t>The net profit for Tata Motors Ltd in the Q1 results 2024 was ₹5,566Cr.</a:t>
          </a:r>
        </a:p>
        <a:p>
          <a:pPr marL="285750" marR="0" lvl="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1" i="0">
              <a:solidFill>
                <a:schemeClr val="dk1"/>
              </a:solidFill>
              <a:effectLst/>
              <a:latin typeface="+mn-lt"/>
              <a:ea typeface="+mn-ea"/>
              <a:cs typeface="+mn-cs"/>
            </a:rPr>
            <a:t>The net profit margin for Tata Motors Ltd in the Q1 results 2024 was 5.07%.</a:t>
          </a:r>
        </a:p>
        <a:p>
          <a:pPr marL="285750" indent="-285750" algn="l">
            <a:buFont typeface="Arial" panose="020B0604020202020204" pitchFamily="34" charset="0"/>
            <a:buChar char="•"/>
          </a:pPr>
          <a:r>
            <a:rPr lang="en-IN" sz="1200" b="1" i="0">
              <a:solidFill>
                <a:schemeClr val="dk1"/>
              </a:solidFill>
              <a:effectLst/>
              <a:latin typeface="+mn-lt"/>
              <a:ea typeface="+mn-ea"/>
              <a:cs typeface="+mn-cs"/>
            </a:rPr>
            <a:t>Tata Motors Ltd’s revenue jumped 5.77% since last year same period to ₹1,09,795Cr in the Q1 2024-2025. On a quarterly growth basis, Tata Motors Ltd has generated -9.78% fall in its revenue since last 3-months</a:t>
          </a:r>
          <a:r>
            <a:rPr lang="en-IN" sz="1100" b="1" i="0">
              <a:solidFill>
                <a:schemeClr val="dk1"/>
              </a:solidFill>
              <a:effectLst/>
              <a:latin typeface="+mn-lt"/>
              <a:ea typeface="+mn-ea"/>
              <a:cs typeface="+mn-cs"/>
            </a:rPr>
            <a:t>	</a:t>
          </a:r>
          <a:r>
            <a:rPr lang="en-IN" sz="1100" b="1" i="0" baseline="0">
              <a:solidFill>
                <a:schemeClr val="dk1"/>
              </a:solidFill>
              <a:effectLst/>
              <a:latin typeface="+mn-lt"/>
              <a:ea typeface="+mn-ea"/>
              <a:cs typeface="+mn-cs"/>
            </a:rPr>
            <a:t>                                                         </a:t>
          </a:r>
          <a:r>
            <a:rPr lang="en-IN" sz="1100" b="1" i="0">
              <a:solidFill>
                <a:schemeClr val="dk1"/>
              </a:solidFill>
              <a:effectLst/>
              <a:latin typeface="+mn-lt"/>
              <a:ea typeface="+mn-ea"/>
              <a:cs typeface="+mn-cs"/>
            </a:rPr>
            <a:t> 					</a:t>
          </a:r>
          <a:endParaRPr lang="en-IN" sz="1000" b="1">
            <a:latin typeface="+mn-lt"/>
          </a:endParaRPr>
        </a:p>
      </xdr:txBody>
    </xdr:sp>
    <xdr:clientData/>
  </xdr:twoCellAnchor>
  <xdr:twoCellAnchor editAs="oneCell">
    <xdr:from>
      <xdr:col>6</xdr:col>
      <xdr:colOff>406400</xdr:colOff>
      <xdr:row>3</xdr:row>
      <xdr:rowOff>42183</xdr:rowOff>
    </xdr:from>
    <xdr:to>
      <xdr:col>8</xdr:col>
      <xdr:colOff>778934</xdr:colOff>
      <xdr:row>7</xdr:row>
      <xdr:rowOff>56330</xdr:rowOff>
    </xdr:to>
    <xdr:pic>
      <xdr:nvPicPr>
        <xdr:cNvPr id="5" name="Picture 4" descr="tata company logo">
          <a:extLst>
            <a:ext uri="{FF2B5EF4-FFF2-40B4-BE49-F238E27FC236}">
              <a16:creationId xmlns:a16="http://schemas.microsoft.com/office/drawing/2014/main" id="{12A17283-E700-443B-A0EC-97F95E81339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112933" y="609450"/>
          <a:ext cx="1930401" cy="96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14</xdr:row>
      <xdr:rowOff>26779</xdr:rowOff>
    </xdr:from>
    <xdr:to>
      <xdr:col>1</xdr:col>
      <xdr:colOff>2404532</xdr:colOff>
      <xdr:row>26</xdr:row>
      <xdr:rowOff>126999</xdr:rowOff>
    </xdr:to>
    <xdr:grpSp>
      <xdr:nvGrpSpPr>
        <xdr:cNvPr id="3" name="Group 2">
          <a:extLst>
            <a:ext uri="{FF2B5EF4-FFF2-40B4-BE49-F238E27FC236}">
              <a16:creationId xmlns:a16="http://schemas.microsoft.com/office/drawing/2014/main" id="{C94C8935-22C4-4642-97DC-49531B9F5BD3}"/>
            </a:ext>
          </a:extLst>
        </xdr:cNvPr>
        <xdr:cNvGrpSpPr/>
      </xdr:nvGrpSpPr>
      <xdr:grpSpPr>
        <a:xfrm>
          <a:off x="0" y="3142512"/>
          <a:ext cx="2531532" cy="2335420"/>
          <a:chOff x="-7" y="2822387"/>
          <a:chExt cx="2574445" cy="2198348"/>
        </a:xfrm>
      </xdr:grpSpPr>
      <xdr:graphicFrame macro="">
        <xdr:nvGraphicFramePr>
          <xdr:cNvPr id="4" name="Chart 3">
            <a:extLst>
              <a:ext uri="{FF2B5EF4-FFF2-40B4-BE49-F238E27FC236}">
                <a16:creationId xmlns:a16="http://schemas.microsoft.com/office/drawing/2014/main" id="{EAE8C753-9863-F2A2-D6D0-4D9A6E072963}"/>
              </a:ext>
            </a:extLst>
          </xdr:cNvPr>
          <xdr:cNvGraphicFramePr/>
        </xdr:nvGraphicFramePr>
        <xdr:xfrm>
          <a:off x="0" y="3141136"/>
          <a:ext cx="2539999" cy="1879599"/>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5" name="Group 4">
            <a:extLst>
              <a:ext uri="{FF2B5EF4-FFF2-40B4-BE49-F238E27FC236}">
                <a16:creationId xmlns:a16="http://schemas.microsoft.com/office/drawing/2014/main" id="{16BD1AC8-9AFA-BD7E-7EF7-D16535FDECE7}"/>
              </a:ext>
            </a:extLst>
          </xdr:cNvPr>
          <xdr:cNvGrpSpPr/>
        </xdr:nvGrpSpPr>
        <xdr:grpSpPr>
          <a:xfrm>
            <a:off x="-7" y="2822387"/>
            <a:ext cx="2574445" cy="296116"/>
            <a:chOff x="-7" y="2822387"/>
            <a:chExt cx="2574445" cy="296116"/>
          </a:xfrm>
        </xdr:grpSpPr>
        <xdr:sp macro="" textlink="">
          <xdr:nvSpPr>
            <xdr:cNvPr id="6" name="TextBox 7">
              <a:extLst>
                <a:ext uri="{FF2B5EF4-FFF2-40B4-BE49-F238E27FC236}">
                  <a16:creationId xmlns:a16="http://schemas.microsoft.com/office/drawing/2014/main" id="{32D430F7-D01C-B729-6558-C6E0CF931993}"/>
                </a:ext>
              </a:extLst>
            </xdr:cNvPr>
            <xdr:cNvSpPr txBox="1"/>
          </xdr:nvSpPr>
          <xdr:spPr>
            <a:xfrm>
              <a:off x="43044" y="2822387"/>
              <a:ext cx="2531394" cy="296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400" b="1">
                  <a:solidFill>
                    <a:srgbClr val="3333FF"/>
                  </a:solidFill>
                </a:rPr>
                <a:t>Working</a:t>
              </a:r>
              <a:r>
                <a:rPr lang="en-IN" sz="1400" b="1" baseline="0">
                  <a:solidFill>
                    <a:srgbClr val="3333FF"/>
                  </a:solidFill>
                </a:rPr>
                <a:t> Capital / Total Assets</a:t>
              </a:r>
              <a:endParaRPr lang="en-IN" sz="1400" b="1">
                <a:solidFill>
                  <a:srgbClr val="3333FF"/>
                </a:solidFill>
              </a:endParaRPr>
            </a:p>
          </xdr:txBody>
        </xdr:sp>
        <xdr:cxnSp macro="">
          <xdr:nvCxnSpPr>
            <xdr:cNvPr id="7" name="Straight Connector 6">
              <a:extLst>
                <a:ext uri="{FF2B5EF4-FFF2-40B4-BE49-F238E27FC236}">
                  <a16:creationId xmlns:a16="http://schemas.microsoft.com/office/drawing/2014/main" id="{EE4B2645-DCF5-B4AB-8494-67BD5CFD887D}"/>
                </a:ext>
              </a:extLst>
            </xdr:cNvPr>
            <xdr:cNvCxnSpPr/>
          </xdr:nvCxnSpPr>
          <xdr:spPr>
            <a:xfrm>
              <a:off x="-7" y="2844998"/>
              <a:ext cx="2316140" cy="7970"/>
            </a:xfrm>
            <a:prstGeom prst="line">
              <a:avLst/>
            </a:prstGeom>
            <a:ln w="15875">
              <a:solidFill>
                <a:schemeClr val="tx1"/>
              </a:solidFill>
            </a:ln>
          </xdr:spPr>
          <xdr:style>
            <a:lnRef idx="1">
              <a:schemeClr val="dk1"/>
            </a:lnRef>
            <a:fillRef idx="0">
              <a:schemeClr val="dk1"/>
            </a:fillRef>
            <a:effectRef idx="0">
              <a:schemeClr val="dk1"/>
            </a:effectRef>
            <a:fontRef idx="minor">
              <a:schemeClr val="tx1"/>
            </a:fontRef>
          </xdr:style>
        </xdr:cxnSp>
      </xdr:grpSp>
    </xdr:grpSp>
    <xdr:clientData/>
  </xdr:twoCellAnchor>
  <xdr:oneCellAnchor>
    <xdr:from>
      <xdr:col>8</xdr:col>
      <xdr:colOff>25400</xdr:colOff>
      <xdr:row>41</xdr:row>
      <xdr:rowOff>0</xdr:rowOff>
    </xdr:from>
    <xdr:ext cx="184731" cy="264560"/>
    <xdr:sp macro="" textlink="">
      <xdr:nvSpPr>
        <xdr:cNvPr id="33" name="TextBox 32">
          <a:extLst>
            <a:ext uri="{FF2B5EF4-FFF2-40B4-BE49-F238E27FC236}">
              <a16:creationId xmlns:a16="http://schemas.microsoft.com/office/drawing/2014/main" id="{445231B6-2BCC-4857-B652-52B897DA95C9}"/>
            </a:ext>
          </a:extLst>
        </xdr:cNvPr>
        <xdr:cNvSpPr txBox="1"/>
      </xdr:nvSpPr>
      <xdr:spPr>
        <a:xfrm>
          <a:off x="7279640" y="87553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0</xdr:colOff>
      <xdr:row>43</xdr:row>
      <xdr:rowOff>0</xdr:rowOff>
    </xdr:from>
    <xdr:ext cx="184731" cy="264560"/>
    <xdr:sp macro="" textlink="">
      <xdr:nvSpPr>
        <xdr:cNvPr id="34" name="TextBox 33">
          <a:extLst>
            <a:ext uri="{FF2B5EF4-FFF2-40B4-BE49-F238E27FC236}">
              <a16:creationId xmlns:a16="http://schemas.microsoft.com/office/drawing/2014/main" id="{958F491C-79E0-43B1-821B-37E861A2ECF7}"/>
            </a:ext>
          </a:extLst>
        </xdr:cNvPr>
        <xdr:cNvSpPr txBox="1"/>
      </xdr:nvSpPr>
      <xdr:spPr>
        <a:xfrm>
          <a:off x="7279640" y="91211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59267</xdr:colOff>
      <xdr:row>14</xdr:row>
      <xdr:rowOff>67731</xdr:rowOff>
    </xdr:from>
    <xdr:to>
      <xdr:col>4</xdr:col>
      <xdr:colOff>465667</xdr:colOff>
      <xdr:row>26</xdr:row>
      <xdr:rowOff>93133</xdr:rowOff>
    </xdr:to>
    <xdr:grpSp>
      <xdr:nvGrpSpPr>
        <xdr:cNvPr id="46" name="Group 45">
          <a:extLst>
            <a:ext uri="{FF2B5EF4-FFF2-40B4-BE49-F238E27FC236}">
              <a16:creationId xmlns:a16="http://schemas.microsoft.com/office/drawing/2014/main" id="{D3540391-64A9-422D-972D-777BF9CA7B1C}"/>
            </a:ext>
          </a:extLst>
        </xdr:cNvPr>
        <xdr:cNvGrpSpPr/>
      </xdr:nvGrpSpPr>
      <xdr:grpSpPr>
        <a:xfrm>
          <a:off x="2633134" y="3183464"/>
          <a:ext cx="2633133" cy="2260602"/>
          <a:chOff x="-7" y="2861733"/>
          <a:chExt cx="2589973" cy="2114208"/>
        </a:xfrm>
      </xdr:grpSpPr>
      <xdr:graphicFrame macro="">
        <xdr:nvGraphicFramePr>
          <xdr:cNvPr id="47" name="Chart 46">
            <a:extLst>
              <a:ext uri="{FF2B5EF4-FFF2-40B4-BE49-F238E27FC236}">
                <a16:creationId xmlns:a16="http://schemas.microsoft.com/office/drawing/2014/main" id="{A10DB744-517E-6431-6635-0800DD6D9DFE}"/>
              </a:ext>
            </a:extLst>
          </xdr:cNvPr>
          <xdr:cNvGraphicFramePr/>
        </xdr:nvGraphicFramePr>
        <xdr:xfrm>
          <a:off x="0" y="3096342"/>
          <a:ext cx="2539999" cy="1879599"/>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48" name="Group 47">
            <a:extLst>
              <a:ext uri="{FF2B5EF4-FFF2-40B4-BE49-F238E27FC236}">
                <a16:creationId xmlns:a16="http://schemas.microsoft.com/office/drawing/2014/main" id="{257123B1-E95E-5218-61BE-9A20D8E1AB8E}"/>
              </a:ext>
            </a:extLst>
          </xdr:cNvPr>
          <xdr:cNvGrpSpPr/>
        </xdr:nvGrpSpPr>
        <xdr:grpSpPr>
          <a:xfrm>
            <a:off x="-7" y="2861733"/>
            <a:ext cx="2589973" cy="304589"/>
            <a:chOff x="-7" y="2861733"/>
            <a:chExt cx="2589973" cy="304589"/>
          </a:xfrm>
        </xdr:grpSpPr>
        <xdr:sp macro="" textlink="">
          <xdr:nvSpPr>
            <xdr:cNvPr id="49" name="TextBox 7">
              <a:extLst>
                <a:ext uri="{FF2B5EF4-FFF2-40B4-BE49-F238E27FC236}">
                  <a16:creationId xmlns:a16="http://schemas.microsoft.com/office/drawing/2014/main" id="{FD1AE43E-CE4E-77CB-B434-A55FC3BDD56E}"/>
                </a:ext>
              </a:extLst>
            </xdr:cNvPr>
            <xdr:cNvSpPr txBox="1"/>
          </xdr:nvSpPr>
          <xdr:spPr>
            <a:xfrm>
              <a:off x="16649" y="2870206"/>
              <a:ext cx="2573317" cy="296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400" b="1" baseline="0">
                  <a:solidFill>
                    <a:srgbClr val="3333FF"/>
                  </a:solidFill>
                </a:rPr>
                <a:t>Retained Earnings/ Total Assets</a:t>
              </a:r>
              <a:endParaRPr lang="en-IN" sz="1400" b="1">
                <a:solidFill>
                  <a:srgbClr val="3333FF"/>
                </a:solidFill>
              </a:endParaRPr>
            </a:p>
          </xdr:txBody>
        </xdr:sp>
        <xdr:cxnSp macro="">
          <xdr:nvCxnSpPr>
            <xdr:cNvPr id="50" name="Straight Connector 49">
              <a:extLst>
                <a:ext uri="{FF2B5EF4-FFF2-40B4-BE49-F238E27FC236}">
                  <a16:creationId xmlns:a16="http://schemas.microsoft.com/office/drawing/2014/main" id="{87AD4070-2C67-41E9-1389-78EE1DE5B143}"/>
                </a:ext>
              </a:extLst>
            </xdr:cNvPr>
            <xdr:cNvCxnSpPr/>
          </xdr:nvCxnSpPr>
          <xdr:spPr>
            <a:xfrm flipV="1">
              <a:off x="-7" y="2861733"/>
              <a:ext cx="2218274" cy="7921"/>
            </a:xfrm>
            <a:prstGeom prst="line">
              <a:avLst/>
            </a:prstGeom>
            <a:ln w="15875">
              <a:solidFill>
                <a:schemeClr val="tx1"/>
              </a:solidFill>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4</xdr:col>
      <xdr:colOff>474138</xdr:colOff>
      <xdr:row>14</xdr:row>
      <xdr:rowOff>143934</xdr:rowOff>
    </xdr:from>
    <xdr:to>
      <xdr:col>7</xdr:col>
      <xdr:colOff>736601</xdr:colOff>
      <xdr:row>26</xdr:row>
      <xdr:rowOff>110066</xdr:rowOff>
    </xdr:to>
    <xdr:grpSp>
      <xdr:nvGrpSpPr>
        <xdr:cNvPr id="51" name="Group 50">
          <a:extLst>
            <a:ext uri="{FF2B5EF4-FFF2-40B4-BE49-F238E27FC236}">
              <a16:creationId xmlns:a16="http://schemas.microsoft.com/office/drawing/2014/main" id="{90A7CC1D-0F87-49D6-BF68-C5CED3404A5C}"/>
            </a:ext>
          </a:extLst>
        </xdr:cNvPr>
        <xdr:cNvGrpSpPr/>
      </xdr:nvGrpSpPr>
      <xdr:grpSpPr>
        <a:xfrm>
          <a:off x="5274738" y="3259667"/>
          <a:ext cx="2599263" cy="2201332"/>
          <a:chOff x="0" y="2861733"/>
          <a:chExt cx="2539999" cy="2114208"/>
        </a:xfrm>
      </xdr:grpSpPr>
      <xdr:graphicFrame macro="">
        <xdr:nvGraphicFramePr>
          <xdr:cNvPr id="52" name="Chart 51">
            <a:extLst>
              <a:ext uri="{FF2B5EF4-FFF2-40B4-BE49-F238E27FC236}">
                <a16:creationId xmlns:a16="http://schemas.microsoft.com/office/drawing/2014/main" id="{D8D7B2CF-3258-5261-A1AA-ABDA180D6DA6}"/>
              </a:ext>
            </a:extLst>
          </xdr:cNvPr>
          <xdr:cNvGraphicFramePr/>
        </xdr:nvGraphicFramePr>
        <xdr:xfrm>
          <a:off x="0" y="3096342"/>
          <a:ext cx="2539999" cy="1879599"/>
        </xdr:xfrm>
        <a:graphic>
          <a:graphicData uri="http://schemas.openxmlformats.org/drawingml/2006/chart">
            <c:chart xmlns:c="http://schemas.openxmlformats.org/drawingml/2006/chart" xmlns:r="http://schemas.openxmlformats.org/officeDocument/2006/relationships" r:id="rId3"/>
          </a:graphicData>
        </a:graphic>
      </xdr:graphicFrame>
      <xdr:grpSp>
        <xdr:nvGrpSpPr>
          <xdr:cNvPr id="53" name="Group 52">
            <a:extLst>
              <a:ext uri="{FF2B5EF4-FFF2-40B4-BE49-F238E27FC236}">
                <a16:creationId xmlns:a16="http://schemas.microsoft.com/office/drawing/2014/main" id="{3B02870D-0D4D-92AA-1BFF-A2D192EEA42C}"/>
              </a:ext>
            </a:extLst>
          </xdr:cNvPr>
          <xdr:cNvGrpSpPr/>
        </xdr:nvGrpSpPr>
        <xdr:grpSpPr>
          <a:xfrm>
            <a:off x="161857" y="2861733"/>
            <a:ext cx="2056410" cy="304589"/>
            <a:chOff x="161857" y="2861733"/>
            <a:chExt cx="2056410" cy="304589"/>
          </a:xfrm>
        </xdr:grpSpPr>
        <xdr:sp macro="" textlink="">
          <xdr:nvSpPr>
            <xdr:cNvPr id="54" name="TextBox 7">
              <a:extLst>
                <a:ext uri="{FF2B5EF4-FFF2-40B4-BE49-F238E27FC236}">
                  <a16:creationId xmlns:a16="http://schemas.microsoft.com/office/drawing/2014/main" id="{D6F23ED6-3563-E672-0462-86E8B059FA84}"/>
                </a:ext>
              </a:extLst>
            </xdr:cNvPr>
            <xdr:cNvSpPr txBox="1"/>
          </xdr:nvSpPr>
          <xdr:spPr>
            <a:xfrm>
              <a:off x="161857" y="2870206"/>
              <a:ext cx="1959668" cy="296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400" b="1" baseline="0">
                  <a:solidFill>
                    <a:srgbClr val="3333FF"/>
                  </a:solidFill>
                </a:rPr>
                <a:t>           EBIT / Total Assets</a:t>
              </a:r>
              <a:endParaRPr lang="en-IN" sz="1400" b="1">
                <a:solidFill>
                  <a:srgbClr val="3333FF"/>
                </a:solidFill>
              </a:endParaRPr>
            </a:p>
          </xdr:txBody>
        </xdr:sp>
        <xdr:cxnSp macro="">
          <xdr:nvCxnSpPr>
            <xdr:cNvPr id="55" name="Straight Connector 54">
              <a:extLst>
                <a:ext uri="{FF2B5EF4-FFF2-40B4-BE49-F238E27FC236}">
                  <a16:creationId xmlns:a16="http://schemas.microsoft.com/office/drawing/2014/main" id="{7C13162C-3325-33CD-6E2E-242FD62BE43F}"/>
                </a:ext>
              </a:extLst>
            </xdr:cNvPr>
            <xdr:cNvCxnSpPr/>
          </xdr:nvCxnSpPr>
          <xdr:spPr>
            <a:xfrm flipV="1">
              <a:off x="364067" y="2861733"/>
              <a:ext cx="1854200" cy="8467"/>
            </a:xfrm>
            <a:prstGeom prst="line">
              <a:avLst/>
            </a:prstGeom>
            <a:ln w="15875">
              <a:solidFill>
                <a:schemeClr val="tx1"/>
              </a:solidFill>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0</xdr:col>
      <xdr:colOff>8432</xdr:colOff>
      <xdr:row>28</xdr:row>
      <xdr:rowOff>632</xdr:rowOff>
    </xdr:from>
    <xdr:to>
      <xdr:col>2</xdr:col>
      <xdr:colOff>186266</xdr:colOff>
      <xdr:row>40</xdr:row>
      <xdr:rowOff>33868</xdr:rowOff>
    </xdr:to>
    <xdr:grpSp>
      <xdr:nvGrpSpPr>
        <xdr:cNvPr id="56" name="Group 55">
          <a:extLst>
            <a:ext uri="{FF2B5EF4-FFF2-40B4-BE49-F238E27FC236}">
              <a16:creationId xmlns:a16="http://schemas.microsoft.com/office/drawing/2014/main" id="{7A8E75FD-C437-4E6D-8219-63D204C3E88F}"/>
            </a:ext>
          </a:extLst>
        </xdr:cNvPr>
        <xdr:cNvGrpSpPr/>
      </xdr:nvGrpSpPr>
      <xdr:grpSpPr>
        <a:xfrm>
          <a:off x="8432" y="5724099"/>
          <a:ext cx="2751701" cy="2259969"/>
          <a:chOff x="0" y="2870206"/>
          <a:chExt cx="2706553" cy="2105735"/>
        </a:xfrm>
      </xdr:grpSpPr>
      <xdr:graphicFrame macro="">
        <xdr:nvGraphicFramePr>
          <xdr:cNvPr id="57" name="Chart 56">
            <a:extLst>
              <a:ext uri="{FF2B5EF4-FFF2-40B4-BE49-F238E27FC236}">
                <a16:creationId xmlns:a16="http://schemas.microsoft.com/office/drawing/2014/main" id="{881CE526-6430-1426-B234-0B9E48894B4F}"/>
              </a:ext>
            </a:extLst>
          </xdr:cNvPr>
          <xdr:cNvGraphicFramePr/>
        </xdr:nvGraphicFramePr>
        <xdr:xfrm>
          <a:off x="0" y="3096342"/>
          <a:ext cx="2539999" cy="1879599"/>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58" name="Group 57">
            <a:extLst>
              <a:ext uri="{FF2B5EF4-FFF2-40B4-BE49-F238E27FC236}">
                <a16:creationId xmlns:a16="http://schemas.microsoft.com/office/drawing/2014/main" id="{58020261-E57A-754E-4F28-D0A7C3030E8F}"/>
              </a:ext>
            </a:extLst>
          </xdr:cNvPr>
          <xdr:cNvGrpSpPr/>
        </xdr:nvGrpSpPr>
        <xdr:grpSpPr>
          <a:xfrm>
            <a:off x="83311" y="2870206"/>
            <a:ext cx="2623242" cy="346520"/>
            <a:chOff x="83311" y="2870206"/>
            <a:chExt cx="2623242" cy="346520"/>
          </a:xfrm>
        </xdr:grpSpPr>
        <xdr:sp macro="" textlink="">
          <xdr:nvSpPr>
            <xdr:cNvPr id="59" name="TextBox 7">
              <a:extLst>
                <a:ext uri="{FF2B5EF4-FFF2-40B4-BE49-F238E27FC236}">
                  <a16:creationId xmlns:a16="http://schemas.microsoft.com/office/drawing/2014/main" id="{892A70E5-7DF2-C96C-AA22-9F68C6947DDD}"/>
                </a:ext>
              </a:extLst>
            </xdr:cNvPr>
            <xdr:cNvSpPr txBox="1"/>
          </xdr:nvSpPr>
          <xdr:spPr>
            <a:xfrm>
              <a:off x="83311" y="2870206"/>
              <a:ext cx="2623242" cy="346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400" b="1" baseline="0">
                  <a:solidFill>
                    <a:srgbClr val="3333FF"/>
                  </a:solidFill>
                </a:rPr>
                <a:t>Market </a:t>
              </a:r>
              <a:r>
                <a:rPr lang="en-IN" sz="1600" b="1" baseline="0">
                  <a:solidFill>
                    <a:srgbClr val="3333FF"/>
                  </a:solidFill>
                </a:rPr>
                <a:t>Cap</a:t>
              </a:r>
              <a:r>
                <a:rPr lang="en-IN" sz="1400" b="1" baseline="0">
                  <a:solidFill>
                    <a:srgbClr val="3333FF"/>
                  </a:solidFill>
                </a:rPr>
                <a:t>/ Long Term liabilites</a:t>
              </a:r>
              <a:endParaRPr lang="en-IN" sz="1400" b="1">
                <a:solidFill>
                  <a:srgbClr val="3333FF"/>
                </a:solidFill>
              </a:endParaRPr>
            </a:p>
          </xdr:txBody>
        </xdr:sp>
        <xdr:cxnSp macro="">
          <xdr:nvCxnSpPr>
            <xdr:cNvPr id="60" name="Straight Connector 59">
              <a:extLst>
                <a:ext uri="{FF2B5EF4-FFF2-40B4-BE49-F238E27FC236}">
                  <a16:creationId xmlns:a16="http://schemas.microsoft.com/office/drawing/2014/main" id="{CAAF010B-C85B-FB0B-6090-4AA5553EF499}"/>
                </a:ext>
              </a:extLst>
            </xdr:cNvPr>
            <xdr:cNvCxnSpPr/>
          </xdr:nvCxnSpPr>
          <xdr:spPr>
            <a:xfrm>
              <a:off x="149934" y="2877507"/>
              <a:ext cx="2265149" cy="0"/>
            </a:xfrm>
            <a:prstGeom prst="line">
              <a:avLst/>
            </a:prstGeom>
            <a:ln w="15875">
              <a:solidFill>
                <a:schemeClr val="tx1"/>
              </a:solidFill>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2387615</xdr:colOff>
      <xdr:row>27</xdr:row>
      <xdr:rowOff>177803</xdr:rowOff>
    </xdr:from>
    <xdr:to>
      <xdr:col>4</xdr:col>
      <xdr:colOff>338667</xdr:colOff>
      <xdr:row>39</xdr:row>
      <xdr:rowOff>152401</xdr:rowOff>
    </xdr:to>
    <xdr:grpSp>
      <xdr:nvGrpSpPr>
        <xdr:cNvPr id="61" name="Group 60">
          <a:extLst>
            <a:ext uri="{FF2B5EF4-FFF2-40B4-BE49-F238E27FC236}">
              <a16:creationId xmlns:a16="http://schemas.microsoft.com/office/drawing/2014/main" id="{845B446A-D85A-4220-96E2-D65966B86FE1}"/>
            </a:ext>
          </a:extLst>
        </xdr:cNvPr>
        <xdr:cNvGrpSpPr/>
      </xdr:nvGrpSpPr>
      <xdr:grpSpPr>
        <a:xfrm>
          <a:off x="2514615" y="5715003"/>
          <a:ext cx="2624652" cy="2201331"/>
          <a:chOff x="0" y="2869834"/>
          <a:chExt cx="2539999" cy="2106107"/>
        </a:xfrm>
      </xdr:grpSpPr>
      <xdr:graphicFrame macro="">
        <xdr:nvGraphicFramePr>
          <xdr:cNvPr id="62" name="Chart 61">
            <a:extLst>
              <a:ext uri="{FF2B5EF4-FFF2-40B4-BE49-F238E27FC236}">
                <a16:creationId xmlns:a16="http://schemas.microsoft.com/office/drawing/2014/main" id="{C63D1373-B62F-A6EA-B170-38C28511D3B4}"/>
              </a:ext>
            </a:extLst>
          </xdr:cNvPr>
          <xdr:cNvGraphicFramePr/>
        </xdr:nvGraphicFramePr>
        <xdr:xfrm>
          <a:off x="0" y="3096342"/>
          <a:ext cx="2539999" cy="1879599"/>
        </xdr:xfrm>
        <a:graphic>
          <a:graphicData uri="http://schemas.openxmlformats.org/drawingml/2006/chart">
            <c:chart xmlns:c="http://schemas.openxmlformats.org/drawingml/2006/chart" xmlns:r="http://schemas.openxmlformats.org/officeDocument/2006/relationships" r:id="rId5"/>
          </a:graphicData>
        </a:graphic>
      </xdr:graphicFrame>
      <xdr:grpSp>
        <xdr:nvGrpSpPr>
          <xdr:cNvPr id="63" name="Group 62">
            <a:extLst>
              <a:ext uri="{FF2B5EF4-FFF2-40B4-BE49-F238E27FC236}">
                <a16:creationId xmlns:a16="http://schemas.microsoft.com/office/drawing/2014/main" id="{11B9EEC6-D097-E039-17FD-6D0BF35175AC}"/>
              </a:ext>
            </a:extLst>
          </xdr:cNvPr>
          <xdr:cNvGrpSpPr/>
        </xdr:nvGrpSpPr>
        <xdr:grpSpPr>
          <a:xfrm>
            <a:off x="364067" y="2869834"/>
            <a:ext cx="2078206" cy="296488"/>
            <a:chOff x="364067" y="2869834"/>
            <a:chExt cx="2078206" cy="296488"/>
          </a:xfrm>
        </xdr:grpSpPr>
        <xdr:sp macro="" textlink="">
          <xdr:nvSpPr>
            <xdr:cNvPr id="64" name="TextBox 7">
              <a:extLst>
                <a:ext uri="{FF2B5EF4-FFF2-40B4-BE49-F238E27FC236}">
                  <a16:creationId xmlns:a16="http://schemas.microsoft.com/office/drawing/2014/main" id="{03360CF6-6850-A009-0F87-605929BF0A73}"/>
                </a:ext>
              </a:extLst>
            </xdr:cNvPr>
            <xdr:cNvSpPr txBox="1"/>
          </xdr:nvSpPr>
          <xdr:spPr>
            <a:xfrm>
              <a:off x="482605" y="2870206"/>
              <a:ext cx="1959668" cy="296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400" b="1" baseline="0">
                  <a:solidFill>
                    <a:srgbClr val="3333FF"/>
                  </a:solidFill>
                </a:rPr>
                <a:t>Sales/ Total Assets</a:t>
              </a:r>
              <a:endParaRPr lang="en-IN" sz="1400" b="1">
                <a:solidFill>
                  <a:srgbClr val="3333FF"/>
                </a:solidFill>
              </a:endParaRPr>
            </a:p>
          </xdr:txBody>
        </xdr:sp>
        <xdr:cxnSp macro="">
          <xdr:nvCxnSpPr>
            <xdr:cNvPr id="65" name="Straight Connector 64">
              <a:extLst>
                <a:ext uri="{FF2B5EF4-FFF2-40B4-BE49-F238E27FC236}">
                  <a16:creationId xmlns:a16="http://schemas.microsoft.com/office/drawing/2014/main" id="{E723006D-0FA3-E8AC-A66E-62B07B8D1A5B}"/>
                </a:ext>
              </a:extLst>
            </xdr:cNvPr>
            <xdr:cNvCxnSpPr/>
          </xdr:nvCxnSpPr>
          <xdr:spPr>
            <a:xfrm flipV="1">
              <a:off x="364067" y="2869834"/>
              <a:ext cx="1854200" cy="8467"/>
            </a:xfrm>
            <a:prstGeom prst="line">
              <a:avLst/>
            </a:prstGeom>
            <a:ln w="15875">
              <a:solidFill>
                <a:schemeClr val="tx1"/>
              </a:solidFill>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4</xdr:col>
      <xdr:colOff>389485</xdr:colOff>
      <xdr:row>27</xdr:row>
      <xdr:rowOff>160866</xdr:rowOff>
    </xdr:from>
    <xdr:to>
      <xdr:col>7</xdr:col>
      <xdr:colOff>609600</xdr:colOff>
      <xdr:row>39</xdr:row>
      <xdr:rowOff>135466</xdr:rowOff>
    </xdr:to>
    <xdr:grpSp>
      <xdr:nvGrpSpPr>
        <xdr:cNvPr id="66" name="Group 65">
          <a:extLst>
            <a:ext uri="{FF2B5EF4-FFF2-40B4-BE49-F238E27FC236}">
              <a16:creationId xmlns:a16="http://schemas.microsoft.com/office/drawing/2014/main" id="{336A39F5-94D9-4EEA-9E0F-DD1EE305D98F}"/>
            </a:ext>
          </a:extLst>
        </xdr:cNvPr>
        <xdr:cNvGrpSpPr/>
      </xdr:nvGrpSpPr>
      <xdr:grpSpPr>
        <a:xfrm>
          <a:off x="5190085" y="5698066"/>
          <a:ext cx="2556915" cy="2201333"/>
          <a:chOff x="0" y="2861733"/>
          <a:chExt cx="2539999" cy="2114208"/>
        </a:xfrm>
      </xdr:grpSpPr>
      <xdr:graphicFrame macro="">
        <xdr:nvGraphicFramePr>
          <xdr:cNvPr id="67" name="Chart 66">
            <a:extLst>
              <a:ext uri="{FF2B5EF4-FFF2-40B4-BE49-F238E27FC236}">
                <a16:creationId xmlns:a16="http://schemas.microsoft.com/office/drawing/2014/main" id="{5BD7430D-CE19-28DD-1BA4-AE2D61A6F212}"/>
              </a:ext>
            </a:extLst>
          </xdr:cNvPr>
          <xdr:cNvGraphicFramePr/>
        </xdr:nvGraphicFramePr>
        <xdr:xfrm>
          <a:off x="0" y="3096342"/>
          <a:ext cx="2539999" cy="1879599"/>
        </xdr:xfrm>
        <a:graphic>
          <a:graphicData uri="http://schemas.openxmlformats.org/drawingml/2006/chart">
            <c:chart xmlns:c="http://schemas.openxmlformats.org/drawingml/2006/chart" xmlns:r="http://schemas.openxmlformats.org/officeDocument/2006/relationships" r:id="rId6"/>
          </a:graphicData>
        </a:graphic>
      </xdr:graphicFrame>
      <xdr:grpSp>
        <xdr:nvGrpSpPr>
          <xdr:cNvPr id="68" name="Group 67">
            <a:extLst>
              <a:ext uri="{FF2B5EF4-FFF2-40B4-BE49-F238E27FC236}">
                <a16:creationId xmlns:a16="http://schemas.microsoft.com/office/drawing/2014/main" id="{99E91B84-EE93-F886-8952-6D6551C3001E}"/>
              </a:ext>
            </a:extLst>
          </xdr:cNvPr>
          <xdr:cNvGrpSpPr/>
        </xdr:nvGrpSpPr>
        <xdr:grpSpPr>
          <a:xfrm>
            <a:off x="364067" y="2861733"/>
            <a:ext cx="2016125" cy="304589"/>
            <a:chOff x="364067" y="2861733"/>
            <a:chExt cx="2016125" cy="304589"/>
          </a:xfrm>
        </xdr:grpSpPr>
        <xdr:sp macro="" textlink="">
          <xdr:nvSpPr>
            <xdr:cNvPr id="69" name="TextBox 7">
              <a:extLst>
                <a:ext uri="{FF2B5EF4-FFF2-40B4-BE49-F238E27FC236}">
                  <a16:creationId xmlns:a16="http://schemas.microsoft.com/office/drawing/2014/main" id="{DB1E2BAD-0EB0-B4B0-3E1B-116A501BB68C}"/>
                </a:ext>
              </a:extLst>
            </xdr:cNvPr>
            <xdr:cNvSpPr txBox="1"/>
          </xdr:nvSpPr>
          <xdr:spPr>
            <a:xfrm>
              <a:off x="546669" y="2870206"/>
              <a:ext cx="1833523" cy="296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400" b="1">
                  <a:solidFill>
                    <a:srgbClr val="3333FF"/>
                  </a:solidFill>
                </a:rPr>
                <a:t>Altman's</a:t>
              </a:r>
              <a:r>
                <a:rPr lang="en-IN" sz="1400" b="1" baseline="0">
                  <a:solidFill>
                    <a:srgbClr val="3333FF"/>
                  </a:solidFill>
                </a:rPr>
                <a:t> Z Score</a:t>
              </a:r>
              <a:endParaRPr lang="en-IN" sz="1400" b="1">
                <a:solidFill>
                  <a:srgbClr val="3333FF"/>
                </a:solidFill>
              </a:endParaRPr>
            </a:p>
          </xdr:txBody>
        </xdr:sp>
        <xdr:cxnSp macro="">
          <xdr:nvCxnSpPr>
            <xdr:cNvPr id="70" name="Straight Connector 69">
              <a:extLst>
                <a:ext uri="{FF2B5EF4-FFF2-40B4-BE49-F238E27FC236}">
                  <a16:creationId xmlns:a16="http://schemas.microsoft.com/office/drawing/2014/main" id="{EC435C9F-9A5F-6569-4EAF-E28F8F9ED5B4}"/>
                </a:ext>
              </a:extLst>
            </xdr:cNvPr>
            <xdr:cNvCxnSpPr/>
          </xdr:nvCxnSpPr>
          <xdr:spPr>
            <a:xfrm flipV="1">
              <a:off x="364067" y="2861733"/>
              <a:ext cx="1854200" cy="8467"/>
            </a:xfrm>
            <a:prstGeom prst="line">
              <a:avLst/>
            </a:prstGeom>
            <a:ln w="15875">
              <a:solidFill>
                <a:schemeClr val="tx1"/>
              </a:solidFill>
            </a:ln>
          </xdr:spPr>
          <xdr:style>
            <a:lnRef idx="1">
              <a:schemeClr val="dk1"/>
            </a:lnRef>
            <a:fillRef idx="0">
              <a:schemeClr val="dk1"/>
            </a:fillRef>
            <a:effectRef idx="0">
              <a:schemeClr val="dk1"/>
            </a:effectRef>
            <a:fontRef idx="minor">
              <a:schemeClr val="tx1"/>
            </a:fontRef>
          </xdr:style>
        </xdr:cxnSp>
      </xdr:grpSp>
    </xdr:grpSp>
    <xdr:clientData/>
  </xdr:twoCellAnchor>
  <xdr:twoCellAnchor editAs="oneCell">
    <xdr:from>
      <xdr:col>7</xdr:col>
      <xdr:colOff>42334</xdr:colOff>
      <xdr:row>3</xdr:row>
      <xdr:rowOff>114348</xdr:rowOff>
    </xdr:from>
    <xdr:to>
      <xdr:col>8</xdr:col>
      <xdr:colOff>701041</xdr:colOff>
      <xdr:row>6</xdr:row>
      <xdr:rowOff>246925</xdr:rowOff>
    </xdr:to>
    <xdr:pic>
      <xdr:nvPicPr>
        <xdr:cNvPr id="80" name="Picture 79" descr="tata company logo">
          <a:extLst>
            <a:ext uri="{FF2B5EF4-FFF2-40B4-BE49-F238E27FC236}">
              <a16:creationId xmlns:a16="http://schemas.microsoft.com/office/drawing/2014/main" id="{7649F522-C7FA-4F69-BF80-8DC9643927A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179734" y="309081"/>
          <a:ext cx="1437640" cy="9453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ual" displayName="Annual" ref="A3:N19" headerRowCount="0" totalsRowShown="0" headerRowDxfId="30">
  <tableColumns count="14">
    <tableColumn id="1" xr3:uid="{00000000-0010-0000-0000-000001000000}" name="Column1" headerRowDxfId="29" dataDxfId="28"/>
    <tableColumn id="2" xr3:uid="{00000000-0010-0000-0000-000002000000}" name="Column2" headerRowDxfId="27"/>
    <tableColumn id="3" xr3:uid="{00000000-0010-0000-0000-000003000000}" name="Column3" headerRowDxfId="26"/>
    <tableColumn id="4" xr3:uid="{00000000-0010-0000-0000-000004000000}" name="Column4" headerRowDxfId="25"/>
    <tableColumn id="5" xr3:uid="{00000000-0010-0000-0000-000005000000}" name="Column5" headerRowDxfId="24"/>
    <tableColumn id="6" xr3:uid="{00000000-0010-0000-0000-000006000000}" name="Column6" headerRowDxfId="23"/>
    <tableColumn id="7" xr3:uid="{00000000-0010-0000-0000-000007000000}" name="Column7" headerRowDxfId="22"/>
    <tableColumn id="8" xr3:uid="{00000000-0010-0000-0000-000008000000}" name="Column8" headerRowDxfId="21"/>
    <tableColumn id="9" xr3:uid="{00000000-0010-0000-0000-000009000000}" name="Column9" headerRowDxfId="20"/>
    <tableColumn id="10" xr3:uid="{00000000-0010-0000-0000-00000A000000}" name="Column10" headerRowDxfId="19"/>
    <tableColumn id="11" xr3:uid="{00000000-0010-0000-0000-00000B000000}" name="Column11" headerRowDxfId="18"/>
    <tableColumn id="12" xr3:uid="{00000000-0010-0000-0000-00000C000000}" name="Column12" headerRowDxfId="17"/>
    <tableColumn id="13" xr3:uid="{00000000-0010-0000-0000-00000D000000}" name="Column13" headerRowDxfId="16" dataDxfId="15"/>
    <tableColumn id="14" xr3:uid="{00000000-0010-0000-0000-00000E000000}" name="Column14" headerRowDxfId="14" dataDxfId="13"/>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Quarters" displayName="Quarters" ref="A3:K14" headerRowCount="0" totalsRowShown="0" headerRowDxfId="12">
  <tableColumns count="11">
    <tableColumn id="1" xr3:uid="{00000000-0010-0000-0100-000001000000}" name="Column1" headerRowDxfId="11"/>
    <tableColumn id="2" xr3:uid="{00000000-0010-0000-0100-000002000000}" name="Column2" headerRowDxfId="10"/>
    <tableColumn id="3" xr3:uid="{00000000-0010-0000-0100-000003000000}" name="Column3" headerRowDxfId="9"/>
    <tableColumn id="4" xr3:uid="{00000000-0010-0000-0100-000004000000}" name="Column4" headerRowDxfId="8"/>
    <tableColumn id="5" xr3:uid="{00000000-0010-0000-0100-000005000000}" name="Column5" headerRowDxfId="7"/>
    <tableColumn id="6" xr3:uid="{00000000-0010-0000-0100-000006000000}" name="Column6" headerRowDxfId="6"/>
    <tableColumn id="7" xr3:uid="{00000000-0010-0000-0100-000007000000}" name="Column7" headerRowDxfId="5"/>
    <tableColumn id="8" xr3:uid="{00000000-0010-0000-0100-000008000000}" name="Column8" headerRowDxfId="4"/>
    <tableColumn id="9" xr3:uid="{00000000-0010-0000-0100-000009000000}" name="Column9" headerRowDxfId="3"/>
    <tableColumn id="10" xr3:uid="{00000000-0010-0000-0100-00000A000000}" name="Column10" headerRowDxfId="2"/>
    <tableColumn id="11" xr3:uid="{00000000-0010-0000-0100-00000B000000}" name="Column11" headerRowDxfId="1"/>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7.bin"/><Relationship Id="rId1" Type="http://schemas.openxmlformats.org/officeDocument/2006/relationships/hyperlink" Target="http://www.screener.in/"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0.bin"/><Relationship Id="rId1" Type="http://schemas.openxmlformats.org/officeDocument/2006/relationships/hyperlink" Target="http://www.screener.in/"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www.screener.in/"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www.screener.in/excel/"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7.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8.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s://www.screener.in/excel/"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www.screener.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8D0FC-ABDA-4EBD-A692-CB36237B6474}">
  <sheetPr>
    <pageSetUpPr fitToPage="1"/>
  </sheetPr>
  <dimension ref="A1"/>
  <sheetViews>
    <sheetView showGridLines="0" view="pageBreakPreview" zoomScale="60" zoomScaleNormal="100" workbookViewId="0">
      <selection activeCell="P20" sqref="P20"/>
    </sheetView>
  </sheetViews>
  <sheetFormatPr defaultRowHeight="14.4" x14ac:dyDescent="0.3"/>
  <cols>
    <col min="1" max="1" width="1.88671875" customWidth="1"/>
  </cols>
  <sheetData/>
  <pageMargins left="0.78740157480314965" right="0.19685039370078741" top="0.98425196850393704" bottom="0" header="0.98425196850393704" footer="0.31496062992125984"/>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85954-9C48-4A8A-B12B-788F3E337834}">
  <sheetPr>
    <pageSetUpPr fitToPage="1"/>
  </sheetPr>
  <dimension ref="B1:J31"/>
  <sheetViews>
    <sheetView showGridLines="0" zoomScale="68" zoomScaleNormal="68" workbookViewId="0">
      <selection activeCell="P20" sqref="P20"/>
    </sheetView>
  </sheetViews>
  <sheetFormatPr defaultRowHeight="14.4" x14ac:dyDescent="0.3"/>
  <cols>
    <col min="1" max="1" width="1.88671875" customWidth="1"/>
    <col min="2" max="2" width="33.33203125" customWidth="1"/>
  </cols>
  <sheetData>
    <row r="1" spans="2:10" ht="15" thickBot="1" x14ac:dyDescent="0.35"/>
    <row r="2" spans="2:10" ht="18.600000000000001" thickTop="1" x14ac:dyDescent="0.35">
      <c r="B2" s="259" t="str">
        <f>'Data Sheet'!B1</f>
        <v>TATA MOTORS LTD</v>
      </c>
      <c r="C2" s="260"/>
      <c r="D2" s="260"/>
      <c r="E2" s="260"/>
      <c r="F2" s="260"/>
      <c r="G2" s="260"/>
      <c r="H2" s="260"/>
      <c r="I2" s="260"/>
      <c r="J2" s="260"/>
    </row>
    <row r="3" spans="2:10" ht="18" x14ac:dyDescent="0.35">
      <c r="B3" s="261" t="str">
        <f>CONCATENATE(" ","( ",VLOOKUP(B2,Sheet13!B2:D5442,3,0)," | ","BSE Code: ",VLOOKUP(B2,Sheet13!B2:E5442,2,0),")")</f>
        <v xml:space="preserve"> ( TATAMOTORS | BSE Code: 500570)</v>
      </c>
      <c r="C3" s="261"/>
      <c r="D3" s="261"/>
      <c r="E3" s="261"/>
      <c r="F3" s="261"/>
      <c r="G3" s="261"/>
      <c r="H3" s="261"/>
      <c r="I3" s="261"/>
      <c r="J3" s="261"/>
    </row>
    <row r="4" spans="2:10" ht="18" x14ac:dyDescent="0.35">
      <c r="B4" s="220" t="str">
        <f>CONCATENATE("  ","INR " &amp;'Data Sheet'!B8)</f>
        <v xml:space="preserve">  INR 1049.35</v>
      </c>
      <c r="C4" s="261"/>
      <c r="D4" s="261"/>
      <c r="E4" s="261"/>
      <c r="F4" s="261"/>
      <c r="G4" s="261"/>
      <c r="H4" s="261"/>
      <c r="I4" s="261"/>
      <c r="J4" s="261"/>
    </row>
    <row r="5" spans="2:10" ht="18" x14ac:dyDescent="0.35">
      <c r="B5" s="272" t="s">
        <v>8898</v>
      </c>
      <c r="C5" s="261"/>
      <c r="D5" s="261"/>
      <c r="E5" s="261"/>
      <c r="F5" s="261"/>
      <c r="G5" s="261"/>
      <c r="H5" s="261"/>
      <c r="I5" s="261"/>
      <c r="J5" s="261"/>
    </row>
    <row r="6" spans="2:10" ht="18.600000000000001" thickBot="1" x14ac:dyDescent="0.4">
      <c r="B6" s="262"/>
      <c r="C6" s="262"/>
      <c r="D6" s="262"/>
      <c r="E6" s="262"/>
      <c r="F6" s="262"/>
      <c r="G6" s="262"/>
      <c r="H6" s="262"/>
      <c r="I6" s="262"/>
      <c r="J6" s="262"/>
    </row>
    <row r="7" spans="2:10" ht="15" thickTop="1" x14ac:dyDescent="0.3"/>
    <row r="8" spans="2:10" ht="18" x14ac:dyDescent="0.35">
      <c r="B8" s="241" t="s">
        <v>8947</v>
      </c>
      <c r="C8" s="240"/>
      <c r="D8" s="240"/>
      <c r="E8" s="240"/>
      <c r="F8" s="240"/>
      <c r="G8" s="240"/>
      <c r="H8" s="240"/>
      <c r="I8" s="240"/>
      <c r="J8" s="240"/>
    </row>
    <row r="10" spans="2:10" x14ac:dyDescent="0.3">
      <c r="B10" s="242" t="s">
        <v>8948</v>
      </c>
    </row>
    <row r="11" spans="2:10" x14ac:dyDescent="0.3">
      <c r="B11" s="242" t="s">
        <v>8949</v>
      </c>
    </row>
    <row r="12" spans="2:10" x14ac:dyDescent="0.3">
      <c r="B12" s="242" t="s">
        <v>8950</v>
      </c>
    </row>
    <row r="13" spans="2:10" x14ac:dyDescent="0.3">
      <c r="B13" s="242" t="s">
        <v>8951</v>
      </c>
    </row>
    <row r="14" spans="2:10" x14ac:dyDescent="0.3">
      <c r="B14" s="242" t="s">
        <v>8952</v>
      </c>
    </row>
    <row r="15" spans="2:10" x14ac:dyDescent="0.3">
      <c r="B15" s="242" t="s">
        <v>8953</v>
      </c>
    </row>
    <row r="16" spans="2:10" x14ac:dyDescent="0.3">
      <c r="B16" s="243" t="s">
        <v>8954</v>
      </c>
    </row>
    <row r="17" spans="2:2" x14ac:dyDescent="0.3">
      <c r="B17" s="243" t="s">
        <v>8955</v>
      </c>
    </row>
    <row r="18" spans="2:2" x14ac:dyDescent="0.3">
      <c r="B18" s="243" t="s">
        <v>8956</v>
      </c>
    </row>
    <row r="19" spans="2:2" x14ac:dyDescent="0.3">
      <c r="B19" s="243" t="s">
        <v>8957</v>
      </c>
    </row>
    <row r="20" spans="2:2" x14ac:dyDescent="0.3">
      <c r="B20" s="243" t="s">
        <v>8958</v>
      </c>
    </row>
    <row r="21" spans="2:2" x14ac:dyDescent="0.3">
      <c r="B21" s="242" t="s">
        <v>281</v>
      </c>
    </row>
    <row r="22" spans="2:2" x14ac:dyDescent="0.3">
      <c r="B22" s="242" t="s">
        <v>8959</v>
      </c>
    </row>
    <row r="23" spans="2:2" x14ac:dyDescent="0.3">
      <c r="B23" s="242" t="s">
        <v>8960</v>
      </c>
    </row>
    <row r="24" spans="2:2" x14ac:dyDescent="0.3">
      <c r="B24" s="242" t="s">
        <v>8961</v>
      </c>
    </row>
    <row r="25" spans="2:2" x14ac:dyDescent="0.3">
      <c r="B25" s="242" t="s">
        <v>8962</v>
      </c>
    </row>
    <row r="26" spans="2:2" x14ac:dyDescent="0.3">
      <c r="B26" s="242" t="s">
        <v>8963</v>
      </c>
    </row>
    <row r="27" spans="2:2" x14ac:dyDescent="0.3">
      <c r="B27" s="242" t="s">
        <v>8964</v>
      </c>
    </row>
    <row r="28" spans="2:2" x14ac:dyDescent="0.3">
      <c r="B28" s="243" t="s">
        <v>8965</v>
      </c>
    </row>
    <row r="29" spans="2:2" x14ac:dyDescent="0.3">
      <c r="B29" s="243" t="s">
        <v>8966</v>
      </c>
    </row>
    <row r="30" spans="2:2" x14ac:dyDescent="0.3">
      <c r="B30" s="242" t="s">
        <v>8967</v>
      </c>
    </row>
    <row r="31" spans="2:2" x14ac:dyDescent="0.3">
      <c r="B31" s="242" t="s">
        <v>8968</v>
      </c>
    </row>
  </sheetData>
  <pageMargins left="0.11811023622047245" right="0.19685039370078741" top="0.19685039370078741" bottom="0.74803149606299213" header="0.98425196850393704" footer="0.31496062992125984"/>
  <pageSetup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0FB8-5A28-478D-9DE0-F2E04532621C}">
  <sheetPr>
    <pageSetUpPr fitToPage="1"/>
  </sheetPr>
  <dimension ref="B2:U65"/>
  <sheetViews>
    <sheetView showGridLines="0" view="pageBreakPreview" topLeftCell="A26" zoomScale="60" zoomScaleNormal="83" workbookViewId="0">
      <selection activeCell="B53" sqref="B53:U65"/>
    </sheetView>
  </sheetViews>
  <sheetFormatPr defaultRowHeight="14.4" x14ac:dyDescent="0.3"/>
  <cols>
    <col min="1" max="1" width="1.88671875" customWidth="1"/>
    <col min="2" max="2" width="34.6640625" customWidth="1"/>
    <col min="3" max="3" width="12.44140625" bestFit="1" customWidth="1"/>
    <col min="4" max="4" width="8.77734375" bestFit="1" customWidth="1"/>
    <col min="5" max="5" width="9.88671875" bestFit="1" customWidth="1"/>
    <col min="6" max="6" width="12.21875" bestFit="1" customWidth="1"/>
    <col min="7" max="7" width="16.88671875" bestFit="1" customWidth="1"/>
    <col min="11" max="11" width="10.109375" customWidth="1"/>
    <col min="12" max="12" width="8.88671875" style="171" hidden="1" customWidth="1"/>
    <col min="13" max="20" width="0" style="171" hidden="1" customWidth="1"/>
    <col min="21" max="21" width="13.33203125" bestFit="1" customWidth="1"/>
  </cols>
  <sheetData>
    <row r="2" spans="2:21" x14ac:dyDescent="0.3">
      <c r="B2" s="356" t="s">
        <v>482</v>
      </c>
      <c r="C2" s="356"/>
      <c r="D2" s="356"/>
      <c r="E2" s="356"/>
      <c r="F2" s="356"/>
      <c r="G2" s="356"/>
      <c r="H2" s="356"/>
      <c r="I2" s="356"/>
      <c r="J2" s="356"/>
      <c r="K2" s="356"/>
      <c r="L2" s="356"/>
      <c r="M2" s="356"/>
      <c r="N2" s="356"/>
      <c r="O2" s="356"/>
      <c r="P2" s="356"/>
      <c r="Q2" s="356"/>
      <c r="R2" s="356"/>
      <c r="S2" s="356"/>
      <c r="T2" s="356"/>
      <c r="U2" s="356"/>
    </row>
    <row r="3" spans="2:21" ht="7.95" customHeight="1" x14ac:dyDescent="0.3"/>
    <row r="4" spans="2:21" ht="87.6" customHeight="1" x14ac:dyDescent="0.3">
      <c r="B4" s="168"/>
      <c r="C4" s="364" t="str">
        <f>Info!D4</f>
        <v>Tata Motors Group is a leading global automobile manufacturer. Part of the illustrious multi-national conglomerate, the Tata group, it offers a wide and diverse portfolio of cars, sports utility vehicles, trucks, buses and defence vehicles to the world. It has operations in India, the UK, South Korea, South Africa, China, Brazil, Austria and Slovakia through a strong global network of subsidiaries, associate companies and Joint Ventures (JVs), including Jaguar Land Rover in the UK and Tata Daewoo in South Korea.</v>
      </c>
      <c r="D4" s="364"/>
      <c r="E4" s="364"/>
      <c r="F4" s="364"/>
      <c r="G4" s="364"/>
      <c r="H4" s="364"/>
      <c r="I4" s="364"/>
      <c r="J4" s="364"/>
      <c r="K4" s="364"/>
    </row>
    <row r="5" spans="2:21" x14ac:dyDescent="0.3">
      <c r="B5" s="64" t="s">
        <v>424</v>
      </c>
    </row>
    <row r="6" spans="2:21" x14ac:dyDescent="0.3">
      <c r="B6" s="244" t="s">
        <v>422</v>
      </c>
      <c r="C6" s="245">
        <f>'Historical Finanical Statement '!H8</f>
        <v>43921</v>
      </c>
      <c r="D6" s="245">
        <f>'Historical Finanical Statement '!I8</f>
        <v>44286</v>
      </c>
      <c r="E6" s="245">
        <f>'Historical Finanical Statement '!J8</f>
        <v>44651</v>
      </c>
      <c r="F6" s="245">
        <f>'Historical Finanical Statement '!K8</f>
        <v>45016</v>
      </c>
      <c r="G6" s="245">
        <f>'Historical Finanical Statement '!L8</f>
        <v>45382</v>
      </c>
      <c r="H6" s="356" t="s">
        <v>444</v>
      </c>
      <c r="I6" s="356"/>
      <c r="J6" s="356"/>
      <c r="K6" s="356"/>
      <c r="L6" s="356"/>
      <c r="M6" s="356"/>
      <c r="N6" s="356"/>
      <c r="O6" s="356"/>
      <c r="P6" s="356"/>
      <c r="Q6" s="356"/>
      <c r="R6" s="356"/>
      <c r="S6" s="356"/>
      <c r="T6" s="356"/>
      <c r="U6" s="356"/>
    </row>
    <row r="8" spans="2:21" ht="15.6" x14ac:dyDescent="0.3">
      <c r="B8" s="309" t="s">
        <v>423</v>
      </c>
      <c r="C8" s="309">
        <f>'Data Sheet'!G17</f>
        <v>261067.97</v>
      </c>
      <c r="D8" s="310">
        <f>'Data Sheet'!H17</f>
        <v>249794.75</v>
      </c>
      <c r="E8" s="310">
        <f>'Data Sheet'!I17</f>
        <v>278453.62</v>
      </c>
      <c r="F8" s="310">
        <f>'Data Sheet'!J17</f>
        <v>345966.97</v>
      </c>
      <c r="G8" s="310">
        <f>'Data Sheet'!K17</f>
        <v>437927.77</v>
      </c>
    </row>
    <row r="9" spans="2:21" ht="13.95" customHeight="1" x14ac:dyDescent="0.3">
      <c r="B9" s="309" t="s">
        <v>425</v>
      </c>
      <c r="C9" s="311">
        <f>'Historical Finanical Statement '!H12</f>
        <v>-0.135360159555724</v>
      </c>
      <c r="D9" s="311">
        <f>'Historical Finanical Statement '!I12</f>
        <v>-4.3181168490336042E-2</v>
      </c>
      <c r="E9" s="311">
        <f>'Historical Finanical Statement '!J12</f>
        <v>0.11472967306158344</v>
      </c>
      <c r="F9" s="311">
        <f>'Historical Finanical Statement '!K12</f>
        <v>0.24245815155859707</v>
      </c>
      <c r="G9" s="311">
        <f>'Historical Finanical Statement '!L12</f>
        <v>0.26580803363974326</v>
      </c>
    </row>
    <row r="10" spans="2:21" ht="15.6" x14ac:dyDescent="0.3">
      <c r="B10" s="309" t="s">
        <v>426</v>
      </c>
      <c r="C10" s="311">
        <f>'Historical Finanical Statement '!H18</f>
        <v>0.19417127271491774</v>
      </c>
      <c r="D10" s="311">
        <f>'Historical Finanical Statement '!I18</f>
        <v>0.2180538622208833</v>
      </c>
      <c r="E10" s="311">
        <f>'Historical Finanical Statement '!J18</f>
        <v>0.19807108271747378</v>
      </c>
      <c r="F10" s="311">
        <f>'Historical Finanical Statement '!K18</f>
        <v>0.20685017994636876</v>
      </c>
      <c r="G10" s="311">
        <f>'Historical Finanical Statement '!L18</f>
        <v>0.23605714704961514</v>
      </c>
    </row>
    <row r="11" spans="2:21" ht="15.6" x14ac:dyDescent="0.3">
      <c r="B11" s="309" t="s">
        <v>427</v>
      </c>
      <c r="C11" s="311">
        <f>'Historical Finanical Statement '!H24</f>
        <v>6.8898034485042198E-2</v>
      </c>
      <c r="D11" s="311">
        <f>'Historical Finanical Statement '!I24</f>
        <v>0.12925583904385496</v>
      </c>
      <c r="E11" s="311">
        <f>'Historical Finanical Statement '!J24</f>
        <v>8.877632835227646E-2</v>
      </c>
      <c r="F11" s="311">
        <f>'Historical Finanical Statement '!K24</f>
        <v>9.1961958102532049E-2</v>
      </c>
      <c r="G11" s="311">
        <f>'Historical Finanical Statement '!L24</f>
        <v>0.13595470321509878</v>
      </c>
    </row>
    <row r="12" spans="2:21" ht="15.6" x14ac:dyDescent="0.3">
      <c r="B12" s="309" t="s">
        <v>428</v>
      </c>
      <c r="C12" s="311">
        <f>'Historical Finanical Statement '!H33</f>
        <v>-4.0915360088026265E-2</v>
      </c>
      <c r="D12" s="311">
        <f>'Historical Finanical Statement '!I33</f>
        <v>2.5763151547420113E-3</v>
      </c>
      <c r="E12" s="311">
        <f>'Historical Finanical Statement '!J33</f>
        <v>-3.3856482095653805E-2</v>
      </c>
      <c r="F12" s="311">
        <f>'Historical Finanical Statement '!K33</f>
        <v>-9.4518849588445895E-3</v>
      </c>
      <c r="G12" s="311">
        <f>'Historical Finanical Statement '!L33</f>
        <v>5.0881564327377643E-2</v>
      </c>
    </row>
    <row r="13" spans="2:21" ht="15.6" x14ac:dyDescent="0.3">
      <c r="B13" s="309" t="s">
        <v>429</v>
      </c>
      <c r="C13" s="311">
        <f>'Historical Finanical Statement '!H39</f>
        <v>-4.2429333632923408E-2</v>
      </c>
      <c r="D13" s="311">
        <f>'Historical Finanical Statement '!I39</f>
        <v>-7.5994791724005731E-3</v>
      </c>
      <c r="E13" s="311">
        <f>'Historical Finanical Statement '!J39</f>
        <v>-4.9052154538339235E-2</v>
      </c>
      <c r="F13" s="311">
        <f>'Historical Finanical Statement '!K39</f>
        <v>-1.1486934720964945E-2</v>
      </c>
      <c r="G13" s="311">
        <f>'Historical Finanical Statement '!L39</f>
        <v>5.9676713353894045E-2</v>
      </c>
    </row>
    <row r="14" spans="2:21" ht="15.6" x14ac:dyDescent="0.3">
      <c r="B14" s="309" t="s">
        <v>430</v>
      </c>
      <c r="C14" s="312">
        <f>'Historical Finanical Statement '!H43</f>
        <v>-35.859307219164904</v>
      </c>
      <c r="D14" s="312">
        <f>'Historical Finanical Statement '!I43</f>
        <v>-5.7172845827184542</v>
      </c>
      <c r="E14" s="312">
        <f>'Historical Finanical Statement '!J43</f>
        <v>-41.132140813683833</v>
      </c>
      <c r="F14" s="312">
        <f>'Historical Finanical Statement '!K43</f>
        <v>-11.965495438533218</v>
      </c>
      <c r="G14" s="312">
        <f>'Historical Finanical Statement '!L43</f>
        <v>78.629509281824596</v>
      </c>
    </row>
    <row r="15" spans="2:21" ht="15.6" x14ac:dyDescent="0.3">
      <c r="B15" s="309" t="s">
        <v>431</v>
      </c>
      <c r="C15" s="311">
        <f>'Historical Finanical Statement '!H44</f>
        <v>3.6068467700681115</v>
      </c>
      <c r="D15" s="311">
        <f>'Historical Finanical Statement '!I44</f>
        <v>-0.84056344011958861</v>
      </c>
      <c r="E15" s="311">
        <f>'Historical Finanical Statement '!J44</f>
        <v>6.194349033807641</v>
      </c>
      <c r="F15" s="311">
        <f>'Historical Finanical Statement '!K44</f>
        <v>-0.70909621522659627</v>
      </c>
      <c r="G15" s="311">
        <f>'Historical Finanical Statement '!L44</f>
        <v>-7.5713542482001346</v>
      </c>
    </row>
    <row r="16" spans="2:21" ht="15.6" x14ac:dyDescent="0.3">
      <c r="B16" s="309" t="s">
        <v>432</v>
      </c>
      <c r="C16" s="309">
        <f>'Historical Finanical Statement '!H46</f>
        <v>0</v>
      </c>
      <c r="D16" s="309">
        <f>'Historical Finanical Statement '!I46</f>
        <v>0</v>
      </c>
      <c r="E16" s="309">
        <f>'Historical Finanical Statement '!J46</f>
        <v>0</v>
      </c>
      <c r="F16" s="313">
        <f>'Historical Finanical Statement '!K46</f>
        <v>2.3063860536536898</v>
      </c>
      <c r="G16" s="313">
        <f>'Historical Finanical Statement '!L46</f>
        <v>14.067605379546888</v>
      </c>
    </row>
    <row r="17" spans="2:21" ht="15.6" x14ac:dyDescent="0.3">
      <c r="B17" s="309" t="s">
        <v>433</v>
      </c>
      <c r="C17" s="311">
        <f>'Historical Finanical Statement '!H47</f>
        <v>0</v>
      </c>
      <c r="D17" s="311">
        <f>'Historical Finanical Statement '!I47</f>
        <v>0</v>
      </c>
      <c r="E17" s="311">
        <f>'Historical Finanical Statement '!J47</f>
        <v>0</v>
      </c>
      <c r="F17" s="311">
        <f>'Historical Finanical Statement '!K47</f>
        <v>-0.19275307616818721</v>
      </c>
      <c r="G17" s="311">
        <f>'Historical Finanical Statement '!L47</f>
        <v>0.17890999839672977</v>
      </c>
    </row>
    <row r="19" spans="2:21" x14ac:dyDescent="0.3">
      <c r="B19" s="244" t="s">
        <v>445</v>
      </c>
      <c r="C19" s="245">
        <f>C6</f>
        <v>43921</v>
      </c>
      <c r="D19" s="245">
        <f t="shared" ref="D19:G19" si="0">D6</f>
        <v>44286</v>
      </c>
      <c r="E19" s="245">
        <f t="shared" si="0"/>
        <v>44651</v>
      </c>
      <c r="F19" s="245">
        <f t="shared" si="0"/>
        <v>45016</v>
      </c>
      <c r="G19" s="245">
        <f t="shared" si="0"/>
        <v>45382</v>
      </c>
      <c r="H19" s="356" t="s">
        <v>451</v>
      </c>
      <c r="I19" s="356"/>
      <c r="J19" s="356"/>
      <c r="K19" s="356"/>
      <c r="L19" s="356"/>
      <c r="M19" s="356"/>
      <c r="N19" s="356"/>
      <c r="O19" s="356"/>
      <c r="P19" s="356"/>
      <c r="Q19" s="356"/>
      <c r="R19" s="356"/>
      <c r="S19" s="356"/>
      <c r="T19" s="356"/>
      <c r="U19" s="356"/>
    </row>
    <row r="21" spans="2:21" ht="18" x14ac:dyDescent="0.35">
      <c r="B21" s="314" t="s">
        <v>446</v>
      </c>
      <c r="C21" s="315">
        <f>'Profit &amp; Loss'!G14</f>
        <v>-1.8182103994333454</v>
      </c>
      <c r="D21" s="315">
        <f>'Profit &amp; Loss'!H14</f>
        <v>-7.4495389695786081</v>
      </c>
      <c r="E21" s="315">
        <f>'Profit &amp; Loss'!I14</f>
        <v>-12.588886087189845</v>
      </c>
      <c r="F21" s="315">
        <f>'Profit &amp; Loss'!J14</f>
        <v>57.88878055246056</v>
      </c>
      <c r="G21" s="315">
        <f>'Profit &amp; Loss'!K14</f>
        <v>10.509124181624372</v>
      </c>
    </row>
    <row r="22" spans="2:21" ht="18" x14ac:dyDescent="0.35">
      <c r="B22" s="314" t="s">
        <v>390</v>
      </c>
      <c r="C22" s="315">
        <f>'Data Sheet'!B101</f>
        <v>5.0632736804145946</v>
      </c>
      <c r="D22" s="315">
        <f>'Data Sheet'!C101</f>
        <v>3.9202430508982267</v>
      </c>
      <c r="E22" s="315">
        <f>'Data Sheet'!D101</f>
        <v>5.9830621261029036</v>
      </c>
      <c r="F22" s="315">
        <f>'Data Sheet'!E101</f>
        <v>4.7272386425190938</v>
      </c>
      <c r="G22" s="315">
        <f>'Data Sheet'!F101</f>
        <v>5.020923840217832</v>
      </c>
    </row>
    <row r="23" spans="2:21" ht="18" x14ac:dyDescent="0.35">
      <c r="B23" s="314" t="s">
        <v>447</v>
      </c>
      <c r="C23" s="315">
        <f>'Data Sheet'!B103</f>
        <v>2.5328710440946134</v>
      </c>
      <c r="D23" s="315">
        <f>'Data Sheet'!C103</f>
        <v>2.0924365528383677</v>
      </c>
      <c r="E23" s="315">
        <f>'Data Sheet'!D103</f>
        <v>2.2236895370598448</v>
      </c>
      <c r="F23" s="315">
        <f>'Data Sheet'!E103</f>
        <v>1.680532603129963</v>
      </c>
      <c r="G23" s="315">
        <f>'Data Sheet'!F103</f>
        <v>1.1690264824673482</v>
      </c>
    </row>
    <row r="24" spans="2:21" ht="18" x14ac:dyDescent="0.35">
      <c r="B24" s="314" t="s">
        <v>448</v>
      </c>
      <c r="C24" s="315">
        <f>'Data Sheet'!B107</f>
        <v>2.7937438644113111</v>
      </c>
      <c r="D24" s="315">
        <f>'Data Sheet'!C107</f>
        <v>1.413752309777498</v>
      </c>
      <c r="E24" s="315">
        <f>'Data Sheet'!D107</f>
        <v>2.3165775433765594</v>
      </c>
      <c r="F24" s="315">
        <f>'Data Sheet'!E107</f>
        <v>0.98892871592807607</v>
      </c>
      <c r="G24" s="315">
        <f>'Data Sheet'!F107</f>
        <v>0.83601811811186399</v>
      </c>
    </row>
    <row r="25" spans="2:21" ht="18" x14ac:dyDescent="0.35">
      <c r="B25" s="314" t="s">
        <v>450</v>
      </c>
      <c r="C25" s="316">
        <f>'Ratio Analysis'!H23</f>
        <v>-0.1780542775131683</v>
      </c>
      <c r="D25" s="316">
        <f>'Ratio Analysis'!I23</f>
        <v>-3.4360591904822733E-2</v>
      </c>
      <c r="E25" s="316">
        <f>'Ratio Analysis'!J23</f>
        <v>-0.30651638060341208</v>
      </c>
      <c r="F25" s="316">
        <f>'Ratio Analysis'!K23</f>
        <v>-8.7686298356707396E-2</v>
      </c>
      <c r="G25" s="316">
        <f>'Ratio Analysis'!L23</f>
        <v>0.30775670464290195</v>
      </c>
    </row>
    <row r="26" spans="2:21" ht="18" x14ac:dyDescent="0.35">
      <c r="B26" s="314" t="s">
        <v>449</v>
      </c>
      <c r="C26" s="316">
        <f>'Ratio Analysis'!H21</f>
        <v>-1.7597262934591851E-2</v>
      </c>
      <c r="D26" s="316">
        <f>'Ratio Analysis'!I21</f>
        <v>4.3826458711706477E-2</v>
      </c>
      <c r="E26" s="316">
        <f>'Ratio Analysis'!J21</f>
        <v>-6.3303456949204888E-4</v>
      </c>
      <c r="F26" s="316">
        <f>'Ratio Analysis'!K21</f>
        <v>3.4679924545645488E-2</v>
      </c>
      <c r="G26" s="316">
        <f>'Ratio Analysis'!L21</f>
        <v>0.12303989379012928</v>
      </c>
    </row>
    <row r="29" spans="2:21" x14ac:dyDescent="0.3">
      <c r="B29" s="244" t="s">
        <v>453</v>
      </c>
      <c r="C29" s="365" t="str">
        <f>Sheet8!K5</f>
        <v xml:space="preserve">Total Share held </v>
      </c>
      <c r="D29" s="365"/>
      <c r="E29" s="365" t="str">
        <f>Sheet8!L5</f>
        <v>Shareholding %</v>
      </c>
      <c r="F29" s="365"/>
      <c r="G29" s="245" t="str">
        <f>Sheet8!M5</f>
        <v>Market Value</v>
      </c>
      <c r="H29" s="356" t="s">
        <v>486</v>
      </c>
      <c r="I29" s="356"/>
      <c r="J29" s="356"/>
      <c r="K29" s="356"/>
      <c r="L29" s="356"/>
      <c r="M29" s="356"/>
      <c r="N29" s="356"/>
      <c r="O29" s="356"/>
      <c r="P29" s="356"/>
      <c r="Q29" s="356"/>
      <c r="R29" s="356"/>
      <c r="S29" s="356"/>
      <c r="T29" s="356"/>
      <c r="U29" s="356"/>
    </row>
    <row r="30" spans="2:21" x14ac:dyDescent="0.3">
      <c r="C30" s="86"/>
    </row>
    <row r="31" spans="2:21" x14ac:dyDescent="0.3">
      <c r="B31" s="317" t="str">
        <f>Sheet8!J7</f>
        <v xml:space="preserve"> Tata Sons Pvt Ltd.</v>
      </c>
      <c r="C31" s="318">
        <f>Sheet8!K7</f>
        <v>152.74019730000001</v>
      </c>
      <c r="D31" s="319"/>
      <c r="E31" s="320">
        <f>Sheet8!L7</f>
        <v>0.45939999999999998</v>
      </c>
      <c r="F31" s="319"/>
      <c r="G31" s="319">
        <f>Sheet8!M7</f>
        <v>148463.47177560002</v>
      </c>
      <c r="H31" s="28"/>
    </row>
    <row r="32" spans="2:21" x14ac:dyDescent="0.3">
      <c r="B32" s="317" t="str">
        <f>Sheet8!J8</f>
        <v xml:space="preserve"> SBI Funds Management Ltd.</v>
      </c>
      <c r="C32" s="318">
        <f>Sheet8!K8</f>
        <v>10.440959700000001</v>
      </c>
      <c r="D32" s="317"/>
      <c r="E32" s="320">
        <f>Sheet8!L8</f>
        <v>3.1399999999999997E-2</v>
      </c>
      <c r="F32" s="317"/>
      <c r="G32" s="319">
        <f>Sheet8!M8</f>
        <v>10148.612828400001</v>
      </c>
    </row>
    <row r="33" spans="2:21" x14ac:dyDescent="0.3">
      <c r="B33" s="317" t="str">
        <f>Sheet8!J9</f>
        <v xml:space="preserve"> Life Insurance Corporation of India (Investment Portfolio)</v>
      </c>
      <c r="C33" s="318">
        <f>Sheet8!K9</f>
        <v>10.018102300000001</v>
      </c>
      <c r="D33" s="317"/>
      <c r="E33" s="320">
        <f>Sheet8!L9</f>
        <v>3.0130000000000001E-2</v>
      </c>
      <c r="F33" s="317"/>
      <c r="G33" s="319">
        <f>Sheet8!M9</f>
        <v>9737.5954356000002</v>
      </c>
    </row>
    <row r="34" spans="2:21" x14ac:dyDescent="0.3">
      <c r="B34" s="317" t="str">
        <f>Sheet8!J10</f>
        <v>Jhunjhunwala Rakesh Radheshyam</v>
      </c>
      <c r="C34" s="318">
        <f>Sheet8!K10</f>
        <v>4.28</v>
      </c>
      <c r="D34" s="317"/>
      <c r="E34" s="320">
        <f>Sheet8!L10</f>
        <v>1.2869999999999999E-2</v>
      </c>
      <c r="F34" s="317"/>
      <c r="G34" s="319">
        <f>Sheet8!M10</f>
        <v>4160.16</v>
      </c>
    </row>
    <row r="35" spans="2:21" x14ac:dyDescent="0.3">
      <c r="B35" s="317" t="str">
        <f>Sheet8!J11</f>
        <v xml:space="preserve"> GIC Pte Ltd. (Investment Management)</v>
      </c>
      <c r="C35" s="318">
        <f>Sheet8!K11</f>
        <v>3.7928723999999998</v>
      </c>
      <c r="D35" s="317"/>
      <c r="E35" s="320">
        <f>Sheet8!L11</f>
        <v>1.141E-2</v>
      </c>
      <c r="F35" s="317"/>
      <c r="G35" s="319">
        <f>Sheet8!M11</f>
        <v>3686.6719727999998</v>
      </c>
    </row>
    <row r="36" spans="2:21" x14ac:dyDescent="0.3">
      <c r="B36" s="317" t="str">
        <f>Sheet8!J12</f>
        <v xml:space="preserve"> UTI Asset Management Co. Ltd. (Investment Management)</v>
      </c>
      <c r="C36" s="318">
        <f>Sheet8!K12</f>
        <v>3.7763382999999999</v>
      </c>
      <c r="D36" s="317"/>
      <c r="E36" s="320">
        <f>Sheet8!L12</f>
        <v>1.136E-2</v>
      </c>
      <c r="F36" s="317"/>
      <c r="G36" s="319">
        <f>Sheet8!M12</f>
        <v>3670.6008275999998</v>
      </c>
    </row>
    <row r="37" spans="2:21" x14ac:dyDescent="0.3">
      <c r="B37" s="317" t="str">
        <f>Sheet8!J13</f>
        <v xml:space="preserve"> HDFC Asset Management Co. Ltd. (Invt Mgmt)</v>
      </c>
      <c r="C37" s="318">
        <f>Sheet8!K13</f>
        <v>3.5506875</v>
      </c>
      <c r="D37" s="317"/>
      <c r="E37" s="320">
        <f>Sheet8!L13</f>
        <v>1.068E-2</v>
      </c>
      <c r="F37" s="317"/>
      <c r="G37" s="319">
        <f>Sheet8!M13</f>
        <v>3451.2682500000001</v>
      </c>
    </row>
    <row r="38" spans="2:21" x14ac:dyDescent="0.3">
      <c r="B38" s="317" t="str">
        <f>Sheet8!J14</f>
        <v xml:space="preserve"> Axis Asset Management Co. Ltd.</v>
      </c>
      <c r="C38" s="318">
        <f>Sheet8!K14</f>
        <v>2.7713611</v>
      </c>
      <c r="D38" s="317"/>
      <c r="E38" s="320">
        <f>Sheet8!L14</f>
        <v>8.3359999999999997E-3</v>
      </c>
      <c r="F38" s="317"/>
      <c r="G38" s="319">
        <f>Sheet8!M14</f>
        <v>2693.7629892</v>
      </c>
    </row>
    <row r="39" spans="2:21" x14ac:dyDescent="0.3">
      <c r="B39" s="317" t="str">
        <f>Sheet8!J15</f>
        <v xml:space="preserve"> SBI Life Insurance Co. Ltd. (Investment Portfolio)</v>
      </c>
      <c r="C39" s="318">
        <f>Sheet8!K15</f>
        <v>2.4627129999999999</v>
      </c>
      <c r="D39" s="317"/>
      <c r="E39" s="320">
        <f>Sheet8!L15</f>
        <v>7.4070000000000004E-3</v>
      </c>
      <c r="F39" s="317"/>
      <c r="G39" s="319">
        <f>Sheet8!M15</f>
        <v>2393.757036</v>
      </c>
    </row>
    <row r="40" spans="2:21" x14ac:dyDescent="0.3">
      <c r="B40" s="317" t="str">
        <f>Sheet8!J16</f>
        <v xml:space="preserve"> Mirae Asset Investment Managers (India) Pvt Ltd.</v>
      </c>
      <c r="C40" s="318">
        <f>Sheet8!K16</f>
        <v>2.1326246000000002</v>
      </c>
      <c r="D40" s="317"/>
      <c r="E40" s="320">
        <f>Sheet8!L16</f>
        <v>6.4149999999999997E-3</v>
      </c>
      <c r="F40" s="317"/>
      <c r="G40" s="319">
        <f>Sheet8!M16</f>
        <v>2072.9111112000001</v>
      </c>
    </row>
    <row r="41" spans="2:21" x14ac:dyDescent="0.3">
      <c r="E41" s="28"/>
    </row>
    <row r="42" spans="2:21" x14ac:dyDescent="0.3">
      <c r="B42" s="244" t="s">
        <v>493</v>
      </c>
      <c r="C42" s="365" t="s">
        <v>494</v>
      </c>
      <c r="D42" s="365"/>
      <c r="E42" s="366" t="s">
        <v>495</v>
      </c>
      <c r="F42" s="366"/>
      <c r="G42" s="246" t="s">
        <v>496</v>
      </c>
      <c r="H42" s="356" t="s">
        <v>222</v>
      </c>
      <c r="I42" s="356"/>
      <c r="J42" s="356"/>
      <c r="K42" s="356"/>
      <c r="L42" s="356"/>
      <c r="M42" s="356"/>
      <c r="N42" s="356"/>
      <c r="O42" s="356"/>
      <c r="P42" s="356"/>
      <c r="Q42" s="356"/>
      <c r="R42" s="356"/>
      <c r="S42" s="356"/>
      <c r="T42" s="356"/>
      <c r="U42" s="356"/>
    </row>
    <row r="43" spans="2:21" ht="18" x14ac:dyDescent="0.35">
      <c r="B43" s="314" t="s">
        <v>497</v>
      </c>
      <c r="C43" s="314" t="s">
        <v>500</v>
      </c>
      <c r="D43" s="314"/>
      <c r="E43" s="322" t="s">
        <v>99</v>
      </c>
      <c r="F43" s="322"/>
      <c r="G43" s="323" t="s">
        <v>99</v>
      </c>
      <c r="H43" s="261"/>
      <c r="I43" s="314" t="s">
        <v>487</v>
      </c>
      <c r="J43" s="314"/>
      <c r="K43" s="314"/>
      <c r="L43" s="324"/>
      <c r="M43" s="324"/>
      <c r="N43" s="324"/>
      <c r="O43" s="324"/>
      <c r="P43" s="324"/>
      <c r="Q43" s="324"/>
      <c r="R43" s="324"/>
      <c r="S43" s="324"/>
      <c r="T43" s="324"/>
      <c r="U43" s="322">
        <f>'Data Sheet'!B8</f>
        <v>1049.3499999999999</v>
      </c>
    </row>
    <row r="44" spans="2:21" ht="18" x14ac:dyDescent="0.35">
      <c r="B44" s="314" t="s">
        <v>498</v>
      </c>
      <c r="C44" s="314" t="s">
        <v>501</v>
      </c>
      <c r="D44" s="314"/>
      <c r="E44" s="322">
        <v>60.21</v>
      </c>
      <c r="F44" s="322"/>
      <c r="G44" s="325">
        <v>18.899999999999999</v>
      </c>
      <c r="H44" s="261"/>
      <c r="I44" s="314" t="s">
        <v>488</v>
      </c>
      <c r="J44" s="314"/>
      <c r="K44" s="314"/>
      <c r="L44" s="324"/>
      <c r="M44" s="324"/>
      <c r="N44" s="324"/>
      <c r="O44" s="324"/>
      <c r="P44" s="324"/>
      <c r="Q44" s="324"/>
      <c r="R44" s="324"/>
      <c r="S44" s="324"/>
      <c r="T44" s="324"/>
      <c r="U44" s="326">
        <f>'Data Sheet'!B6</f>
        <v>368.08841663887171</v>
      </c>
    </row>
    <row r="45" spans="2:21" ht="18" x14ac:dyDescent="0.35">
      <c r="B45" s="314" t="s">
        <v>499</v>
      </c>
      <c r="C45" s="314" t="s">
        <v>502</v>
      </c>
      <c r="D45" s="314"/>
      <c r="E45" s="322" t="s">
        <v>99</v>
      </c>
      <c r="F45" s="322"/>
      <c r="G45" s="325">
        <v>25.5</v>
      </c>
      <c r="H45" s="261"/>
      <c r="I45" s="327" t="s">
        <v>79</v>
      </c>
      <c r="J45" s="327"/>
      <c r="K45" s="327"/>
      <c r="L45" s="324"/>
      <c r="M45" s="324"/>
      <c r="N45" s="324"/>
      <c r="O45" s="324"/>
      <c r="P45" s="324"/>
      <c r="Q45" s="324"/>
      <c r="R45" s="324"/>
      <c r="S45" s="324"/>
      <c r="T45" s="324"/>
      <c r="U45" s="328">
        <f>U43*U44</f>
        <v>386253.58</v>
      </c>
    </row>
    <row r="46" spans="2:21" ht="18" x14ac:dyDescent="0.35">
      <c r="B46" s="261"/>
      <c r="C46" s="261"/>
      <c r="D46" s="261"/>
      <c r="E46" s="261"/>
      <c r="F46" s="261"/>
      <c r="G46" s="261"/>
      <c r="H46" s="261"/>
      <c r="I46" s="329" t="s">
        <v>489</v>
      </c>
      <c r="J46" s="314"/>
      <c r="K46" s="314"/>
      <c r="L46" s="324"/>
      <c r="M46" s="324"/>
      <c r="N46" s="324"/>
      <c r="O46" s="324"/>
      <c r="P46" s="324"/>
      <c r="Q46" s="324"/>
      <c r="R46" s="324"/>
      <c r="S46" s="324"/>
      <c r="T46" s="324"/>
      <c r="U46" s="330">
        <f>'Data Sheet'!J69*-1</f>
        <v>-37015.56</v>
      </c>
    </row>
    <row r="47" spans="2:21" ht="18" x14ac:dyDescent="0.35">
      <c r="B47" s="261"/>
      <c r="C47" s="261"/>
      <c r="D47" s="261"/>
      <c r="E47" s="261"/>
      <c r="F47" s="261"/>
      <c r="G47" s="261"/>
      <c r="H47" s="261"/>
      <c r="I47" s="329" t="s">
        <v>490</v>
      </c>
      <c r="J47" s="314"/>
      <c r="K47" s="314"/>
      <c r="L47" s="324"/>
      <c r="M47" s="324"/>
      <c r="N47" s="324"/>
      <c r="O47" s="324"/>
      <c r="P47" s="324"/>
      <c r="Q47" s="324"/>
      <c r="R47" s="324"/>
      <c r="S47" s="324"/>
      <c r="T47" s="324"/>
      <c r="U47" s="314">
        <f>'Data Sheet'!J59</f>
        <v>134113.44</v>
      </c>
    </row>
    <row r="48" spans="2:21" ht="18" x14ac:dyDescent="0.35">
      <c r="B48" s="261"/>
      <c r="C48" s="261"/>
      <c r="D48" s="261"/>
      <c r="E48" s="261"/>
      <c r="F48" s="261"/>
      <c r="G48" s="261"/>
      <c r="H48" s="261"/>
      <c r="I48" s="329" t="s">
        <v>491</v>
      </c>
      <c r="J48" s="314"/>
      <c r="K48" s="314"/>
      <c r="L48" s="324"/>
      <c r="M48" s="324"/>
      <c r="N48" s="324"/>
      <c r="O48" s="324"/>
      <c r="P48" s="324"/>
      <c r="Q48" s="324"/>
      <c r="R48" s="324"/>
      <c r="S48" s="324"/>
      <c r="T48" s="324"/>
      <c r="U48" s="314">
        <v>8175</v>
      </c>
    </row>
    <row r="49" spans="2:21" ht="18.600000000000001" thickBot="1" x14ac:dyDescent="0.4">
      <c r="B49" s="261"/>
      <c r="C49" s="261"/>
      <c r="D49" s="261"/>
      <c r="E49" s="261"/>
      <c r="F49" s="261"/>
      <c r="G49" s="261"/>
      <c r="H49" s="261"/>
      <c r="I49" s="331" t="s">
        <v>492</v>
      </c>
      <c r="J49" s="332"/>
      <c r="K49" s="332"/>
      <c r="L49" s="324"/>
      <c r="M49" s="324"/>
      <c r="N49" s="324"/>
      <c r="O49" s="324"/>
      <c r="P49" s="324"/>
      <c r="Q49" s="324"/>
      <c r="R49" s="324"/>
      <c r="S49" s="324"/>
      <c r="T49" s="324"/>
      <c r="U49" s="333">
        <f>SUM(U45:U48)</f>
        <v>491526.46</v>
      </c>
    </row>
    <row r="50" spans="2:21" ht="15" thickTop="1" x14ac:dyDescent="0.3">
      <c r="T50"/>
    </row>
    <row r="51" spans="2:21" x14ac:dyDescent="0.3">
      <c r="B51" s="244" t="s">
        <v>503</v>
      </c>
      <c r="C51" s="365"/>
      <c r="D51" s="365"/>
      <c r="E51" s="366"/>
      <c r="F51" s="366"/>
      <c r="G51" s="246"/>
      <c r="H51" s="356"/>
      <c r="I51" s="356"/>
      <c r="J51" s="356"/>
      <c r="K51" s="356"/>
      <c r="L51" s="356"/>
      <c r="M51" s="356"/>
      <c r="N51" s="356"/>
      <c r="O51" s="356"/>
      <c r="P51" s="356"/>
      <c r="Q51" s="356"/>
      <c r="R51" s="356"/>
      <c r="S51" s="356"/>
      <c r="T51" s="356"/>
      <c r="U51" s="356"/>
    </row>
    <row r="52" spans="2:21" ht="3.6" customHeight="1" x14ac:dyDescent="0.3">
      <c r="B52" s="357"/>
      <c r="C52" s="357"/>
      <c r="D52" s="357"/>
      <c r="E52" s="357"/>
      <c r="F52" s="357"/>
      <c r="G52" s="357"/>
      <c r="H52" s="357"/>
      <c r="I52" s="357"/>
      <c r="J52" s="357"/>
      <c r="K52" s="357"/>
    </row>
    <row r="53" spans="2:21" ht="14.4" customHeight="1" x14ac:dyDescent="0.3">
      <c r="B53" s="363" t="str">
        <f>Info!D5</f>
        <v>Tata Motors, India's leading EV manufacturer, has taken aggressive steps to attract consumers. The company is offering significant incentives, including free charging at 5,500 stations operated by its power unit for six months. </v>
      </c>
      <c r="C53" s="363"/>
      <c r="D53" s="363"/>
      <c r="E53" s="363"/>
      <c r="F53" s="363"/>
      <c r="G53" s="363"/>
      <c r="H53" s="363"/>
      <c r="I53" s="363"/>
      <c r="J53" s="363"/>
      <c r="K53" s="363"/>
      <c r="L53" s="363"/>
      <c r="M53" s="363"/>
      <c r="N53" s="363"/>
      <c r="O53" s="363"/>
      <c r="P53" s="363"/>
      <c r="Q53" s="363"/>
      <c r="R53" s="363"/>
      <c r="S53" s="363"/>
      <c r="T53" s="363"/>
      <c r="U53" s="363"/>
    </row>
    <row r="54" spans="2:21" x14ac:dyDescent="0.3">
      <c r="B54" s="363"/>
      <c r="C54" s="363"/>
      <c r="D54" s="363"/>
      <c r="E54" s="363"/>
      <c r="F54" s="363"/>
      <c r="G54" s="363"/>
      <c r="H54" s="363"/>
      <c r="I54" s="363"/>
      <c r="J54" s="363"/>
      <c r="K54" s="363"/>
      <c r="L54" s="363"/>
      <c r="M54" s="363"/>
      <c r="N54" s="363"/>
      <c r="O54" s="363"/>
      <c r="P54" s="363"/>
      <c r="Q54" s="363"/>
      <c r="R54" s="363"/>
      <c r="S54" s="363"/>
      <c r="T54" s="363"/>
      <c r="U54" s="363"/>
    </row>
    <row r="55" spans="2:21" ht="15.6" x14ac:dyDescent="0.3">
      <c r="B55" s="358" t="str">
        <f>Info!D7</f>
        <v xml:space="preserve">Tata has implemented substantial price reductions ranging from 10 per cent to 20 per cent on its popular Punch and Nexon models. </v>
      </c>
      <c r="C55" s="358"/>
      <c r="D55" s="358"/>
      <c r="E55" s="358"/>
      <c r="F55" s="358"/>
      <c r="G55" s="358"/>
      <c r="H55" s="358"/>
      <c r="I55" s="358"/>
      <c r="J55" s="358"/>
      <c r="K55" s="358"/>
      <c r="L55" s="321"/>
      <c r="M55" s="321"/>
      <c r="N55" s="321"/>
      <c r="O55" s="321"/>
      <c r="P55" s="321"/>
      <c r="Q55" s="321"/>
      <c r="R55" s="321"/>
      <c r="S55" s="321"/>
      <c r="T55" s="321"/>
      <c r="U55" s="226"/>
    </row>
    <row r="56" spans="2:21" ht="30.6" customHeight="1" x14ac:dyDescent="0.3">
      <c r="B56" s="363" t="str">
        <f>Info!D8</f>
        <v>Tata Power and Tata Motors have signed a Memorandum of Understanding to set up 200 fast-charging stations for electric commercial vehicles in all metros cities including Mumbai, Delhi, Chennai, Bengaluru and Kolkata.</v>
      </c>
      <c r="C56" s="363"/>
      <c r="D56" s="363"/>
      <c r="E56" s="363"/>
      <c r="F56" s="363"/>
      <c r="G56" s="363"/>
      <c r="H56" s="363"/>
      <c r="I56" s="363"/>
      <c r="J56" s="363"/>
      <c r="K56" s="363"/>
      <c r="L56" s="363"/>
      <c r="M56" s="363"/>
      <c r="N56" s="363"/>
      <c r="O56" s="363"/>
      <c r="P56" s="363"/>
      <c r="Q56" s="363"/>
      <c r="R56" s="363"/>
      <c r="S56" s="363"/>
      <c r="T56" s="363"/>
      <c r="U56" s="363"/>
    </row>
    <row r="57" spans="2:21" ht="15.6" x14ac:dyDescent="0.3">
      <c r="B57" s="358"/>
      <c r="C57" s="358"/>
      <c r="D57" s="358"/>
      <c r="E57" s="358"/>
      <c r="F57" s="358"/>
      <c r="G57" s="358"/>
      <c r="H57" s="358"/>
      <c r="I57" s="358"/>
      <c r="J57" s="358"/>
      <c r="K57" s="358"/>
      <c r="L57" s="321"/>
      <c r="M57" s="321"/>
      <c r="N57" s="321"/>
      <c r="O57" s="321"/>
      <c r="P57" s="321"/>
      <c r="Q57" s="321"/>
      <c r="R57" s="321"/>
      <c r="S57" s="321"/>
      <c r="T57" s="321"/>
      <c r="U57" s="226"/>
    </row>
    <row r="58" spans="2:21" ht="15.6" x14ac:dyDescent="0.3">
      <c r="B58" s="334" t="s">
        <v>8969</v>
      </c>
      <c r="C58" s="359"/>
      <c r="D58" s="359"/>
      <c r="E58" s="360"/>
      <c r="F58" s="360"/>
      <c r="G58" s="361"/>
      <c r="H58" s="361"/>
      <c r="I58" s="361"/>
      <c r="J58" s="361"/>
      <c r="K58" s="361"/>
      <c r="L58" s="361"/>
      <c r="M58" s="361"/>
      <c r="N58" s="361"/>
      <c r="O58" s="361"/>
      <c r="P58" s="361"/>
      <c r="Q58" s="361"/>
      <c r="R58" s="361"/>
      <c r="S58" s="361"/>
      <c r="T58" s="361"/>
      <c r="U58" s="361"/>
    </row>
    <row r="59" spans="2:21" ht="15.6" x14ac:dyDescent="0.3">
      <c r="B59" s="226" t="s">
        <v>8925</v>
      </c>
      <c r="C59" s="226"/>
      <c r="D59" s="226"/>
      <c r="E59" s="226"/>
      <c r="F59" s="226"/>
      <c r="G59" s="226"/>
      <c r="H59" s="226"/>
      <c r="I59" s="226"/>
      <c r="J59" s="226"/>
      <c r="K59" s="226"/>
      <c r="L59" s="321"/>
      <c r="M59" s="321"/>
      <c r="N59" s="321"/>
      <c r="O59" s="321"/>
      <c r="P59" s="321"/>
      <c r="Q59" s="321"/>
      <c r="R59" s="321"/>
      <c r="S59" s="321"/>
      <c r="T59" s="321"/>
      <c r="U59" s="226"/>
    </row>
    <row r="60" spans="2:21" ht="15.6" x14ac:dyDescent="0.3">
      <c r="B60" s="226" t="s">
        <v>507</v>
      </c>
      <c r="C60" s="226"/>
      <c r="D60" s="226"/>
      <c r="E60" s="226"/>
      <c r="F60" s="226"/>
      <c r="G60" s="226"/>
      <c r="H60" s="226"/>
      <c r="I60" s="226"/>
      <c r="J60" s="226"/>
      <c r="K60" s="226"/>
      <c r="L60" s="321"/>
      <c r="M60" s="321"/>
      <c r="N60" s="321"/>
      <c r="O60" s="321"/>
      <c r="P60" s="321"/>
      <c r="Q60" s="321"/>
      <c r="R60" s="321"/>
      <c r="S60" s="321"/>
      <c r="T60" s="321"/>
      <c r="U60" s="226"/>
    </row>
    <row r="61" spans="2:21" ht="15.6" x14ac:dyDescent="0.3">
      <c r="B61" s="226" t="s">
        <v>508</v>
      </c>
      <c r="C61" s="226"/>
      <c r="D61" s="226"/>
      <c r="E61" s="226"/>
      <c r="F61" s="226"/>
      <c r="G61" s="226"/>
      <c r="H61" s="226"/>
      <c r="I61" s="226"/>
      <c r="J61" s="226"/>
      <c r="K61" s="226"/>
      <c r="L61" s="321"/>
      <c r="M61" s="321"/>
      <c r="N61" s="321"/>
      <c r="O61" s="321"/>
      <c r="P61" s="321"/>
      <c r="Q61" s="321"/>
      <c r="R61" s="321"/>
      <c r="S61" s="321"/>
      <c r="T61" s="321"/>
      <c r="U61" s="226"/>
    </row>
    <row r="62" spans="2:21" ht="15.6" x14ac:dyDescent="0.3">
      <c r="B62" s="226" t="s">
        <v>509</v>
      </c>
      <c r="C62" s="226"/>
      <c r="D62" s="226"/>
      <c r="E62" s="226"/>
      <c r="F62" s="226"/>
      <c r="G62" s="226"/>
      <c r="H62" s="226"/>
      <c r="I62" s="226"/>
      <c r="J62" s="226"/>
      <c r="K62" s="226"/>
      <c r="L62" s="321"/>
      <c r="M62" s="321"/>
      <c r="N62" s="321"/>
      <c r="O62" s="321"/>
      <c r="P62" s="321"/>
      <c r="Q62" s="321"/>
      <c r="R62" s="321"/>
      <c r="S62" s="321"/>
      <c r="T62" s="321"/>
      <c r="U62" s="226"/>
    </row>
    <row r="63" spans="2:21" ht="15.6" x14ac:dyDescent="0.3">
      <c r="B63" s="226" t="s">
        <v>8920</v>
      </c>
      <c r="C63" s="226"/>
      <c r="D63" s="226"/>
      <c r="E63" s="226"/>
      <c r="F63" s="226"/>
      <c r="G63" s="226"/>
      <c r="H63" s="226"/>
      <c r="I63" s="226"/>
      <c r="J63" s="226"/>
      <c r="K63" s="226"/>
      <c r="L63" s="321"/>
      <c r="M63" s="321"/>
      <c r="N63" s="321"/>
      <c r="O63" s="321"/>
      <c r="P63" s="321"/>
      <c r="Q63" s="321"/>
      <c r="R63" s="321"/>
      <c r="S63" s="321"/>
      <c r="T63" s="321"/>
      <c r="U63" s="226"/>
    </row>
    <row r="64" spans="2:21" ht="15.6" x14ac:dyDescent="0.3">
      <c r="B64" s="362"/>
      <c r="C64" s="362"/>
      <c r="D64" s="362"/>
      <c r="E64" s="362"/>
      <c r="F64" s="362"/>
      <c r="G64" s="362"/>
      <c r="H64" s="362"/>
      <c r="I64" s="362"/>
      <c r="J64" s="362"/>
      <c r="K64" s="362"/>
      <c r="L64" s="362"/>
      <c r="M64" s="362"/>
      <c r="N64" s="362"/>
      <c r="O64" s="362"/>
      <c r="P64" s="362"/>
      <c r="Q64" s="362"/>
      <c r="R64" s="362"/>
      <c r="S64" s="362"/>
      <c r="T64" s="362"/>
      <c r="U64" s="362"/>
    </row>
    <row r="65" spans="2:21" ht="15.6" x14ac:dyDescent="0.3">
      <c r="B65" s="226"/>
      <c r="C65" s="226"/>
      <c r="D65" s="226"/>
      <c r="E65" s="226"/>
      <c r="F65" s="226"/>
      <c r="G65" s="226"/>
      <c r="H65" s="226"/>
      <c r="I65" s="226"/>
      <c r="J65" s="226"/>
      <c r="K65" s="226"/>
      <c r="L65" s="321"/>
      <c r="M65" s="321"/>
      <c r="N65" s="321"/>
      <c r="O65" s="321"/>
      <c r="P65" s="321"/>
      <c r="Q65" s="321"/>
      <c r="R65" s="321"/>
      <c r="S65" s="321"/>
      <c r="T65" s="321"/>
      <c r="U65" s="226"/>
    </row>
  </sheetData>
  <mergeCells count="23">
    <mergeCell ref="B64:U64"/>
    <mergeCell ref="B53:U54"/>
    <mergeCell ref="B56:U56"/>
    <mergeCell ref="H51:U51"/>
    <mergeCell ref="L2:U2"/>
    <mergeCell ref="H6:U6"/>
    <mergeCell ref="B2:K2"/>
    <mergeCell ref="C4:K4"/>
    <mergeCell ref="C29:D29"/>
    <mergeCell ref="E29:F29"/>
    <mergeCell ref="H19:U19"/>
    <mergeCell ref="H29:U29"/>
    <mergeCell ref="C42:D42"/>
    <mergeCell ref="E42:F42"/>
    <mergeCell ref="C51:D51"/>
    <mergeCell ref="E51:F51"/>
    <mergeCell ref="H42:U42"/>
    <mergeCell ref="B52:K52"/>
    <mergeCell ref="B55:K55"/>
    <mergeCell ref="B57:K57"/>
    <mergeCell ref="C58:D58"/>
    <mergeCell ref="E58:F58"/>
    <mergeCell ref="G58:U58"/>
  </mergeCells>
  <pageMargins left="0.23622047244094491" right="0.23622047244094491" top="0" bottom="0" header="0.31496062992125984" footer="0.31496062992125984"/>
  <pageSetup paperSize="9" scale="53" orientation="landscape" r:id="rId1"/>
  <rowBreaks count="1" manualBreakCount="1">
    <brk id="64" max="20"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563E-9E38-4369-B1FD-71111A15BCF9}">
  <sheetPr>
    <tabColor theme="2" tint="-0.499984740745262"/>
    <pageSetUpPr fitToPage="1"/>
  </sheetPr>
  <dimension ref="A1:N113"/>
  <sheetViews>
    <sheetView showGridLines="0" zoomScale="66" zoomScaleNormal="66" workbookViewId="0">
      <pane ySplit="8" topLeftCell="A110" activePane="bottomLeft" state="frozen"/>
      <selection activeCell="P20" sqref="P20"/>
      <selection pane="bottomLeft" activeCell="B130" sqref="B130"/>
    </sheetView>
  </sheetViews>
  <sheetFormatPr defaultColWidth="8.88671875" defaultRowHeight="18" x14ac:dyDescent="0.3"/>
  <cols>
    <col min="1" max="1" width="1.88671875" style="266" customWidth="1"/>
    <col min="2" max="2" width="29.5546875" style="266" customWidth="1"/>
    <col min="3" max="4" width="14.33203125" style="266" customWidth="1"/>
    <col min="5" max="12" width="14.6640625" style="266" bestFit="1" customWidth="1"/>
    <col min="13" max="13" width="14.33203125" style="266" bestFit="1" customWidth="1"/>
    <col min="14" max="16384" width="8.88671875" style="266"/>
  </cols>
  <sheetData>
    <row r="1" spans="1:13" ht="18.600000000000001" thickBot="1" x14ac:dyDescent="0.35"/>
    <row r="2" spans="1:13" ht="18.600000000000001" thickTop="1" x14ac:dyDescent="0.35">
      <c r="B2" s="259" t="str">
        <f>'Data Sheet'!B1</f>
        <v>TATA MOTORS LTD</v>
      </c>
      <c r="C2" s="260"/>
      <c r="D2" s="260"/>
      <c r="E2" s="260"/>
      <c r="F2" s="260"/>
      <c r="G2" s="260"/>
      <c r="H2" s="260"/>
      <c r="I2" s="260"/>
      <c r="J2" s="260"/>
      <c r="K2" s="260"/>
      <c r="L2" s="265"/>
      <c r="M2" s="265"/>
    </row>
    <row r="3" spans="1:13" x14ac:dyDescent="0.35">
      <c r="B3" s="261" t="str">
        <f>CONCATENATE(" ","( ",VLOOKUP(B2,Sheet13!B2:D5442,3,0)," | ","BSE Code: ",VLOOKUP(B2,Sheet13!B2:E5442,2,0),")")</f>
        <v xml:space="preserve"> ( TATAMOTORS | BSE Code: 500570)</v>
      </c>
      <c r="C3" s="261"/>
      <c r="D3" s="261"/>
      <c r="E3" s="261"/>
      <c r="F3" s="261"/>
      <c r="G3" s="261"/>
      <c r="H3" s="261"/>
      <c r="I3" s="261"/>
      <c r="J3" s="261"/>
      <c r="K3" s="261"/>
    </row>
    <row r="4" spans="1:13" x14ac:dyDescent="0.35">
      <c r="B4" s="220" t="str">
        <f>CONCATENATE("  ","INR " &amp;'Data Sheet'!B8)</f>
        <v xml:space="preserve">  INR 1049.35</v>
      </c>
      <c r="C4" s="261"/>
      <c r="D4" s="261"/>
      <c r="E4" s="261"/>
      <c r="F4" s="261"/>
      <c r="G4" s="261"/>
      <c r="H4" s="261"/>
      <c r="I4" s="261"/>
      <c r="J4" s="261"/>
      <c r="K4" s="261"/>
    </row>
    <row r="5" spans="1:13" ht="18.600000000000001" thickBot="1" x14ac:dyDescent="0.4">
      <c r="B5" s="272" t="s">
        <v>8898</v>
      </c>
      <c r="C5" s="261"/>
      <c r="D5" s="261"/>
      <c r="E5" s="261"/>
      <c r="F5" s="261"/>
      <c r="G5" s="261"/>
      <c r="H5" s="261"/>
      <c r="I5" s="261"/>
      <c r="J5" s="261"/>
      <c r="K5" s="261"/>
    </row>
    <row r="6" spans="1:13" ht="19.2" thickTop="1" thickBot="1" x14ac:dyDescent="0.4">
      <c r="B6" s="267"/>
      <c r="C6" s="267"/>
      <c r="D6" s="267"/>
      <c r="E6" s="267"/>
      <c r="F6" s="267"/>
      <c r="G6" s="267"/>
      <c r="H6" s="267"/>
      <c r="I6" s="267"/>
      <c r="J6" s="267"/>
      <c r="K6" s="267"/>
      <c r="L6" s="268"/>
      <c r="M6" s="268"/>
    </row>
    <row r="7" spans="1:13" ht="18.600000000000001" thickTop="1" x14ac:dyDescent="0.3">
      <c r="B7" s="367" t="str">
        <f>"HISTORICAL FINANICAL STATEMENT-"&amp;'Data Sheet'!B1</f>
        <v>HISTORICAL FINANICAL STATEMENT-TATA MOTORS LTD</v>
      </c>
      <c r="C7" s="367"/>
      <c r="D7" s="367"/>
      <c r="E7" s="367"/>
      <c r="F7" s="367"/>
      <c r="G7" s="367"/>
      <c r="H7" s="367"/>
      <c r="I7" s="367"/>
      <c r="J7" s="367"/>
      <c r="K7" s="367"/>
      <c r="L7" s="367"/>
      <c r="M7" s="367"/>
    </row>
    <row r="8" spans="1:13" x14ac:dyDescent="0.3">
      <c r="B8" s="335" t="s">
        <v>93</v>
      </c>
      <c r="C8" s="336">
        <f>'Data Sheet'!B16</f>
        <v>42094</v>
      </c>
      <c r="D8" s="336">
        <f>'Data Sheet'!C16</f>
        <v>42460</v>
      </c>
      <c r="E8" s="336">
        <f>'Data Sheet'!D16</f>
        <v>42825</v>
      </c>
      <c r="F8" s="336">
        <f>'Data Sheet'!E16</f>
        <v>43190</v>
      </c>
      <c r="G8" s="336">
        <f>'Data Sheet'!F16</f>
        <v>43555</v>
      </c>
      <c r="H8" s="336">
        <f>'Data Sheet'!G16</f>
        <v>43921</v>
      </c>
      <c r="I8" s="336">
        <f>'Data Sheet'!H16</f>
        <v>44286</v>
      </c>
      <c r="J8" s="336">
        <f>'Data Sheet'!I16</f>
        <v>44651</v>
      </c>
      <c r="K8" s="336">
        <f>'Data Sheet'!J16</f>
        <v>45016</v>
      </c>
      <c r="L8" s="336">
        <f>'Data Sheet'!K16</f>
        <v>45382</v>
      </c>
      <c r="M8" s="337" t="s">
        <v>94</v>
      </c>
    </row>
    <row r="10" spans="1:13" x14ac:dyDescent="0.3">
      <c r="A10" s="338" t="s">
        <v>96</v>
      </c>
      <c r="B10" s="339" t="s">
        <v>95</v>
      </c>
      <c r="C10" s="338"/>
      <c r="D10" s="338"/>
      <c r="E10" s="338"/>
      <c r="F10" s="338"/>
      <c r="G10" s="338"/>
      <c r="H10" s="338"/>
      <c r="I10" s="338"/>
      <c r="J10" s="338"/>
      <c r="K10" s="338"/>
      <c r="L10" s="338"/>
      <c r="M10" s="338"/>
    </row>
    <row r="11" spans="1:13" x14ac:dyDescent="0.3">
      <c r="B11" s="340" t="s">
        <v>97</v>
      </c>
      <c r="C11" s="341">
        <f>IFERROR('Data Sheet'!B17,0)</f>
        <v>263158.98</v>
      </c>
      <c r="D11" s="341">
        <f>IFERROR('Data Sheet'!C17,0)</f>
        <v>273045.59999999998</v>
      </c>
      <c r="E11" s="341">
        <f>IFERROR('Data Sheet'!D17,0)</f>
        <v>269692.51</v>
      </c>
      <c r="F11" s="341">
        <f>IFERROR('Data Sheet'!E17,0)</f>
        <v>291550.48</v>
      </c>
      <c r="G11" s="341">
        <f>IFERROR('Data Sheet'!F17,0)</f>
        <v>301938.40000000002</v>
      </c>
      <c r="H11" s="341">
        <f>IFERROR('Data Sheet'!G17,0)</f>
        <v>261067.97</v>
      </c>
      <c r="I11" s="341">
        <f>IFERROR('Data Sheet'!H17,0)</f>
        <v>249794.75</v>
      </c>
      <c r="J11" s="341">
        <f>IFERROR('Data Sheet'!I17,0)</f>
        <v>278453.62</v>
      </c>
      <c r="K11" s="341">
        <f>IFERROR('Data Sheet'!J17,0)</f>
        <v>345966.97</v>
      </c>
      <c r="L11" s="341">
        <f>IFERROR('Data Sheet'!K17,0)</f>
        <v>437927.77</v>
      </c>
      <c r="M11" s="341">
        <f>IFERROR(SUM('Data Sheet'!H42:K42),0)</f>
        <v>443739.38</v>
      </c>
    </row>
    <row r="12" spans="1:13" s="385" customFormat="1" x14ac:dyDescent="0.3">
      <c r="B12" s="386" t="s">
        <v>98</v>
      </c>
      <c r="C12" s="387" t="s">
        <v>99</v>
      </c>
      <c r="D12" s="388">
        <f>D11/C11-1</f>
        <v>3.75690010654397E-2</v>
      </c>
      <c r="E12" s="388">
        <f t="shared" ref="E12:L12" si="0">E11/D11-1</f>
        <v>-1.2280329732469508E-2</v>
      </c>
      <c r="F12" s="388">
        <f t="shared" si="0"/>
        <v>8.104774581985974E-2</v>
      </c>
      <c r="G12" s="388">
        <f t="shared" si="0"/>
        <v>3.5629919045237157E-2</v>
      </c>
      <c r="H12" s="388">
        <f t="shared" si="0"/>
        <v>-0.135360159555724</v>
      </c>
      <c r="I12" s="388">
        <f t="shared" si="0"/>
        <v>-4.3181168490336042E-2</v>
      </c>
      <c r="J12" s="388">
        <f t="shared" si="0"/>
        <v>0.11472967306158344</v>
      </c>
      <c r="K12" s="388">
        <f t="shared" si="0"/>
        <v>0.24245815155859707</v>
      </c>
      <c r="L12" s="388">
        <f t="shared" si="0"/>
        <v>0.26580803363974326</v>
      </c>
      <c r="M12" s="388">
        <f>M11/L11-1</f>
        <v>1.3270704436030512E-2</v>
      </c>
    </row>
    <row r="14" spans="1:13" x14ac:dyDescent="0.3">
      <c r="B14" s="266" t="s">
        <v>100</v>
      </c>
      <c r="C14" s="341">
        <f>IFERROR(SUM('Data Sheet'!B18,'Data Sheet'!B20,'Data Sheet'!B21,'Data Sheet'!B22)-1*'Data Sheet'!B19,0)</f>
        <v>202856.88</v>
      </c>
      <c r="D14" s="341">
        <f>IFERROR(SUM('Data Sheet'!C18,'Data Sheet'!C20,'Data Sheet'!C21,'Data Sheet'!C22)-1*'Data Sheet'!C19,0)</f>
        <v>205509.07</v>
      </c>
      <c r="E14" s="341">
        <f>IFERROR(SUM('Data Sheet'!D18,'Data Sheet'!D20,'Data Sheet'!D21,'Data Sheet'!D22)-1*'Data Sheet'!D19,0)</f>
        <v>205454.23999999996</v>
      </c>
      <c r="F14" s="341">
        <f>IFERROR(SUM('Data Sheet'!E18,'Data Sheet'!E20,'Data Sheet'!E21,'Data Sheet'!E22)-1*'Data Sheet'!E19,0)</f>
        <v>228429.83</v>
      </c>
      <c r="G14" s="341">
        <f>IFERROR(SUM('Data Sheet'!F18,'Data Sheet'!F20,'Data Sheet'!F21,'Data Sheet'!F22)-1*'Data Sheet'!F19,0)</f>
        <v>242845.53</v>
      </c>
      <c r="H14" s="341">
        <f>IFERROR(SUM('Data Sheet'!G18,'Data Sheet'!G20,'Data Sheet'!G21,'Data Sheet'!G22)-1*'Data Sheet'!G19,0)</f>
        <v>210376.07000000004</v>
      </c>
      <c r="I14" s="341">
        <f>IFERROR(SUM('Data Sheet'!H18,'Data Sheet'!H20,'Data Sheet'!H21,'Data Sheet'!H22)-1*'Data Sheet'!H19,0)</f>
        <v>195326.04</v>
      </c>
      <c r="J14" s="341">
        <f>IFERROR(SUM('Data Sheet'!I18,'Data Sheet'!I20,'Data Sheet'!I21,'Data Sheet'!I22)-1*'Data Sheet'!I19,0)</f>
        <v>223300.00999999998</v>
      </c>
      <c r="K14" s="341">
        <f>IFERROR(SUM('Data Sheet'!J18,'Data Sheet'!J20,'Data Sheet'!J21,'Data Sheet'!J22)-1*'Data Sheet'!J19,0)</f>
        <v>274403.64</v>
      </c>
      <c r="L14" s="341">
        <f>IFERROR(SUM('Data Sheet'!K18,'Data Sheet'!K20,'Data Sheet'!K21,'Data Sheet'!K22)-1*'Data Sheet'!K19,0)</f>
        <v>334551.78999999998</v>
      </c>
      <c r="M14" s="341">
        <f>IFERROR(SUM('Data Sheet'!H43:K43),0)</f>
        <v>381634.07</v>
      </c>
    </row>
    <row r="15" spans="1:13" s="385" customFormat="1" x14ac:dyDescent="0.3">
      <c r="B15" s="386" t="s">
        <v>101</v>
      </c>
      <c r="C15" s="388">
        <f>C14/C11</f>
        <v>0.77085296500237244</v>
      </c>
      <c r="D15" s="388">
        <f t="shared" ref="D15:M15" si="1">D14/D11</f>
        <v>0.75265475803309057</v>
      </c>
      <c r="E15" s="388">
        <f t="shared" si="1"/>
        <v>0.76180921746770036</v>
      </c>
      <c r="F15" s="388">
        <f t="shared" si="1"/>
        <v>0.78350009919380004</v>
      </c>
      <c r="G15" s="388">
        <f t="shared" si="1"/>
        <v>0.80428832503583503</v>
      </c>
      <c r="H15" s="388">
        <f t="shared" si="1"/>
        <v>0.80582872728508226</v>
      </c>
      <c r="I15" s="388">
        <f t="shared" si="1"/>
        <v>0.7819461377791167</v>
      </c>
      <c r="J15" s="388">
        <f t="shared" si="1"/>
        <v>0.80192891728252624</v>
      </c>
      <c r="K15" s="388">
        <f t="shared" si="1"/>
        <v>0.79314982005363122</v>
      </c>
      <c r="L15" s="388">
        <f t="shared" si="1"/>
        <v>0.76394285295038489</v>
      </c>
      <c r="M15" s="388">
        <f t="shared" si="1"/>
        <v>0.86004102227753598</v>
      </c>
    </row>
    <row r="17" spans="2:13" x14ac:dyDescent="0.3">
      <c r="B17" s="342" t="s">
        <v>102</v>
      </c>
      <c r="C17" s="343">
        <f>IFERROR(C11-C14,0)</f>
        <v>60302.099999999977</v>
      </c>
      <c r="D17" s="343">
        <f t="shared" ref="D17:M17" si="2">IFERROR(D11-D14,0)</f>
        <v>67536.52999999997</v>
      </c>
      <c r="E17" s="343">
        <f t="shared" si="2"/>
        <v>64238.270000000048</v>
      </c>
      <c r="F17" s="343">
        <f t="shared" si="2"/>
        <v>63120.649999999994</v>
      </c>
      <c r="G17" s="343">
        <f t="shared" si="2"/>
        <v>59092.870000000024</v>
      </c>
      <c r="H17" s="343">
        <f t="shared" si="2"/>
        <v>50691.899999999965</v>
      </c>
      <c r="I17" s="343">
        <f t="shared" si="2"/>
        <v>54468.709999999992</v>
      </c>
      <c r="J17" s="343">
        <f t="shared" si="2"/>
        <v>55153.610000000015</v>
      </c>
      <c r="K17" s="343">
        <f t="shared" si="2"/>
        <v>71563.329999999958</v>
      </c>
      <c r="L17" s="343">
        <f t="shared" si="2"/>
        <v>103375.98000000004</v>
      </c>
      <c r="M17" s="343">
        <f t="shared" si="2"/>
        <v>62105.31</v>
      </c>
    </row>
    <row r="18" spans="2:13" s="385" customFormat="1" x14ac:dyDescent="0.3">
      <c r="B18" s="386" t="s">
        <v>115</v>
      </c>
      <c r="C18" s="388">
        <f>C17/C11</f>
        <v>0.22914703499762759</v>
      </c>
      <c r="D18" s="388">
        <f t="shared" ref="D18:M18" si="3">D17/D11</f>
        <v>0.24734524196690946</v>
      </c>
      <c r="E18" s="388">
        <f t="shared" si="3"/>
        <v>0.23819078253229964</v>
      </c>
      <c r="F18" s="388">
        <f t="shared" si="3"/>
        <v>0.21649990080619999</v>
      </c>
      <c r="G18" s="388">
        <f t="shared" si="3"/>
        <v>0.19571167496416494</v>
      </c>
      <c r="H18" s="388">
        <f t="shared" si="3"/>
        <v>0.19417127271491774</v>
      </c>
      <c r="I18" s="388">
        <f t="shared" si="3"/>
        <v>0.2180538622208833</v>
      </c>
      <c r="J18" s="388">
        <f t="shared" si="3"/>
        <v>0.19807108271747378</v>
      </c>
      <c r="K18" s="388">
        <f t="shared" si="3"/>
        <v>0.20685017994636876</v>
      </c>
      <c r="L18" s="388">
        <f t="shared" si="3"/>
        <v>0.23605714704961514</v>
      </c>
      <c r="M18" s="388">
        <f t="shared" si="3"/>
        <v>0.13995897772246402</v>
      </c>
    </row>
    <row r="20" spans="2:13" x14ac:dyDescent="0.3">
      <c r="B20" s="344" t="s">
        <v>103</v>
      </c>
      <c r="C20" s="341">
        <f>IFERROR(SUM('Data Sheet'!B23,'Data Sheet'!B24),0)</f>
        <v>21063.449999999997</v>
      </c>
      <c r="D20" s="341">
        <f>IFERROR(SUM('Data Sheet'!C23,'Data Sheet'!C24),0)</f>
        <v>29141.280000000002</v>
      </c>
      <c r="E20" s="341">
        <f>IFERROR(SUM('Data Sheet'!D23,'Data Sheet'!D24),0)</f>
        <v>34649.58</v>
      </c>
      <c r="F20" s="341">
        <f>IFERROR(SUM('Data Sheet'!E23,'Data Sheet'!E24),0)</f>
        <v>31662.97</v>
      </c>
      <c r="G20" s="341">
        <f>IFERROR(SUM('Data Sheet'!F23,'Data Sheet'!F24),0)</f>
        <v>34428.54</v>
      </c>
      <c r="H20" s="341">
        <f>IFERROR(SUM('Data Sheet'!G23,'Data Sheet'!G24),0)</f>
        <v>32704.83</v>
      </c>
      <c r="I20" s="341">
        <f>IFERROR(SUM('Data Sheet'!H23,'Data Sheet'!H24),0)</f>
        <v>22181.280000000002</v>
      </c>
      <c r="J20" s="341">
        <f>IFERROR(SUM('Data Sheet'!I23,'Data Sheet'!I24),0)</f>
        <v>30433.52</v>
      </c>
      <c r="K20" s="341">
        <f>IFERROR(SUM('Data Sheet'!J23,'Data Sheet'!J24),0)</f>
        <v>39747.53</v>
      </c>
      <c r="L20" s="341">
        <f>IFERROR(SUM('Data Sheet'!K23,'Data Sheet'!K24),0)</f>
        <v>43837.64</v>
      </c>
      <c r="M20" s="341">
        <f>IFERROR(SUM('Data Sheet'!L23,'Data Sheet'!L24),0)</f>
        <v>0</v>
      </c>
    </row>
    <row r="21" spans="2:13" s="385" customFormat="1" x14ac:dyDescent="0.3">
      <c r="B21" s="386" t="s">
        <v>104</v>
      </c>
      <c r="C21" s="389">
        <f>C20/C11</f>
        <v>8.0040779911823637E-2</v>
      </c>
      <c r="D21" s="389">
        <f t="shared" ref="D21:L21" si="4">D20/D11</f>
        <v>0.10672678849247161</v>
      </c>
      <c r="E21" s="389">
        <f t="shared" si="4"/>
        <v>0.12847809529452636</v>
      </c>
      <c r="F21" s="389">
        <f t="shared" si="4"/>
        <v>0.10860201636437025</v>
      </c>
      <c r="G21" s="389">
        <f t="shared" si="4"/>
        <v>0.11402504616835751</v>
      </c>
      <c r="H21" s="389">
        <f t="shared" si="4"/>
        <v>0.12527323822987554</v>
      </c>
      <c r="I21" s="389">
        <f t="shared" si="4"/>
        <v>8.8798023177028354E-2</v>
      </c>
      <c r="J21" s="389">
        <f t="shared" si="4"/>
        <v>0.10929475436519734</v>
      </c>
      <c r="K21" s="389">
        <f t="shared" si="4"/>
        <v>0.11488822184383672</v>
      </c>
      <c r="L21" s="389">
        <f t="shared" si="4"/>
        <v>0.10010244383451636</v>
      </c>
      <c r="M21" s="389">
        <f>M20/M11</f>
        <v>0</v>
      </c>
    </row>
    <row r="23" spans="2:13" x14ac:dyDescent="0.3">
      <c r="B23" s="342" t="s">
        <v>105</v>
      </c>
      <c r="C23" s="343">
        <f>IFERROR(C17-C20,0)</f>
        <v>39238.64999999998</v>
      </c>
      <c r="D23" s="343">
        <f t="shared" ref="D23:M23" si="5">IFERROR(D17-D20,0)</f>
        <v>38395.249999999971</v>
      </c>
      <c r="E23" s="343">
        <f t="shared" si="5"/>
        <v>29588.690000000046</v>
      </c>
      <c r="F23" s="343">
        <f t="shared" si="5"/>
        <v>31457.679999999993</v>
      </c>
      <c r="G23" s="343">
        <f t="shared" si="5"/>
        <v>24664.330000000024</v>
      </c>
      <c r="H23" s="343">
        <f t="shared" si="5"/>
        <v>17987.069999999963</v>
      </c>
      <c r="I23" s="343">
        <f t="shared" si="5"/>
        <v>32287.429999999989</v>
      </c>
      <c r="J23" s="343">
        <f t="shared" si="5"/>
        <v>24720.090000000015</v>
      </c>
      <c r="K23" s="343">
        <f t="shared" si="5"/>
        <v>31815.799999999959</v>
      </c>
      <c r="L23" s="343">
        <f t="shared" si="5"/>
        <v>59538.34000000004</v>
      </c>
      <c r="M23" s="343">
        <f t="shared" si="5"/>
        <v>62105.31</v>
      </c>
    </row>
    <row r="24" spans="2:13" s="385" customFormat="1" x14ac:dyDescent="0.3">
      <c r="B24" s="386" t="s">
        <v>106</v>
      </c>
      <c r="C24" s="388">
        <f>C23/C11</f>
        <v>0.14910625508580397</v>
      </c>
      <c r="D24" s="388">
        <f t="shared" ref="D24:M24" si="6">D23/D11</f>
        <v>0.14061845347443788</v>
      </c>
      <c r="E24" s="388">
        <f t="shared" si="6"/>
        <v>0.10971268723777329</v>
      </c>
      <c r="F24" s="388">
        <f t="shared" si="6"/>
        <v>0.10789788444182975</v>
      </c>
      <c r="G24" s="388">
        <f t="shared" si="6"/>
        <v>8.1686628795807431E-2</v>
      </c>
      <c r="H24" s="388">
        <f t="shared" si="6"/>
        <v>6.8898034485042198E-2</v>
      </c>
      <c r="I24" s="388">
        <f t="shared" si="6"/>
        <v>0.12925583904385496</v>
      </c>
      <c r="J24" s="388">
        <f t="shared" si="6"/>
        <v>8.877632835227646E-2</v>
      </c>
      <c r="K24" s="388">
        <f t="shared" si="6"/>
        <v>9.1961958102532049E-2</v>
      </c>
      <c r="L24" s="388">
        <f t="shared" si="6"/>
        <v>0.13595470321509878</v>
      </c>
      <c r="M24" s="388">
        <f t="shared" si="6"/>
        <v>0.13995897772246402</v>
      </c>
    </row>
    <row r="26" spans="2:13" x14ac:dyDescent="0.3">
      <c r="B26" s="344" t="s">
        <v>11</v>
      </c>
      <c r="C26" s="341">
        <f>IFERROR('Data Sheet'!B27,0)</f>
        <v>4861.49</v>
      </c>
      <c r="D26" s="341">
        <f>IFERROR('Data Sheet'!C27,0)</f>
        <v>4889.08</v>
      </c>
      <c r="E26" s="341">
        <f>IFERROR('Data Sheet'!D27,0)</f>
        <v>4238.01</v>
      </c>
      <c r="F26" s="341">
        <f>IFERROR('Data Sheet'!E27,0)</f>
        <v>4681.79</v>
      </c>
      <c r="G26" s="341">
        <f>IFERROR('Data Sheet'!F27,0)</f>
        <v>5758.6</v>
      </c>
      <c r="H26" s="341">
        <f>IFERROR('Data Sheet'!G27,0)</f>
        <v>7243.33</v>
      </c>
      <c r="I26" s="341">
        <f>IFERROR('Data Sheet'!H27,0)</f>
        <v>8097.17</v>
      </c>
      <c r="J26" s="341">
        <f>IFERROR('Data Sheet'!I27,0)</f>
        <v>9311.86</v>
      </c>
      <c r="K26" s="341">
        <f>IFERROR('Data Sheet'!J27,0)</f>
        <v>10225.48</v>
      </c>
      <c r="L26" s="341">
        <f>IFERROR('Data Sheet'!K27,0)</f>
        <v>9985.76</v>
      </c>
      <c r="M26" s="341">
        <f>IFERROR(SUM('Data Sheet'!H46:K46),0)</f>
        <v>9458.6</v>
      </c>
    </row>
    <row r="27" spans="2:13" s="385" customFormat="1" x14ac:dyDescent="0.3">
      <c r="B27" s="386" t="s">
        <v>107</v>
      </c>
      <c r="C27" s="387">
        <f>C26/C11</f>
        <v>1.8473585814932098E-2</v>
      </c>
      <c r="D27" s="388">
        <f t="shared" ref="D27:M27" si="7">D26/D11</f>
        <v>1.7905727101993223E-2</v>
      </c>
      <c r="E27" s="388">
        <f t="shared" si="7"/>
        <v>1.5714229512714312E-2</v>
      </c>
      <c r="F27" s="388">
        <f t="shared" si="7"/>
        <v>1.605824830060304E-2</v>
      </c>
      <c r="G27" s="388">
        <f t="shared" si="7"/>
        <v>1.9072102124141878E-2</v>
      </c>
      <c r="H27" s="388">
        <f t="shared" si="7"/>
        <v>2.7744996829752802E-2</v>
      </c>
      <c r="I27" s="388">
        <f t="shared" si="7"/>
        <v>3.2415292955516477E-2</v>
      </c>
      <c r="J27" s="388">
        <f t="shared" si="7"/>
        <v>3.3441332168710897E-2</v>
      </c>
      <c r="K27" s="388">
        <f t="shared" si="7"/>
        <v>2.9556231914277829E-2</v>
      </c>
      <c r="L27" s="388">
        <f t="shared" si="7"/>
        <v>2.2802299109736749E-2</v>
      </c>
      <c r="M27" s="388">
        <f t="shared" si="7"/>
        <v>2.1315665064479968E-2</v>
      </c>
    </row>
    <row r="29" spans="2:13" x14ac:dyDescent="0.3">
      <c r="B29" s="344" t="s">
        <v>108</v>
      </c>
      <c r="C29" s="341">
        <f>IFERROR('Data Sheet'!B26,0)</f>
        <v>13388.63</v>
      </c>
      <c r="D29" s="341">
        <f>IFERROR('Data Sheet'!C26,0)</f>
        <v>16710.78</v>
      </c>
      <c r="E29" s="341">
        <f>IFERROR('Data Sheet'!D26,0)</f>
        <v>17904.990000000002</v>
      </c>
      <c r="F29" s="341">
        <f>IFERROR('Data Sheet'!E26,0)</f>
        <v>21553.59</v>
      </c>
      <c r="G29" s="341">
        <f>IFERROR('Data Sheet'!F26,0)</f>
        <v>23590.63</v>
      </c>
      <c r="H29" s="341">
        <f>IFERROR('Data Sheet'!G26,0)</f>
        <v>21425.43</v>
      </c>
      <c r="I29" s="341">
        <f>IFERROR('Data Sheet'!H26,0)</f>
        <v>23546.71</v>
      </c>
      <c r="J29" s="341">
        <f>IFERROR('Data Sheet'!I26,0)</f>
        <v>24835.69</v>
      </c>
      <c r="K29" s="341">
        <f>IFERROR('Data Sheet'!J26,0)</f>
        <v>24860.36</v>
      </c>
      <c r="L29" s="341">
        <f>IFERROR('Data Sheet'!K26,0)</f>
        <v>27270.13</v>
      </c>
      <c r="M29" s="341">
        <f>IFERROR(SUM('Data Sheet'!H45:K45),0)</f>
        <v>27211.42</v>
      </c>
    </row>
    <row r="30" spans="2:13" s="385" customFormat="1" x14ac:dyDescent="0.3">
      <c r="B30" s="386" t="s">
        <v>109</v>
      </c>
      <c r="C30" s="387">
        <f>C29/C11</f>
        <v>5.0876584184966822E-2</v>
      </c>
      <c r="D30" s="388">
        <f t="shared" ref="D30:M30" si="8">D29/D11</f>
        <v>6.1201425695927715E-2</v>
      </c>
      <c r="E30" s="388">
        <f t="shared" si="8"/>
        <v>6.63903865924938E-2</v>
      </c>
      <c r="F30" s="388">
        <f t="shared" si="8"/>
        <v>7.3927472182518786E-2</v>
      </c>
      <c r="G30" s="388">
        <f t="shared" si="8"/>
        <v>7.8130605447998658E-2</v>
      </c>
      <c r="H30" s="388">
        <f t="shared" si="8"/>
        <v>8.206839774331566E-2</v>
      </c>
      <c r="I30" s="388">
        <f t="shared" si="8"/>
        <v>9.4264230933596482E-2</v>
      </c>
      <c r="J30" s="388">
        <f t="shared" si="8"/>
        <v>8.9191478279219347E-2</v>
      </c>
      <c r="K30" s="388">
        <f t="shared" si="8"/>
        <v>7.1857611147098821E-2</v>
      </c>
      <c r="L30" s="388">
        <f t="shared" si="8"/>
        <v>6.2270839777984394E-2</v>
      </c>
      <c r="M30" s="388">
        <f t="shared" si="8"/>
        <v>6.1322977464835324E-2</v>
      </c>
    </row>
    <row r="32" spans="2:13" x14ac:dyDescent="0.3">
      <c r="B32" s="342" t="s">
        <v>110</v>
      </c>
      <c r="C32" s="343">
        <f>IFERROR(C23-SUM(C26,C29),0)</f>
        <v>20988.529999999981</v>
      </c>
      <c r="D32" s="343">
        <f t="shared" ref="D32:M32" si="9">IFERROR(D23-SUM(D26,D29),0)</f>
        <v>16795.38999999997</v>
      </c>
      <c r="E32" s="343">
        <f t="shared" si="9"/>
        <v>7445.690000000046</v>
      </c>
      <c r="F32" s="343">
        <f t="shared" si="9"/>
        <v>5222.299999999992</v>
      </c>
      <c r="G32" s="343">
        <f t="shared" si="9"/>
        <v>-4684.8999999999796</v>
      </c>
      <c r="H32" s="343">
        <f t="shared" si="9"/>
        <v>-10681.690000000039</v>
      </c>
      <c r="I32" s="343">
        <f>IFERROR(I23-SUM(I26,I29),0)</f>
        <v>643.549999999992</v>
      </c>
      <c r="J32" s="343">
        <f t="shared" si="9"/>
        <v>-9427.4599999999882</v>
      </c>
      <c r="K32" s="343">
        <f t="shared" si="9"/>
        <v>-3270.0400000000373</v>
      </c>
      <c r="L32" s="343">
        <f t="shared" si="9"/>
        <v>22282.450000000041</v>
      </c>
      <c r="M32" s="343">
        <f t="shared" si="9"/>
        <v>25435.29</v>
      </c>
    </row>
    <row r="33" spans="2:13" s="385" customFormat="1" x14ac:dyDescent="0.3">
      <c r="B33" s="386" t="s">
        <v>111</v>
      </c>
      <c r="C33" s="387">
        <f>C32/C11</f>
        <v>7.9756085085905037E-2</v>
      </c>
      <c r="D33" s="387">
        <f t="shared" ref="D33:M33" si="10">D32/D11</f>
        <v>6.1511300676516931E-2</v>
      </c>
      <c r="E33" s="387">
        <f t="shared" si="10"/>
        <v>2.7608071132565179E-2</v>
      </c>
      <c r="F33" s="387">
        <f t="shared" si="10"/>
        <v>1.7912163958707913E-2</v>
      </c>
      <c r="G33" s="387">
        <f t="shared" si="10"/>
        <v>-1.5516078776333117E-2</v>
      </c>
      <c r="H33" s="387">
        <f t="shared" si="10"/>
        <v>-4.0915360088026265E-2</v>
      </c>
      <c r="I33" s="387">
        <f t="shared" si="10"/>
        <v>2.5763151547420113E-3</v>
      </c>
      <c r="J33" s="387">
        <f t="shared" si="10"/>
        <v>-3.3856482095653805E-2</v>
      </c>
      <c r="K33" s="387">
        <f t="shared" si="10"/>
        <v>-9.4518849588445895E-3</v>
      </c>
      <c r="L33" s="387">
        <f t="shared" si="10"/>
        <v>5.0881564327377643E-2</v>
      </c>
      <c r="M33" s="387">
        <f t="shared" si="10"/>
        <v>5.7320335193148733E-2</v>
      </c>
    </row>
    <row r="35" spans="2:13" x14ac:dyDescent="0.3">
      <c r="B35" s="345" t="s">
        <v>13</v>
      </c>
      <c r="C35" s="341">
        <f>IFERROR('Data Sheet'!B29,0)</f>
        <v>7642.91</v>
      </c>
      <c r="D35" s="341">
        <f>IFERROR('Data Sheet'!C29,0)</f>
        <v>3025.05</v>
      </c>
      <c r="E35" s="341">
        <f>IFERROR('Data Sheet'!D29,0)</f>
        <v>3251.23</v>
      </c>
      <c r="F35" s="341">
        <f>IFERROR('Data Sheet'!E29,0)</f>
        <v>4341.93</v>
      </c>
      <c r="G35" s="341">
        <f>IFERROR('Data Sheet'!F29,0)</f>
        <v>-2437.4499999999998</v>
      </c>
      <c r="H35" s="341">
        <f>IFERROR('Data Sheet'!G29,0)</f>
        <v>395.25</v>
      </c>
      <c r="I35" s="341">
        <f>IFERROR('Data Sheet'!H29,0)</f>
        <v>2541.86</v>
      </c>
      <c r="J35" s="341">
        <f>IFERROR('Data Sheet'!I29,0)</f>
        <v>4231.29</v>
      </c>
      <c r="K35" s="341">
        <f>IFERROR('Data Sheet'!J29,0)</f>
        <v>704.06</v>
      </c>
      <c r="L35" s="341">
        <f>IFERROR('Data Sheet'!K29,0)</f>
        <v>-3851.64</v>
      </c>
      <c r="M35" s="341">
        <f>IFERROR(SUM('Data Sheet'!H48:K48),0)</f>
        <v>-2237.37</v>
      </c>
    </row>
    <row r="36" spans="2:13" s="385" customFormat="1" x14ac:dyDescent="0.3">
      <c r="B36" s="386" t="s">
        <v>112</v>
      </c>
      <c r="C36" s="387">
        <f>C35/C32</f>
        <v>0.3641469888553418</v>
      </c>
      <c r="D36" s="388">
        <f t="shared" ref="D36:M36" si="11">D35/D32</f>
        <v>0.18011192356950362</v>
      </c>
      <c r="E36" s="388">
        <f t="shared" si="11"/>
        <v>0.43665932908836924</v>
      </c>
      <c r="F36" s="388">
        <f t="shared" si="11"/>
        <v>0.8314210213890445</v>
      </c>
      <c r="G36" s="388">
        <f t="shared" si="11"/>
        <v>0.52027791414971725</v>
      </c>
      <c r="H36" s="388">
        <f t="shared" si="11"/>
        <v>-3.7002571690434617E-2</v>
      </c>
      <c r="I36" s="388">
        <f t="shared" si="11"/>
        <v>3.9497474943672315</v>
      </c>
      <c r="J36" s="388">
        <f t="shared" si="11"/>
        <v>-0.4488260888935095</v>
      </c>
      <c r="K36" s="388">
        <f t="shared" si="11"/>
        <v>-0.21530623478611635</v>
      </c>
      <c r="L36" s="388">
        <f t="shared" si="11"/>
        <v>-0.17285531887202676</v>
      </c>
      <c r="M36" s="388">
        <f t="shared" si="11"/>
        <v>-8.7963219605516577E-2</v>
      </c>
    </row>
    <row r="38" spans="2:13" x14ac:dyDescent="0.3">
      <c r="B38" s="343" t="s">
        <v>113</v>
      </c>
      <c r="C38" s="343">
        <f>IFERROR(C32-C35,0)</f>
        <v>13345.619999999981</v>
      </c>
      <c r="D38" s="343">
        <f t="shared" ref="D38:M38" si="12">IFERROR(D32-D35,0)</f>
        <v>13770.339999999971</v>
      </c>
      <c r="E38" s="343">
        <f t="shared" si="12"/>
        <v>4194.4600000000464</v>
      </c>
      <c r="F38" s="343">
        <f t="shared" si="12"/>
        <v>880.36999999999171</v>
      </c>
      <c r="G38" s="343">
        <f t="shared" si="12"/>
        <v>-2247.4499999999798</v>
      </c>
      <c r="H38" s="343">
        <f t="shared" si="12"/>
        <v>-11076.940000000039</v>
      </c>
      <c r="I38" s="343">
        <f t="shared" si="12"/>
        <v>-1898.3100000000081</v>
      </c>
      <c r="J38" s="343">
        <f t="shared" si="12"/>
        <v>-13658.749999999989</v>
      </c>
      <c r="K38" s="343">
        <f t="shared" si="12"/>
        <v>-3974.1000000000372</v>
      </c>
      <c r="L38" s="343">
        <f t="shared" si="12"/>
        <v>26134.09000000004</v>
      </c>
      <c r="M38" s="343">
        <f t="shared" si="12"/>
        <v>27672.66</v>
      </c>
    </row>
    <row r="39" spans="2:13" s="385" customFormat="1" x14ac:dyDescent="0.3">
      <c r="B39" s="386" t="s">
        <v>114</v>
      </c>
      <c r="C39" s="388">
        <f>C38/C11</f>
        <v>5.0713146858982282E-2</v>
      </c>
      <c r="D39" s="388">
        <f t="shared" ref="D39:M39" si="13">D38/D11</f>
        <v>5.0432381990407359E-2</v>
      </c>
      <c r="E39" s="388">
        <f t="shared" si="13"/>
        <v>1.5552749314395296E-2</v>
      </c>
      <c r="F39" s="388">
        <f t="shared" si="13"/>
        <v>3.01961430487095E-3</v>
      </c>
      <c r="G39" s="388">
        <f t="shared" si="13"/>
        <v>-7.4434056747998256E-3</v>
      </c>
      <c r="H39" s="388">
        <f t="shared" si="13"/>
        <v>-4.2429333632923408E-2</v>
      </c>
      <c r="I39" s="388">
        <f t="shared" si="13"/>
        <v>-7.5994791724005731E-3</v>
      </c>
      <c r="J39" s="388">
        <f t="shared" si="13"/>
        <v>-4.9052154538339235E-2</v>
      </c>
      <c r="K39" s="388">
        <f t="shared" si="13"/>
        <v>-1.1486934720964945E-2</v>
      </c>
      <c r="L39" s="388">
        <f t="shared" si="13"/>
        <v>5.9676713353894045E-2</v>
      </c>
      <c r="M39" s="388">
        <f t="shared" si="13"/>
        <v>6.2362416425605499E-2</v>
      </c>
    </row>
    <row r="41" spans="2:13" x14ac:dyDescent="0.3">
      <c r="B41" s="345" t="s">
        <v>116</v>
      </c>
      <c r="C41" s="346">
        <f>IFERROR('Data Sheet'!B94,0)</f>
        <v>288.74</v>
      </c>
      <c r="D41" s="346">
        <f>IFERROR('Data Sheet'!C94,0)</f>
        <v>288.72000000000003</v>
      </c>
      <c r="E41" s="346">
        <f>IFERROR('Data Sheet'!D94,0)</f>
        <v>288.73</v>
      </c>
      <c r="F41" s="346">
        <f>IFERROR('Data Sheet'!E94,0)</f>
        <v>288.73</v>
      </c>
      <c r="G41" s="346">
        <f>IFERROR('Data Sheet'!F94,0)</f>
        <v>288.73</v>
      </c>
      <c r="H41" s="346">
        <f>IFERROR('Data Sheet'!G94,0)</f>
        <v>308.89999999999998</v>
      </c>
      <c r="I41" s="346">
        <f>IFERROR('Data Sheet'!H94,0)</f>
        <v>332.03</v>
      </c>
      <c r="J41" s="346">
        <f>IFERROR('Data Sheet'!I94,0)</f>
        <v>332.07</v>
      </c>
      <c r="K41" s="346">
        <f>IFERROR('Data Sheet'!J94,0)</f>
        <v>332.13</v>
      </c>
      <c r="L41" s="346">
        <f>IFERROR('Data Sheet'!K94,0)</f>
        <v>332.37</v>
      </c>
      <c r="M41" s="341">
        <f>IFERROR('Data Sheet'!L94,0)</f>
        <v>0</v>
      </c>
    </row>
    <row r="43" spans="2:13" x14ac:dyDescent="0.3">
      <c r="B43" s="345" t="s">
        <v>117</v>
      </c>
      <c r="C43" s="341">
        <f>IFERROR(C38/C41,0)</f>
        <v>46.220198102098706</v>
      </c>
      <c r="D43" s="341">
        <f t="shared" ref="D43:M43" si="14">IFERROR(D38/D41,0)</f>
        <v>47.694444444444336</v>
      </c>
      <c r="E43" s="341">
        <f t="shared" si="14"/>
        <v>14.527274616423808</v>
      </c>
      <c r="F43" s="341">
        <f t="shared" si="14"/>
        <v>3.049111626779315</v>
      </c>
      <c r="G43" s="341">
        <f t="shared" si="14"/>
        <v>-7.7839157690575265</v>
      </c>
      <c r="H43" s="341">
        <f t="shared" si="14"/>
        <v>-35.859307219164904</v>
      </c>
      <c r="I43" s="341">
        <f t="shared" si="14"/>
        <v>-5.7172845827184542</v>
      </c>
      <c r="J43" s="341">
        <f t="shared" si="14"/>
        <v>-41.132140813683833</v>
      </c>
      <c r="K43" s="341">
        <f t="shared" si="14"/>
        <v>-11.965495438533218</v>
      </c>
      <c r="L43" s="341">
        <f t="shared" si="14"/>
        <v>78.629509281824596</v>
      </c>
      <c r="M43" s="341">
        <f t="shared" si="14"/>
        <v>0</v>
      </c>
    </row>
    <row r="44" spans="2:13" s="385" customFormat="1" x14ac:dyDescent="0.3">
      <c r="B44" s="386" t="s">
        <v>118</v>
      </c>
      <c r="C44" s="388"/>
      <c r="D44" s="388">
        <f>IFERROR(D43/C43-1,0)</f>
        <v>3.189614936502605E-2</v>
      </c>
      <c r="E44" s="388">
        <f t="shared" ref="E44:M44" si="15">IFERROR(E43/D43-1,0)</f>
        <v>-0.69540950134463697</v>
      </c>
      <c r="F44" s="388">
        <f t="shared" si="15"/>
        <v>-0.79011124197155724</v>
      </c>
      <c r="G44" s="388">
        <f t="shared" si="15"/>
        <v>-3.5528470983790919</v>
      </c>
      <c r="H44" s="388">
        <f t="shared" si="15"/>
        <v>3.6068467700681115</v>
      </c>
      <c r="I44" s="388">
        <f t="shared" si="15"/>
        <v>-0.84056344011958861</v>
      </c>
      <c r="J44" s="388">
        <f t="shared" si="15"/>
        <v>6.194349033807641</v>
      </c>
      <c r="K44" s="388">
        <f t="shared" si="15"/>
        <v>-0.70909621522659627</v>
      </c>
      <c r="L44" s="388">
        <f t="shared" si="15"/>
        <v>-7.5713542482001346</v>
      </c>
      <c r="M44" s="388">
        <f t="shared" si="15"/>
        <v>-1</v>
      </c>
    </row>
    <row r="46" spans="2:13" x14ac:dyDescent="0.3">
      <c r="B46" s="344" t="s">
        <v>120</v>
      </c>
      <c r="C46" s="341">
        <f>IFERROR('Data Sheet'!B31/'Historical Finanical Statement '!C41,0)</f>
        <v>0</v>
      </c>
      <c r="D46" s="341">
        <f>IFERROR('Data Sheet'!C31/'Historical Finanical Statement '!D41,0)</f>
        <v>0.23524522028262676</v>
      </c>
      <c r="E46" s="341">
        <f>IFERROR('Data Sheet'!D31/'Historical Finanical Statement '!E41,0)</f>
        <v>0</v>
      </c>
      <c r="F46" s="341">
        <f>IFERROR('Data Sheet'!E31/'Historical Finanical Statement '!F41,0)</f>
        <v>0</v>
      </c>
      <c r="G46" s="341">
        <f>IFERROR('Data Sheet'!F31/'Historical Finanical Statement '!G41,0)</f>
        <v>0</v>
      </c>
      <c r="H46" s="341">
        <f>IFERROR('Data Sheet'!G31/'Historical Finanical Statement '!H41,0)</f>
        <v>0</v>
      </c>
      <c r="I46" s="341">
        <f>IFERROR('Data Sheet'!H31/'Historical Finanical Statement '!I41,0)</f>
        <v>0</v>
      </c>
      <c r="J46" s="341">
        <f>IFERROR('Data Sheet'!I31/'Historical Finanical Statement '!J41,0)</f>
        <v>0</v>
      </c>
      <c r="K46" s="341">
        <f>IFERROR('Data Sheet'!J31/'Historical Finanical Statement '!K41,0)</f>
        <v>2.3063860536536898</v>
      </c>
      <c r="L46" s="341">
        <f>IFERROR('Data Sheet'!K31/'Historical Finanical Statement '!L41,0)</f>
        <v>14.067605379546888</v>
      </c>
      <c r="M46" s="341">
        <f>IFERROR('Data Sheet'!L31/'Historical Finanical Statement '!M41,0)</f>
        <v>0</v>
      </c>
    </row>
    <row r="47" spans="2:13" s="385" customFormat="1" x14ac:dyDescent="0.3">
      <c r="B47" s="386" t="s">
        <v>119</v>
      </c>
      <c r="C47" s="388">
        <f>IFERROR(C46/C43,0)</f>
        <v>0</v>
      </c>
      <c r="D47" s="388">
        <f t="shared" ref="D47:M47" si="16">IFERROR(D46/D43,0)</f>
        <v>4.9323400874633563E-3</v>
      </c>
      <c r="E47" s="388">
        <f t="shared" si="16"/>
        <v>0</v>
      </c>
      <c r="F47" s="388">
        <f t="shared" si="16"/>
        <v>0</v>
      </c>
      <c r="G47" s="388">
        <f t="shared" si="16"/>
        <v>0</v>
      </c>
      <c r="H47" s="388">
        <f t="shared" si="16"/>
        <v>0</v>
      </c>
      <c r="I47" s="388">
        <f t="shared" si="16"/>
        <v>0</v>
      </c>
      <c r="J47" s="388">
        <f t="shared" si="16"/>
        <v>0</v>
      </c>
      <c r="K47" s="388">
        <f t="shared" si="16"/>
        <v>-0.19275307616818721</v>
      </c>
      <c r="L47" s="388">
        <f t="shared" si="16"/>
        <v>0.17890999839672977</v>
      </c>
      <c r="M47" s="388">
        <f t="shared" si="16"/>
        <v>0</v>
      </c>
    </row>
    <row r="49" spans="1:14" x14ac:dyDescent="0.3">
      <c r="B49" s="344" t="s">
        <v>121</v>
      </c>
      <c r="C49" s="347">
        <f>IFERROR(1-C47,0)</f>
        <v>1</v>
      </c>
      <c r="D49" s="347">
        <f t="shared" ref="D49:M49" si="17">IFERROR(1-D47,0)</f>
        <v>0.99506765991253665</v>
      </c>
      <c r="E49" s="347">
        <f t="shared" si="17"/>
        <v>1</v>
      </c>
      <c r="F49" s="347">
        <f t="shared" si="17"/>
        <v>1</v>
      </c>
      <c r="G49" s="347">
        <f t="shared" si="17"/>
        <v>1</v>
      </c>
      <c r="H49" s="347">
        <f t="shared" si="17"/>
        <v>1</v>
      </c>
      <c r="I49" s="347">
        <f t="shared" si="17"/>
        <v>1</v>
      </c>
      <c r="J49" s="347">
        <f t="shared" si="17"/>
        <v>1</v>
      </c>
      <c r="K49" s="347">
        <f t="shared" si="17"/>
        <v>1.1927530761681873</v>
      </c>
      <c r="L49" s="347">
        <f t="shared" si="17"/>
        <v>0.82109000160327028</v>
      </c>
      <c r="M49" s="347">
        <f t="shared" si="17"/>
        <v>1</v>
      </c>
    </row>
    <row r="51" spans="1:14" x14ac:dyDescent="0.3">
      <c r="A51" s="348" t="s">
        <v>96</v>
      </c>
      <c r="B51" s="339" t="s">
        <v>122</v>
      </c>
      <c r="C51" s="338"/>
      <c r="D51" s="338"/>
      <c r="E51" s="338"/>
      <c r="F51" s="338"/>
      <c r="G51" s="338"/>
      <c r="H51" s="338"/>
      <c r="I51" s="338"/>
      <c r="J51" s="338"/>
      <c r="K51" s="338"/>
      <c r="L51" s="338"/>
      <c r="M51" s="338"/>
    </row>
    <row r="52" spans="1:14" x14ac:dyDescent="0.35">
      <c r="B52" s="349" t="s">
        <v>24</v>
      </c>
      <c r="C52" s="341">
        <f>IFERROR('Data Sheet'!B57,0)</f>
        <v>643.78</v>
      </c>
      <c r="D52" s="341">
        <f>IFERROR('Data Sheet'!C57,0)</f>
        <v>679.18</v>
      </c>
      <c r="E52" s="341">
        <f>IFERROR('Data Sheet'!D57,0)</f>
        <v>679.22</v>
      </c>
      <c r="F52" s="341">
        <f>IFERROR('Data Sheet'!E57,0)</f>
        <v>679.22</v>
      </c>
      <c r="G52" s="341">
        <f>IFERROR('Data Sheet'!F57,0)</f>
        <v>679.22</v>
      </c>
      <c r="H52" s="341">
        <f>IFERROR('Data Sheet'!G57,0)</f>
        <v>719.54</v>
      </c>
      <c r="I52" s="341">
        <f>IFERROR('Data Sheet'!H57,0)</f>
        <v>765.81</v>
      </c>
      <c r="J52" s="341">
        <f>IFERROR('Data Sheet'!I57,0)</f>
        <v>765.88</v>
      </c>
      <c r="K52" s="341">
        <f>IFERROR('Data Sheet'!J57,0)</f>
        <v>766.02</v>
      </c>
      <c r="L52" s="341">
        <f>IFERROR('Data Sheet'!K57,0)</f>
        <v>766.5</v>
      </c>
      <c r="M52" s="341">
        <f>IFERROR('Data Sheet'!L57,0)</f>
        <v>0</v>
      </c>
    </row>
    <row r="53" spans="1:14" x14ac:dyDescent="0.35">
      <c r="B53" s="349" t="s">
        <v>25</v>
      </c>
      <c r="C53" s="341">
        <f>IFERROR('Data Sheet'!B58,0)</f>
        <v>55618.14</v>
      </c>
      <c r="D53" s="341">
        <f>IFERROR('Data Sheet'!C58,0)</f>
        <v>78273.23</v>
      </c>
      <c r="E53" s="341">
        <f>IFERROR('Data Sheet'!D58,0)</f>
        <v>57382.67</v>
      </c>
      <c r="F53" s="341">
        <f>IFERROR('Data Sheet'!E58,0)</f>
        <v>94748.69</v>
      </c>
      <c r="G53" s="341">
        <f>IFERROR('Data Sheet'!F58,0)</f>
        <v>59500.34</v>
      </c>
      <c r="H53" s="341">
        <f>IFERROR('Data Sheet'!G58,0)</f>
        <v>61491.49</v>
      </c>
      <c r="I53" s="341">
        <f>IFERROR('Data Sheet'!H58,0)</f>
        <v>54480.91</v>
      </c>
      <c r="J53" s="341">
        <f>IFERROR('Data Sheet'!I58,0)</f>
        <v>43795.360000000001</v>
      </c>
      <c r="K53" s="341">
        <f>IFERROR('Data Sheet'!J58,0)</f>
        <v>44555.77</v>
      </c>
      <c r="L53" s="341">
        <f>IFERROR('Data Sheet'!K58,0)</f>
        <v>84151.52</v>
      </c>
      <c r="M53" s="341">
        <f>IFERROR('Data Sheet'!L58,0)</f>
        <v>0</v>
      </c>
    </row>
    <row r="54" spans="1:14" x14ac:dyDescent="0.35">
      <c r="B54" s="349" t="s">
        <v>71</v>
      </c>
      <c r="C54" s="341">
        <f>IFERROR('Data Sheet'!B59,0)</f>
        <v>73610.39</v>
      </c>
      <c r="D54" s="341">
        <f>IFERROR('Data Sheet'!C59,0)</f>
        <v>69359.960000000006</v>
      </c>
      <c r="E54" s="341">
        <f>IFERROR('Data Sheet'!D59,0)</f>
        <v>78603.98</v>
      </c>
      <c r="F54" s="341">
        <f>IFERROR('Data Sheet'!E59,0)</f>
        <v>88950.47</v>
      </c>
      <c r="G54" s="341">
        <f>IFERROR('Data Sheet'!F59,0)</f>
        <v>106175.34</v>
      </c>
      <c r="H54" s="341">
        <f>IFERROR('Data Sheet'!G59,0)</f>
        <v>124787.64</v>
      </c>
      <c r="I54" s="341">
        <f>IFERROR('Data Sheet'!H59,0)</f>
        <v>142130.57</v>
      </c>
      <c r="J54" s="341">
        <f>IFERROR('Data Sheet'!I59,0)</f>
        <v>146449.03</v>
      </c>
      <c r="K54" s="341">
        <f>IFERROR('Data Sheet'!J59,0)</f>
        <v>134113.44</v>
      </c>
      <c r="L54" s="341">
        <f>IFERROR('Data Sheet'!K59,0)</f>
        <v>107262.5</v>
      </c>
      <c r="M54" s="341">
        <f>IFERROR('Data Sheet'!L59,0)</f>
        <v>0</v>
      </c>
    </row>
    <row r="55" spans="1:14" x14ac:dyDescent="0.35">
      <c r="B55" s="349" t="s">
        <v>72</v>
      </c>
      <c r="C55" s="341">
        <f>IFERROR('Data Sheet'!B60,0)</f>
        <v>107442.48</v>
      </c>
      <c r="D55" s="341">
        <f>IFERROR('Data Sheet'!C60,0)</f>
        <v>114871.75</v>
      </c>
      <c r="E55" s="341">
        <f>IFERROR('Data Sheet'!D60,0)</f>
        <v>135914.49</v>
      </c>
      <c r="F55" s="341">
        <f>IFERROR('Data Sheet'!E60,0)</f>
        <v>142813.43</v>
      </c>
      <c r="G55" s="341">
        <f>IFERROR('Data Sheet'!F60,0)</f>
        <v>139348.59</v>
      </c>
      <c r="H55" s="341">
        <f>IFERROR('Data Sheet'!G60,0)</f>
        <v>133180.72</v>
      </c>
      <c r="I55" s="341">
        <f>IFERROR('Data Sheet'!H60,0)</f>
        <v>144192.62</v>
      </c>
      <c r="J55" s="341">
        <f>IFERROR('Data Sheet'!I60,0)</f>
        <v>138051.22</v>
      </c>
      <c r="K55" s="341">
        <f>IFERROR('Data Sheet'!J60,0)</f>
        <v>155239.20000000001</v>
      </c>
      <c r="L55" s="341">
        <f>IFERROR('Data Sheet'!K60,0)</f>
        <v>177340.09</v>
      </c>
      <c r="M55" s="341">
        <f>IFERROR('Data Sheet'!L60,0)</f>
        <v>0</v>
      </c>
    </row>
    <row r="56" spans="1:14" x14ac:dyDescent="0.35">
      <c r="B56" s="350"/>
      <c r="C56" s="351"/>
      <c r="D56" s="351"/>
      <c r="E56" s="351"/>
      <c r="F56" s="351"/>
      <c r="G56" s="351"/>
      <c r="H56" s="351"/>
      <c r="I56" s="351"/>
      <c r="J56" s="351"/>
      <c r="K56" s="351"/>
      <c r="L56" s="351"/>
      <c r="M56" s="351"/>
    </row>
    <row r="57" spans="1:14" x14ac:dyDescent="0.35">
      <c r="B57" s="352" t="s">
        <v>123</v>
      </c>
      <c r="C57" s="343">
        <f t="shared" ref="C57:M57" si="18">SUM(C52:C55)</f>
        <v>237314.78999999998</v>
      </c>
      <c r="D57" s="343">
        <f t="shared" si="18"/>
        <v>263184.12</v>
      </c>
      <c r="E57" s="343">
        <f t="shared" si="18"/>
        <v>272580.36</v>
      </c>
      <c r="F57" s="343">
        <f t="shared" si="18"/>
        <v>327191.81</v>
      </c>
      <c r="G57" s="343">
        <f t="shared" si="18"/>
        <v>305703.49</v>
      </c>
      <c r="H57" s="343">
        <f t="shared" si="18"/>
        <v>320179.39</v>
      </c>
      <c r="I57" s="343">
        <f t="shared" si="18"/>
        <v>341569.91000000003</v>
      </c>
      <c r="J57" s="343">
        <f t="shared" si="18"/>
        <v>329061.49</v>
      </c>
      <c r="K57" s="343">
        <f t="shared" si="18"/>
        <v>334674.43</v>
      </c>
      <c r="L57" s="343">
        <f t="shared" si="18"/>
        <v>369520.61</v>
      </c>
      <c r="M57" s="343">
        <f t="shared" si="18"/>
        <v>0</v>
      </c>
      <c r="N57" s="341"/>
    </row>
    <row r="58" spans="1:14" x14ac:dyDescent="0.35">
      <c r="B58" s="353"/>
    </row>
    <row r="59" spans="1:14" x14ac:dyDescent="0.35">
      <c r="B59" s="349" t="s">
        <v>124</v>
      </c>
      <c r="C59" s="341">
        <f>IFERROR('Data Sheet'!B62,0)</f>
        <v>88479.49</v>
      </c>
      <c r="D59" s="341">
        <f>IFERROR('Data Sheet'!C62,0)</f>
        <v>107231.76</v>
      </c>
      <c r="E59" s="341">
        <f>IFERROR('Data Sheet'!D62,0)</f>
        <v>95944.08</v>
      </c>
      <c r="F59" s="341">
        <f>IFERROR('Data Sheet'!E62,0)</f>
        <v>121413.86</v>
      </c>
      <c r="G59" s="341">
        <f>IFERROR('Data Sheet'!F62,0)</f>
        <v>111234.47</v>
      </c>
      <c r="H59" s="341">
        <f>IFERROR('Data Sheet'!G62,0)</f>
        <v>127107.14</v>
      </c>
      <c r="I59" s="341">
        <f>IFERROR('Data Sheet'!H62,0)</f>
        <v>138707.60999999999</v>
      </c>
      <c r="J59" s="341">
        <f>IFERROR('Data Sheet'!I62,0)</f>
        <v>138855.45000000001</v>
      </c>
      <c r="K59" s="341">
        <f>IFERROR('Data Sheet'!J62,0)</f>
        <v>132079.76</v>
      </c>
      <c r="L59" s="341">
        <f>IFERROR('Data Sheet'!K62,0)</f>
        <v>121285.46</v>
      </c>
      <c r="M59" s="341">
        <f>IFERROR('Data Sheet'!L62,0)</f>
        <v>0</v>
      </c>
    </row>
    <row r="60" spans="1:14" x14ac:dyDescent="0.35">
      <c r="B60" s="349" t="s">
        <v>28</v>
      </c>
      <c r="C60" s="341">
        <f>IFERROR('Data Sheet'!B63,0)</f>
        <v>28640.09</v>
      </c>
      <c r="D60" s="341">
        <f>IFERROR('Data Sheet'!C63,0)</f>
        <v>25918.94</v>
      </c>
      <c r="E60" s="341">
        <f>IFERROR('Data Sheet'!D63,0)</f>
        <v>33698.839999999997</v>
      </c>
      <c r="F60" s="341">
        <f>IFERROR('Data Sheet'!E63,0)</f>
        <v>40033.5</v>
      </c>
      <c r="G60" s="341">
        <f>IFERROR('Data Sheet'!F63,0)</f>
        <v>31883.84</v>
      </c>
      <c r="H60" s="341">
        <f>IFERROR('Data Sheet'!G63,0)</f>
        <v>35622.29</v>
      </c>
      <c r="I60" s="341">
        <f>IFERROR('Data Sheet'!H63,0)</f>
        <v>20963.93</v>
      </c>
      <c r="J60" s="341">
        <f>IFERROR('Data Sheet'!I63,0)</f>
        <v>10251.09</v>
      </c>
      <c r="K60" s="341">
        <f>IFERROR('Data Sheet'!J63,0)</f>
        <v>14274.5</v>
      </c>
      <c r="L60" s="341">
        <f>IFERROR('Data Sheet'!K63,0)</f>
        <v>35698.43</v>
      </c>
      <c r="M60" s="341">
        <f>IFERROR('Data Sheet'!L63,0)</f>
        <v>0</v>
      </c>
    </row>
    <row r="61" spans="1:14" x14ac:dyDescent="0.35">
      <c r="B61" s="349" t="s">
        <v>29</v>
      </c>
      <c r="C61" s="341">
        <f>IFERROR('Data Sheet'!B64,0)</f>
        <v>15336.74</v>
      </c>
      <c r="D61" s="341">
        <f>IFERROR('Data Sheet'!C64,0)</f>
        <v>23767.02</v>
      </c>
      <c r="E61" s="341">
        <f>IFERROR('Data Sheet'!D64,0)</f>
        <v>20337.919999999998</v>
      </c>
      <c r="F61" s="341">
        <f>IFERROR('Data Sheet'!E64,0)</f>
        <v>20812.75</v>
      </c>
      <c r="G61" s="341">
        <f>IFERROR('Data Sheet'!F64,0)</f>
        <v>15770.72</v>
      </c>
      <c r="H61" s="341">
        <f>IFERROR('Data Sheet'!G64,0)</f>
        <v>16308.48</v>
      </c>
      <c r="I61" s="341">
        <f>IFERROR('Data Sheet'!H64,0)</f>
        <v>24620.28</v>
      </c>
      <c r="J61" s="341">
        <f>IFERROR('Data Sheet'!I64,0)</f>
        <v>29379.53</v>
      </c>
      <c r="K61" s="341">
        <f>IFERROR('Data Sheet'!J64,0)</f>
        <v>26379.16</v>
      </c>
      <c r="L61" s="341">
        <f>IFERROR('Data Sheet'!K64,0)</f>
        <v>22971.07</v>
      </c>
      <c r="M61" s="341">
        <f>IFERROR('Data Sheet'!L64,0)</f>
        <v>0</v>
      </c>
    </row>
    <row r="62" spans="1:14" x14ac:dyDescent="0.35">
      <c r="B62" s="349" t="s">
        <v>73</v>
      </c>
      <c r="C62" s="341">
        <f>IFERROR('Data Sheet'!B65-SUM('Data Sheet'!B67:B69),0)</f>
        <v>30891.17</v>
      </c>
      <c r="D62" s="341">
        <f>IFERROR('Data Sheet'!C65-SUM('Data Sheet'!C67:C69),0)</f>
        <v>29579.359999999986</v>
      </c>
      <c r="E62" s="341">
        <f>IFERROR('Data Sheet'!D65-SUM('Data Sheet'!D67:D69),0)</f>
        <v>37360.780000000013</v>
      </c>
      <c r="F62" s="341">
        <f>IFERROR('Data Sheet'!E65-SUM('Data Sheet'!E67:E69),0)</f>
        <v>48286.860000000015</v>
      </c>
      <c r="G62" s="341">
        <f>IFERROR('Data Sheet'!F65-SUM('Data Sheet'!F67:F69),0)</f>
        <v>56155.739999999991</v>
      </c>
      <c r="H62" s="341">
        <f>IFERROR('Data Sheet'!G65-SUM('Data Sheet'!G67:G69),0)</f>
        <v>58784.94</v>
      </c>
      <c r="I62" s="341">
        <f>IFERROR('Data Sheet'!H65-SUM('Data Sheet'!H67:H69),0)</f>
        <v>61717.959999999992</v>
      </c>
      <c r="J62" s="341">
        <f>IFERROR('Data Sheet'!I65-SUM('Data Sheet'!I67:I69),0)</f>
        <v>62223.770000000019</v>
      </c>
      <c r="K62" s="341">
        <f>IFERROR('Data Sheet'!J65-SUM('Data Sheet'!J67:J69),0)</f>
        <v>68432.090000000011</v>
      </c>
      <c r="L62" s="341">
        <f>IFERROR('Data Sheet'!K65-SUM('Data Sheet'!K67:K69),0)</f>
        <v>79018.859999999986</v>
      </c>
      <c r="M62" s="341">
        <f>IFERROR('Data Sheet'!L65-SUM('Data Sheet'!L67:L69),0)</f>
        <v>0</v>
      </c>
    </row>
    <row r="63" spans="1:14" x14ac:dyDescent="0.35">
      <c r="B63" s="352" t="s">
        <v>125</v>
      </c>
      <c r="C63" s="343">
        <f>SUM(C59:C62)</f>
        <v>163347.49</v>
      </c>
      <c r="D63" s="343">
        <f t="shared" ref="D63:M63" si="19">SUM(D59:D62)</f>
        <v>186497.07999999996</v>
      </c>
      <c r="E63" s="343">
        <f t="shared" si="19"/>
        <v>187341.62</v>
      </c>
      <c r="F63" s="343">
        <f t="shared" si="19"/>
        <v>230546.97</v>
      </c>
      <c r="G63" s="343">
        <f t="shared" si="19"/>
        <v>215044.77</v>
      </c>
      <c r="H63" s="343">
        <f t="shared" si="19"/>
        <v>237822.85</v>
      </c>
      <c r="I63" s="343">
        <f t="shared" si="19"/>
        <v>246009.77999999997</v>
      </c>
      <c r="J63" s="343">
        <f t="shared" si="19"/>
        <v>240709.84000000003</v>
      </c>
      <c r="K63" s="343">
        <f t="shared" si="19"/>
        <v>241165.51</v>
      </c>
      <c r="L63" s="343">
        <f t="shared" si="19"/>
        <v>258973.82</v>
      </c>
      <c r="M63" s="343">
        <f t="shared" si="19"/>
        <v>0</v>
      </c>
    </row>
    <row r="65" spans="1:13" x14ac:dyDescent="0.3">
      <c r="B65" s="344" t="s">
        <v>78</v>
      </c>
      <c r="C65" s="341">
        <f>IFERROR('Data Sheet'!B67,0)</f>
        <v>12579.2</v>
      </c>
      <c r="D65" s="341">
        <f>IFERROR('Data Sheet'!C67,0)</f>
        <v>13570.91</v>
      </c>
      <c r="E65" s="341">
        <f>IFERROR('Data Sheet'!D67,0)</f>
        <v>14075.55</v>
      </c>
      <c r="F65" s="341">
        <f>IFERROR('Data Sheet'!E67,0)</f>
        <v>19893.3</v>
      </c>
      <c r="G65" s="341">
        <f>IFERROR('Data Sheet'!F67,0)</f>
        <v>18996.169999999998</v>
      </c>
      <c r="H65" s="341">
        <f>IFERROR('Data Sheet'!G67,0)</f>
        <v>11172.69</v>
      </c>
      <c r="I65" s="341">
        <f>IFERROR('Data Sheet'!H67,0)</f>
        <v>12679.08</v>
      </c>
      <c r="J65" s="341">
        <f>IFERROR('Data Sheet'!I67,0)</f>
        <v>12442.12</v>
      </c>
      <c r="K65" s="341">
        <f>IFERROR('Data Sheet'!J67,0)</f>
        <v>15737.97</v>
      </c>
      <c r="L65" s="341">
        <f>IFERROR('Data Sheet'!K67,0)</f>
        <v>16951.810000000001</v>
      </c>
      <c r="M65" s="341">
        <f>IFERROR('Data Sheet'!L67,0)</f>
        <v>0</v>
      </c>
    </row>
    <row r="66" spans="1:13" x14ac:dyDescent="0.3">
      <c r="B66" s="344" t="s">
        <v>45</v>
      </c>
      <c r="C66" s="341">
        <f>IFERROR('Data Sheet'!B68,0)</f>
        <v>29272.34</v>
      </c>
      <c r="D66" s="341">
        <f>IFERROR('Data Sheet'!C68,0)</f>
        <v>32655.73</v>
      </c>
      <c r="E66" s="341">
        <f>IFERROR('Data Sheet'!D68,0)</f>
        <v>35085.31</v>
      </c>
      <c r="F66" s="341">
        <f>IFERROR('Data Sheet'!E68,0)</f>
        <v>42137.63</v>
      </c>
      <c r="G66" s="341">
        <f>IFERROR('Data Sheet'!F68,0)</f>
        <v>39013.730000000003</v>
      </c>
      <c r="H66" s="341">
        <f>IFERROR('Data Sheet'!G68,0)</f>
        <v>37456.879999999997</v>
      </c>
      <c r="I66" s="341">
        <f>IFERROR('Data Sheet'!H68,0)</f>
        <v>36088.589999999997</v>
      </c>
      <c r="J66" s="341">
        <f>IFERROR('Data Sheet'!I68,0)</f>
        <v>35240.339999999997</v>
      </c>
      <c r="K66" s="341">
        <f>IFERROR('Data Sheet'!J68,0)</f>
        <v>40755.39</v>
      </c>
      <c r="L66" s="341">
        <f>IFERROR('Data Sheet'!K68,0)</f>
        <v>47788.29</v>
      </c>
      <c r="M66" s="341">
        <f>IFERROR('Data Sheet'!L68,0)</f>
        <v>0</v>
      </c>
    </row>
    <row r="67" spans="1:13" x14ac:dyDescent="0.3">
      <c r="B67" s="344" t="s">
        <v>87</v>
      </c>
      <c r="C67" s="341">
        <f>IFERROR('Data Sheet'!B69,0)</f>
        <v>32115.759999999998</v>
      </c>
      <c r="D67" s="341">
        <f>IFERROR('Data Sheet'!C69,0)</f>
        <v>30460.400000000001</v>
      </c>
      <c r="E67" s="341">
        <f>IFERROR('Data Sheet'!D69,0)</f>
        <v>36077.879999999997</v>
      </c>
      <c r="F67" s="341">
        <f>IFERROR('Data Sheet'!E69,0)</f>
        <v>34613.910000000003</v>
      </c>
      <c r="G67" s="341">
        <f>IFERROR('Data Sheet'!F69,0)</f>
        <v>32648.82</v>
      </c>
      <c r="H67" s="341">
        <f>IFERROR('Data Sheet'!G69,0)</f>
        <v>33726.97</v>
      </c>
      <c r="I67" s="341">
        <f>IFERROR('Data Sheet'!H69,0)</f>
        <v>46792.46</v>
      </c>
      <c r="J67" s="341">
        <f>IFERROR('Data Sheet'!I69,0)</f>
        <v>40669.19</v>
      </c>
      <c r="K67" s="341">
        <f>IFERROR('Data Sheet'!J69,0)</f>
        <v>37015.56</v>
      </c>
      <c r="L67" s="341">
        <f>IFERROR('Data Sheet'!K69,0)</f>
        <v>45806.69</v>
      </c>
      <c r="M67" s="341">
        <f>IFERROR('Data Sheet'!L69,0)</f>
        <v>0</v>
      </c>
    </row>
    <row r="68" spans="1:13" x14ac:dyDescent="0.3">
      <c r="B68" s="342" t="s">
        <v>126</v>
      </c>
      <c r="C68" s="343">
        <f>SUM(C65:C67)</f>
        <v>73967.3</v>
      </c>
      <c r="D68" s="343">
        <f t="shared" ref="D68:M68" si="20">SUM(D65:D67)</f>
        <v>76687.040000000008</v>
      </c>
      <c r="E68" s="343">
        <f t="shared" si="20"/>
        <v>85238.739999999991</v>
      </c>
      <c r="F68" s="343">
        <f t="shared" si="20"/>
        <v>96644.84</v>
      </c>
      <c r="G68" s="343">
        <f t="shared" si="20"/>
        <v>90658.72</v>
      </c>
      <c r="H68" s="343">
        <f t="shared" si="20"/>
        <v>82356.540000000008</v>
      </c>
      <c r="I68" s="343">
        <f t="shared" si="20"/>
        <v>95560.13</v>
      </c>
      <c r="J68" s="343">
        <f t="shared" si="20"/>
        <v>88351.65</v>
      </c>
      <c r="K68" s="343">
        <f t="shared" si="20"/>
        <v>93508.92</v>
      </c>
      <c r="L68" s="343">
        <f t="shared" si="20"/>
        <v>110546.79000000001</v>
      </c>
      <c r="M68" s="343">
        <f t="shared" si="20"/>
        <v>0</v>
      </c>
    </row>
    <row r="69" spans="1:13" x14ac:dyDescent="0.3">
      <c r="B69" s="340"/>
    </row>
    <row r="70" spans="1:13" x14ac:dyDescent="0.3">
      <c r="B70" s="342" t="s">
        <v>127</v>
      </c>
      <c r="C70" s="343">
        <f>IFERROR(C63+C68,0)</f>
        <v>237314.78999999998</v>
      </c>
      <c r="D70" s="343">
        <f t="shared" ref="D70:M72" si="21">IFERROR(D63+D68,0)</f>
        <v>263184.12</v>
      </c>
      <c r="E70" s="343">
        <f t="shared" si="21"/>
        <v>272580.36</v>
      </c>
      <c r="F70" s="343">
        <f t="shared" si="21"/>
        <v>327191.81</v>
      </c>
      <c r="G70" s="343">
        <f t="shared" si="21"/>
        <v>305703.49</v>
      </c>
      <c r="H70" s="343">
        <f t="shared" si="21"/>
        <v>320179.39</v>
      </c>
      <c r="I70" s="343">
        <f t="shared" si="21"/>
        <v>341569.91</v>
      </c>
      <c r="J70" s="343">
        <f t="shared" si="21"/>
        <v>329061.49</v>
      </c>
      <c r="K70" s="343">
        <f t="shared" si="21"/>
        <v>334674.43</v>
      </c>
      <c r="L70" s="343">
        <f t="shared" si="21"/>
        <v>369520.61</v>
      </c>
      <c r="M70" s="343">
        <f t="shared" si="21"/>
        <v>0</v>
      </c>
    </row>
    <row r="71" spans="1:13" x14ac:dyDescent="0.3">
      <c r="M71" s="351"/>
    </row>
    <row r="72" spans="1:13" s="385" customFormat="1" x14ac:dyDescent="0.3">
      <c r="B72" s="386" t="s">
        <v>128</v>
      </c>
      <c r="C72" s="386" t="b">
        <f>C70=C57</f>
        <v>1</v>
      </c>
      <c r="D72" s="386" t="b">
        <f t="shared" ref="D72:L72" si="22">D70=D57</f>
        <v>1</v>
      </c>
      <c r="E72" s="386" t="b">
        <f t="shared" si="22"/>
        <v>1</v>
      </c>
      <c r="F72" s="386" t="b">
        <f t="shared" si="22"/>
        <v>1</v>
      </c>
      <c r="G72" s="386" t="b">
        <f t="shared" si="22"/>
        <v>1</v>
      </c>
      <c r="H72" s="386" t="b">
        <f t="shared" si="22"/>
        <v>1</v>
      </c>
      <c r="I72" s="386" t="b">
        <f t="shared" si="22"/>
        <v>1</v>
      </c>
      <c r="J72" s="386" t="b">
        <f t="shared" si="22"/>
        <v>1</v>
      </c>
      <c r="K72" s="386" t="b">
        <f t="shared" si="22"/>
        <v>1</v>
      </c>
      <c r="L72" s="386" t="b">
        <f t="shared" si="22"/>
        <v>1</v>
      </c>
      <c r="M72" s="390">
        <f t="shared" si="21"/>
        <v>0</v>
      </c>
    </row>
    <row r="74" spans="1:13" x14ac:dyDescent="0.3">
      <c r="A74" s="354" t="s">
        <v>96</v>
      </c>
      <c r="B74" s="339" t="s">
        <v>157</v>
      </c>
      <c r="C74" s="355"/>
      <c r="D74" s="355"/>
      <c r="E74" s="355"/>
      <c r="F74" s="355"/>
      <c r="G74" s="355"/>
      <c r="H74" s="355"/>
      <c r="I74" s="355"/>
      <c r="J74" s="355"/>
      <c r="K74" s="355"/>
      <c r="L74" s="355"/>
      <c r="M74" s="355"/>
    </row>
    <row r="76" spans="1:13" x14ac:dyDescent="0.35">
      <c r="B76" s="353" t="s">
        <v>158</v>
      </c>
    </row>
    <row r="77" spans="1:13" x14ac:dyDescent="0.35">
      <c r="B77" s="261" t="s">
        <v>130</v>
      </c>
      <c r="C77" s="341">
        <f>IFERROR('Cash Flow S'!C4,0)</f>
        <v>43397</v>
      </c>
      <c r="D77" s="341">
        <f>IFERROR('Cash Flow S'!D4,0)</f>
        <v>38626</v>
      </c>
      <c r="E77" s="341">
        <f>IFERROR('Cash Flow S'!E4,0)</f>
        <v>28840</v>
      </c>
      <c r="F77" s="341">
        <f>IFERROR('Cash Flow S'!F4,0)</f>
        <v>33312</v>
      </c>
      <c r="G77" s="341">
        <f>IFERROR('Cash Flow S'!G4,0)</f>
        <v>28771</v>
      </c>
      <c r="H77" s="341">
        <f>IFERROR('Cash Flow S'!H4,0)</f>
        <v>23352</v>
      </c>
      <c r="I77" s="341">
        <f>IFERROR('Cash Flow S'!I4,0)</f>
        <v>31198</v>
      </c>
      <c r="J77" s="341">
        <f>IFERROR('Cash Flow S'!J4,0)</f>
        <v>26943</v>
      </c>
      <c r="K77" s="341">
        <f>IFERROR('Cash Flow S'!K4,0)</f>
        <v>41694</v>
      </c>
      <c r="L77" s="341">
        <f>IFERROR('Cash Flow S'!L4,0)</f>
        <v>65106</v>
      </c>
      <c r="M77" s="341">
        <f>IFERROR('Cash Flow S'!M4,0)</f>
        <v>0</v>
      </c>
    </row>
    <row r="78" spans="1:13" x14ac:dyDescent="0.35">
      <c r="B78" s="261" t="s">
        <v>78</v>
      </c>
      <c r="C78" s="341">
        <f>IFERROR('Cash Flow S'!C5,0)</f>
        <v>-3179</v>
      </c>
      <c r="D78" s="341">
        <f>IFERROR('Cash Flow S'!D5,0)</f>
        <v>-2223</v>
      </c>
      <c r="E78" s="341">
        <f>IFERROR('Cash Flow S'!E5,0)</f>
        <v>-4152</v>
      </c>
      <c r="F78" s="341">
        <f>IFERROR('Cash Flow S'!F5,0)</f>
        <v>-10688</v>
      </c>
      <c r="G78" s="341">
        <f>IFERROR('Cash Flow S'!G5,0)</f>
        <v>-9109</v>
      </c>
      <c r="H78" s="341">
        <f>IFERROR('Cash Flow S'!H5,0)</f>
        <v>9950</v>
      </c>
      <c r="I78" s="341">
        <f>IFERROR('Cash Flow S'!I5,0)</f>
        <v>-5505</v>
      </c>
      <c r="J78" s="341">
        <f>IFERROR('Cash Flow S'!J5,0)</f>
        <v>185</v>
      </c>
      <c r="K78" s="341">
        <f>IFERROR('Cash Flow S'!K5,0)</f>
        <v>-2213</v>
      </c>
      <c r="L78" s="341">
        <f>IFERROR('Cash Flow S'!L5,0)</f>
        <v>-1875</v>
      </c>
      <c r="M78" s="341">
        <f>IFERROR('Cash Flow S'!M5,0)</f>
        <v>0</v>
      </c>
    </row>
    <row r="79" spans="1:13" x14ac:dyDescent="0.35">
      <c r="B79" s="261" t="s">
        <v>45</v>
      </c>
      <c r="C79" s="341">
        <f>IFERROR('Cash Flow S'!C6,0)</f>
        <v>-3692</v>
      </c>
      <c r="D79" s="341">
        <f>IFERROR('Cash Flow S'!D6,0)</f>
        <v>-5743</v>
      </c>
      <c r="E79" s="341">
        <f>IFERROR('Cash Flow S'!E6,0)</f>
        <v>-6621</v>
      </c>
      <c r="F79" s="341">
        <f>IFERROR('Cash Flow S'!F6,0)</f>
        <v>-3560</v>
      </c>
      <c r="G79" s="341">
        <f>IFERROR('Cash Flow S'!G6,0)</f>
        <v>2069</v>
      </c>
      <c r="H79" s="341">
        <f>IFERROR('Cash Flow S'!H6,0)</f>
        <v>2326</v>
      </c>
      <c r="I79" s="341">
        <f>IFERROR('Cash Flow S'!I6,0)</f>
        <v>3814</v>
      </c>
      <c r="J79" s="341">
        <f>IFERROR('Cash Flow S'!J6,0)</f>
        <v>472</v>
      </c>
      <c r="K79" s="341">
        <f>IFERROR('Cash Flow S'!K6,0)</f>
        <v>-5665</v>
      </c>
      <c r="L79" s="341">
        <f>IFERROR('Cash Flow S'!L6,0)</f>
        <v>-7265</v>
      </c>
      <c r="M79" s="341">
        <f>IFERROR('Cash Flow S'!M6,0)</f>
        <v>0</v>
      </c>
    </row>
    <row r="80" spans="1:13" x14ac:dyDescent="0.35">
      <c r="B80" s="261" t="s">
        <v>131</v>
      </c>
      <c r="C80" s="341">
        <f>IFERROR('Cash Flow S'!C7,0)</f>
        <v>3598</v>
      </c>
      <c r="D80" s="341">
        <f>IFERROR('Cash Flow S'!D7,0)</f>
        <v>3947</v>
      </c>
      <c r="E80" s="341">
        <f>IFERROR('Cash Flow S'!E7,0)</f>
        <v>9301</v>
      </c>
      <c r="F80" s="341">
        <f>IFERROR('Cash Flow S'!F7,0)</f>
        <v>7320</v>
      </c>
      <c r="G80" s="341">
        <f>IFERROR('Cash Flow S'!G7,0)</f>
        <v>-4692</v>
      </c>
      <c r="H80" s="341">
        <f>IFERROR('Cash Flow S'!H7,0)</f>
        <v>-8085</v>
      </c>
      <c r="I80" s="341">
        <f>IFERROR('Cash Flow S'!I7,0)</f>
        <v>5748</v>
      </c>
      <c r="J80" s="341">
        <f>IFERROR('Cash Flow S'!J7,0)</f>
        <v>-7012</v>
      </c>
      <c r="K80" s="341">
        <f>IFERROR('Cash Flow S'!K7,0)</f>
        <v>6945</v>
      </c>
      <c r="L80" s="341">
        <f>IFERROR('Cash Flow S'!L7,0)</f>
        <v>13706</v>
      </c>
      <c r="M80" s="341">
        <f>IFERROR('Cash Flow S'!M7,0)</f>
        <v>0</v>
      </c>
    </row>
    <row r="81" spans="1:13" x14ac:dyDescent="0.35">
      <c r="B81" s="261" t="s">
        <v>132</v>
      </c>
      <c r="C81" s="341">
        <f>IFERROR('Cash Flow S'!C8,0)</f>
        <v>0</v>
      </c>
      <c r="D81" s="341">
        <f>IFERROR('Cash Flow S'!D8,0)</f>
        <v>-520</v>
      </c>
      <c r="E81" s="341">
        <f>IFERROR('Cash Flow S'!E8,0)</f>
        <v>0</v>
      </c>
      <c r="F81" s="341">
        <f>IFERROR('Cash Flow S'!F8,0)</f>
        <v>0</v>
      </c>
      <c r="G81" s="341">
        <f>IFERROR('Cash Flow S'!G8,0)</f>
        <v>0</v>
      </c>
      <c r="H81" s="341">
        <f>IFERROR('Cash Flow S'!H8,0)</f>
        <v>0</v>
      </c>
      <c r="I81" s="341">
        <f>IFERROR('Cash Flow S'!I8,0)</f>
        <v>0</v>
      </c>
      <c r="J81" s="341">
        <f>IFERROR('Cash Flow S'!J8,0)</f>
        <v>0</v>
      </c>
      <c r="K81" s="341">
        <f>IFERROR('Cash Flow S'!K8,0)</f>
        <v>0</v>
      </c>
      <c r="L81" s="341">
        <f>IFERROR('Cash Flow S'!L8,0)</f>
        <v>0</v>
      </c>
      <c r="M81" s="341">
        <f>IFERROR('Cash Flow S'!M8,0)</f>
        <v>0</v>
      </c>
    </row>
    <row r="82" spans="1:13" x14ac:dyDescent="0.35">
      <c r="B82" s="261" t="s">
        <v>133</v>
      </c>
      <c r="C82" s="341">
        <f>IFERROR('Cash Flow S'!C9,0)</f>
        <v>-398</v>
      </c>
      <c r="D82" s="341">
        <f>IFERROR('Cash Flow S'!D9,0)</f>
        <v>5852</v>
      </c>
      <c r="E82" s="341">
        <f>IFERROR('Cash Flow S'!E9,0)</f>
        <v>4727</v>
      </c>
      <c r="F82" s="341">
        <f>IFERROR('Cash Flow S'!F9,0)</f>
        <v>494</v>
      </c>
      <c r="G82" s="341">
        <f>IFERROR('Cash Flow S'!G9,0)</f>
        <v>4512</v>
      </c>
      <c r="H82" s="341">
        <f>IFERROR('Cash Flow S'!H9,0)</f>
        <v>875</v>
      </c>
      <c r="I82" s="341">
        <f>IFERROR('Cash Flow S'!I9,0)</f>
        <v>-4150</v>
      </c>
      <c r="J82" s="341">
        <f>IFERROR('Cash Flow S'!J9,0)</f>
        <v>-4396</v>
      </c>
      <c r="K82" s="341">
        <f>IFERROR('Cash Flow S'!K9,0)</f>
        <v>-2194</v>
      </c>
      <c r="L82" s="341">
        <f>IFERROR('Cash Flow S'!L9,0)</f>
        <v>2760</v>
      </c>
      <c r="M82" s="341">
        <f>IFERROR('Cash Flow S'!M9,0)</f>
        <v>0</v>
      </c>
    </row>
    <row r="83" spans="1:13" x14ac:dyDescent="0.35">
      <c r="B83" s="261" t="s">
        <v>134</v>
      </c>
      <c r="C83" s="341">
        <f>IFERROR('Cash Flow S'!C10,0)</f>
        <v>-3672</v>
      </c>
      <c r="D83" s="341">
        <f>IFERROR('Cash Flow S'!D10,0)</f>
        <v>1313</v>
      </c>
      <c r="E83" s="341">
        <f>IFERROR('Cash Flow S'!E10,0)</f>
        <v>3254</v>
      </c>
      <c r="F83" s="341">
        <f>IFERROR('Cash Flow S'!F10,0)</f>
        <v>-6434</v>
      </c>
      <c r="G83" s="341">
        <f>IFERROR('Cash Flow S'!G10,0)</f>
        <v>-7221</v>
      </c>
      <c r="H83" s="341">
        <f>IFERROR('Cash Flow S'!H10,0)</f>
        <v>5065</v>
      </c>
      <c r="I83" s="341">
        <f>IFERROR('Cash Flow S'!I10,0)</f>
        <v>-93</v>
      </c>
      <c r="J83" s="341">
        <f>IFERROR('Cash Flow S'!J10,0)</f>
        <v>-10750</v>
      </c>
      <c r="K83" s="341">
        <f>IFERROR('Cash Flow S'!K10,0)</f>
        <v>-3127</v>
      </c>
      <c r="L83" s="341">
        <f>IFERROR('Cash Flow S'!L10,0)</f>
        <v>7325</v>
      </c>
      <c r="M83" s="341">
        <f>IFERROR('Cash Flow S'!M10,0)</f>
        <v>0</v>
      </c>
    </row>
    <row r="84" spans="1:13" x14ac:dyDescent="0.35">
      <c r="B84" s="261" t="s">
        <v>135</v>
      </c>
      <c r="C84" s="341">
        <f>IFERROR('Cash Flow S'!C11,0)</f>
        <v>-4194</v>
      </c>
      <c r="D84" s="341">
        <f>IFERROR('Cash Flow S'!D11,0)</f>
        <v>-2040</v>
      </c>
      <c r="E84" s="341">
        <f>IFERROR('Cash Flow S'!E11,0)</f>
        <v>-1895</v>
      </c>
      <c r="F84" s="341">
        <f>IFERROR('Cash Flow S'!F11,0)</f>
        <v>-3021</v>
      </c>
      <c r="G84" s="341">
        <f>IFERROR('Cash Flow S'!G11,0)</f>
        <v>-2659</v>
      </c>
      <c r="H84" s="341">
        <f>IFERROR('Cash Flow S'!H11,0)</f>
        <v>-1785</v>
      </c>
      <c r="I84" s="341">
        <f>IFERROR('Cash Flow S'!I11,0)</f>
        <v>-2105</v>
      </c>
      <c r="J84" s="341">
        <f>IFERROR('Cash Flow S'!J11,0)</f>
        <v>-1910</v>
      </c>
      <c r="K84" s="341">
        <f>IFERROR('Cash Flow S'!K11,0)</f>
        <v>-3179</v>
      </c>
      <c r="L84" s="341">
        <f>IFERROR('Cash Flow S'!L11,0)</f>
        <v>-4516</v>
      </c>
      <c r="M84" s="341">
        <f>IFERROR('Cash Flow S'!M11,0)</f>
        <v>0</v>
      </c>
    </row>
    <row r="85" spans="1:13" x14ac:dyDescent="0.35">
      <c r="A85" s="266" t="s">
        <v>96</v>
      </c>
      <c r="B85" s="352" t="s">
        <v>8921</v>
      </c>
      <c r="C85" s="343">
        <f>SUM(C77:C84)</f>
        <v>31860</v>
      </c>
      <c r="D85" s="343">
        <f t="shared" ref="D85:M85" si="23">SUM(D77:D84)</f>
        <v>39212</v>
      </c>
      <c r="E85" s="343">
        <f t="shared" si="23"/>
        <v>33454</v>
      </c>
      <c r="F85" s="343">
        <f t="shared" si="23"/>
        <v>17423</v>
      </c>
      <c r="G85" s="343">
        <f t="shared" si="23"/>
        <v>11671</v>
      </c>
      <c r="H85" s="343">
        <f t="shared" si="23"/>
        <v>31698</v>
      </c>
      <c r="I85" s="343">
        <f t="shared" si="23"/>
        <v>28907</v>
      </c>
      <c r="J85" s="343">
        <f t="shared" si="23"/>
        <v>3532</v>
      </c>
      <c r="K85" s="343">
        <f t="shared" si="23"/>
        <v>32261</v>
      </c>
      <c r="L85" s="343">
        <f t="shared" si="23"/>
        <v>75241</v>
      </c>
      <c r="M85" s="343">
        <f t="shared" si="23"/>
        <v>0</v>
      </c>
    </row>
    <row r="87" spans="1:13" x14ac:dyDescent="0.35">
      <c r="B87" s="353" t="s">
        <v>160</v>
      </c>
    </row>
    <row r="88" spans="1:13" x14ac:dyDescent="0.35">
      <c r="B88" s="261" t="s">
        <v>137</v>
      </c>
      <c r="C88" s="341">
        <f>IFERROR('Cash Flow S'!C13,0)</f>
        <v>-31962</v>
      </c>
      <c r="D88" s="341">
        <f>IFERROR('Cash Flow S'!D13,0)</f>
        <v>-31503</v>
      </c>
      <c r="E88" s="341">
        <f>IFERROR('Cash Flow S'!E13,0)</f>
        <v>-16072</v>
      </c>
      <c r="F88" s="341">
        <f>IFERROR('Cash Flow S'!F13,0)</f>
        <v>-35079</v>
      </c>
      <c r="G88" s="341">
        <f>IFERROR('Cash Flow S'!G13,0)</f>
        <v>-35304</v>
      </c>
      <c r="H88" s="341">
        <f>IFERROR('Cash Flow S'!H13,0)</f>
        <v>-29702</v>
      </c>
      <c r="I88" s="341">
        <f>IFERROR('Cash Flow S'!I13,0)</f>
        <v>-20205</v>
      </c>
      <c r="J88" s="341">
        <f>IFERROR('Cash Flow S'!J13,0)</f>
        <v>-15168</v>
      </c>
      <c r="K88" s="341">
        <f>IFERROR('Cash Flow S'!K13,0)</f>
        <v>-19230</v>
      </c>
      <c r="L88" s="341">
        <f>IFERROR('Cash Flow S'!L13,0)</f>
        <v>-31414</v>
      </c>
      <c r="M88" s="341">
        <f>IFERROR('Cash Flow S'!M13,0)</f>
        <v>0</v>
      </c>
    </row>
    <row r="89" spans="1:13" x14ac:dyDescent="0.35">
      <c r="B89" s="261" t="s">
        <v>138</v>
      </c>
      <c r="C89" s="341">
        <f>IFERROR('Cash Flow S'!C14,0)</f>
        <v>74</v>
      </c>
      <c r="D89" s="341">
        <f>IFERROR('Cash Flow S'!D14,0)</f>
        <v>59</v>
      </c>
      <c r="E89" s="341">
        <f>IFERROR('Cash Flow S'!E14,0)</f>
        <v>53</v>
      </c>
      <c r="F89" s="341">
        <f>IFERROR('Cash Flow S'!F14,0)</f>
        <v>30</v>
      </c>
      <c r="G89" s="341">
        <f>IFERROR('Cash Flow S'!G14,0)</f>
        <v>67</v>
      </c>
      <c r="H89" s="341">
        <f>IFERROR('Cash Flow S'!H14,0)</f>
        <v>171</v>
      </c>
      <c r="I89" s="341">
        <f>IFERROR('Cash Flow S'!I14,0)</f>
        <v>351</v>
      </c>
      <c r="J89" s="341">
        <f>IFERROR('Cash Flow S'!J14,0)</f>
        <v>230</v>
      </c>
      <c r="K89" s="341">
        <f>IFERROR('Cash Flow S'!K14,0)</f>
        <v>285</v>
      </c>
      <c r="L89" s="341">
        <f>IFERROR('Cash Flow S'!L14,0)</f>
        <v>231</v>
      </c>
      <c r="M89" s="341">
        <f>IFERROR('Cash Flow S'!M14,0)</f>
        <v>0</v>
      </c>
    </row>
    <row r="90" spans="1:13" x14ac:dyDescent="0.35">
      <c r="B90" s="261" t="s">
        <v>139</v>
      </c>
      <c r="C90" s="341">
        <f>IFERROR('Cash Flow S'!C15,0)</f>
        <v>-5461</v>
      </c>
      <c r="D90" s="341">
        <f>IFERROR('Cash Flow S'!D15,0)</f>
        <v>-4728</v>
      </c>
      <c r="E90" s="341">
        <f>IFERROR('Cash Flow S'!E15,0)</f>
        <v>-6</v>
      </c>
      <c r="F90" s="341">
        <f>IFERROR('Cash Flow S'!F15,0)</f>
        <v>-329</v>
      </c>
      <c r="G90" s="341">
        <f>IFERROR('Cash Flow S'!G15,0)</f>
        <v>-130</v>
      </c>
      <c r="H90" s="341">
        <f>IFERROR('Cash Flow S'!H15,0)</f>
        <v>-1439</v>
      </c>
      <c r="I90" s="341">
        <f>IFERROR('Cash Flow S'!I15,0)</f>
        <v>-7530</v>
      </c>
      <c r="J90" s="341">
        <f>IFERROR('Cash Flow S'!J15,0)</f>
        <v>-3008</v>
      </c>
      <c r="K90" s="341">
        <f>IFERROR('Cash Flow S'!K15,0)</f>
        <v>-50</v>
      </c>
      <c r="L90" s="341">
        <f>IFERROR('Cash Flow S'!L15,0)</f>
        <v>-74</v>
      </c>
      <c r="M90" s="341">
        <f>IFERROR('Cash Flow S'!M15,0)</f>
        <v>0</v>
      </c>
    </row>
    <row r="91" spans="1:13" x14ac:dyDescent="0.35">
      <c r="B91" s="261" t="s">
        <v>140</v>
      </c>
      <c r="C91" s="341">
        <f>IFERROR('Cash Flow S'!C16,0)</f>
        <v>42</v>
      </c>
      <c r="D91" s="341">
        <f>IFERROR('Cash Flow S'!D16,0)</f>
        <v>89</v>
      </c>
      <c r="E91" s="341">
        <f>IFERROR('Cash Flow S'!E16,0)</f>
        <v>1965</v>
      </c>
      <c r="F91" s="341">
        <f>IFERROR('Cash Flow S'!F16,0)</f>
        <v>2381</v>
      </c>
      <c r="G91" s="341">
        <f>IFERROR('Cash Flow S'!G16,0)</f>
        <v>5644</v>
      </c>
      <c r="H91" s="341">
        <f>IFERROR('Cash Flow S'!H16,0)</f>
        <v>21</v>
      </c>
      <c r="I91" s="341">
        <f>IFERROR('Cash Flow S'!I16,0)</f>
        <v>226</v>
      </c>
      <c r="J91" s="341">
        <f>IFERROR('Cash Flow S'!J16,0)</f>
        <v>104</v>
      </c>
      <c r="K91" s="341">
        <f>IFERROR('Cash Flow S'!K16,0)</f>
        <v>6895</v>
      </c>
      <c r="L91" s="341">
        <f>IFERROR('Cash Flow S'!L16,0)</f>
        <v>10820</v>
      </c>
      <c r="M91" s="341">
        <f>IFERROR('Cash Flow S'!M16,0)</f>
        <v>0</v>
      </c>
    </row>
    <row r="92" spans="1:13" x14ac:dyDescent="0.35">
      <c r="B92" s="261" t="s">
        <v>141</v>
      </c>
      <c r="C92" s="341">
        <f>IFERROR('Cash Flow S'!C17,0)</f>
        <v>698</v>
      </c>
      <c r="D92" s="341">
        <f>IFERROR('Cash Flow S'!D17,0)</f>
        <v>731</v>
      </c>
      <c r="E92" s="341">
        <f>IFERROR('Cash Flow S'!E17,0)</f>
        <v>638</v>
      </c>
      <c r="F92" s="341">
        <f>IFERROR('Cash Flow S'!F17,0)</f>
        <v>690</v>
      </c>
      <c r="G92" s="341">
        <f>IFERROR('Cash Flow S'!G17,0)</f>
        <v>761</v>
      </c>
      <c r="H92" s="341">
        <f>IFERROR('Cash Flow S'!H17,0)</f>
        <v>1104</v>
      </c>
      <c r="I92" s="341">
        <f>IFERROR('Cash Flow S'!I17,0)</f>
        <v>428</v>
      </c>
      <c r="J92" s="341">
        <f>IFERROR('Cash Flow S'!J17,0)</f>
        <v>653</v>
      </c>
      <c r="K92" s="341">
        <f>IFERROR('Cash Flow S'!K17,0)</f>
        <v>973</v>
      </c>
      <c r="L92" s="341">
        <f>IFERROR('Cash Flow S'!L17,0)</f>
        <v>2493</v>
      </c>
      <c r="M92" s="341">
        <f>IFERROR('Cash Flow S'!M17,0)</f>
        <v>0</v>
      </c>
    </row>
    <row r="93" spans="1:13" x14ac:dyDescent="0.35">
      <c r="B93" s="261" t="s">
        <v>142</v>
      </c>
      <c r="C93" s="341">
        <f>IFERROR('Cash Flow S'!C18,0)</f>
        <v>80</v>
      </c>
      <c r="D93" s="341">
        <f>IFERROR('Cash Flow S'!D18,0)</f>
        <v>58</v>
      </c>
      <c r="E93" s="341">
        <f>IFERROR('Cash Flow S'!E18,0)</f>
        <v>620</v>
      </c>
      <c r="F93" s="341">
        <f>IFERROR('Cash Flow S'!F18,0)</f>
        <v>1797</v>
      </c>
      <c r="G93" s="341">
        <f>IFERROR('Cash Flow S'!G18,0)</f>
        <v>232</v>
      </c>
      <c r="H93" s="341">
        <f>IFERROR('Cash Flow S'!H18,0)</f>
        <v>21</v>
      </c>
      <c r="I93" s="341">
        <f>IFERROR('Cash Flow S'!I18,0)</f>
        <v>18</v>
      </c>
      <c r="J93" s="341">
        <f>IFERROR('Cash Flow S'!J18,0)</f>
        <v>32</v>
      </c>
      <c r="K93" s="341">
        <f>IFERROR('Cash Flow S'!K18,0)</f>
        <v>46</v>
      </c>
      <c r="L93" s="341">
        <f>IFERROR('Cash Flow S'!L18,0)</f>
        <v>47</v>
      </c>
      <c r="M93" s="341">
        <f>IFERROR('Cash Flow S'!M18,0)</f>
        <v>0</v>
      </c>
    </row>
    <row r="94" spans="1:13" x14ac:dyDescent="0.35">
      <c r="B94" s="261" t="s">
        <v>143</v>
      </c>
      <c r="C94" s="341">
        <f>IFERROR('Cash Flow S'!C19,0)</f>
        <v>-160</v>
      </c>
      <c r="D94" s="341">
        <f>IFERROR('Cash Flow S'!D19,0)</f>
        <v>0</v>
      </c>
      <c r="E94" s="341">
        <f>IFERROR('Cash Flow S'!E19,0)</f>
        <v>-107</v>
      </c>
      <c r="F94" s="341">
        <f>IFERROR('Cash Flow S'!F19,0)</f>
        <v>-4</v>
      </c>
      <c r="G94" s="341">
        <f>IFERROR('Cash Flow S'!G19,0)</f>
        <v>-9</v>
      </c>
      <c r="H94" s="341">
        <f>IFERROR('Cash Flow S'!H19,0)</f>
        <v>-606</v>
      </c>
      <c r="I94" s="341">
        <f>IFERROR('Cash Flow S'!I19,0)</f>
        <v>-10</v>
      </c>
      <c r="J94" s="341">
        <f>IFERROR('Cash Flow S'!J19,0)</f>
        <v>0</v>
      </c>
      <c r="K94" s="341">
        <f>IFERROR('Cash Flow S'!K19,0)</f>
        <v>0</v>
      </c>
      <c r="L94" s="341">
        <f>IFERROR('Cash Flow S'!L19,0)</f>
        <v>-150</v>
      </c>
      <c r="M94" s="341">
        <f>IFERROR('Cash Flow S'!M19,0)</f>
        <v>0</v>
      </c>
    </row>
    <row r="95" spans="1:13" x14ac:dyDescent="0.35">
      <c r="B95" s="261" t="s">
        <v>144</v>
      </c>
      <c r="C95" s="341">
        <f>IFERROR('Cash Flow S'!C20,0)</f>
        <v>0</v>
      </c>
      <c r="D95" s="341">
        <f>IFERROR('Cash Flow S'!D20,0)</f>
        <v>0</v>
      </c>
      <c r="E95" s="341">
        <f>IFERROR('Cash Flow S'!E20,0)</f>
        <v>0</v>
      </c>
      <c r="F95" s="341">
        <f>IFERROR('Cash Flow S'!F20,0)</f>
        <v>14</v>
      </c>
      <c r="G95" s="341">
        <f>IFERROR('Cash Flow S'!G20,0)</f>
        <v>533</v>
      </c>
      <c r="H95" s="341">
        <f>IFERROR('Cash Flow S'!H20,0)</f>
        <v>0</v>
      </c>
      <c r="I95" s="341">
        <f>IFERROR('Cash Flow S'!I20,0)</f>
        <v>0</v>
      </c>
      <c r="J95" s="341">
        <f>IFERROR('Cash Flow S'!J20,0)</f>
        <v>0</v>
      </c>
      <c r="K95" s="341">
        <f>IFERROR('Cash Flow S'!K20,0)</f>
        <v>19</v>
      </c>
      <c r="L95" s="341">
        <f>IFERROR('Cash Flow S'!L20,0)</f>
        <v>108</v>
      </c>
      <c r="M95" s="341">
        <f>IFERROR('Cash Flow S'!M20,0)</f>
        <v>0</v>
      </c>
    </row>
    <row r="96" spans="1:13" x14ac:dyDescent="0.35">
      <c r="B96" s="261" t="s">
        <v>145</v>
      </c>
      <c r="C96" s="341">
        <f>IFERROR('Cash Flow S'!C21,0)</f>
        <v>0</v>
      </c>
      <c r="D96" s="341">
        <f>IFERROR('Cash Flow S'!D21,0)</f>
        <v>-111</v>
      </c>
      <c r="E96" s="341">
        <f>IFERROR('Cash Flow S'!E21,0)</f>
        <v>0</v>
      </c>
      <c r="F96" s="341">
        <f>IFERROR('Cash Flow S'!F21,0)</f>
        <v>0</v>
      </c>
      <c r="G96" s="341">
        <f>IFERROR('Cash Flow S'!G21,0)</f>
        <v>-8</v>
      </c>
      <c r="H96" s="341">
        <f>IFERROR('Cash Flow S'!H21,0)</f>
        <v>-27</v>
      </c>
      <c r="I96" s="341">
        <f>IFERROR('Cash Flow S'!I21,0)</f>
        <v>0</v>
      </c>
      <c r="J96" s="341">
        <f>IFERROR('Cash Flow S'!J21,0)</f>
        <v>-98</v>
      </c>
      <c r="K96" s="341">
        <f>IFERROR('Cash Flow S'!K21,0)</f>
        <v>0</v>
      </c>
      <c r="L96" s="341">
        <f>IFERROR('Cash Flow S'!L21,0)</f>
        <v>0</v>
      </c>
      <c r="M96" s="341">
        <f>IFERROR('Cash Flow S'!M21,0)</f>
        <v>0</v>
      </c>
    </row>
    <row r="97" spans="1:13" x14ac:dyDescent="0.35">
      <c r="B97" s="261" t="s">
        <v>146</v>
      </c>
      <c r="C97" s="341">
        <f>IFERROR('Cash Flow S'!C22,0)</f>
        <v>0</v>
      </c>
      <c r="D97" s="341">
        <f>IFERROR('Cash Flow S'!D22,0)</f>
        <v>0</v>
      </c>
      <c r="E97" s="341">
        <f>IFERROR('Cash Flow S'!E22,0)</f>
        <v>0</v>
      </c>
      <c r="F97" s="341">
        <f>IFERROR('Cash Flow S'!F22,0)</f>
        <v>0</v>
      </c>
      <c r="G97" s="341">
        <f>IFERROR('Cash Flow S'!G22,0)</f>
        <v>0</v>
      </c>
      <c r="H97" s="341">
        <f>IFERROR('Cash Flow S'!H22,0)</f>
        <v>0</v>
      </c>
      <c r="I97" s="341">
        <f>IFERROR('Cash Flow S'!I22,0)</f>
        <v>0</v>
      </c>
      <c r="J97" s="341">
        <f>IFERROR('Cash Flow S'!J22,0)</f>
        <v>0</v>
      </c>
      <c r="K97" s="341">
        <f>IFERROR('Cash Flow S'!K22,0)</f>
        <v>0</v>
      </c>
      <c r="L97" s="341">
        <f>IFERROR('Cash Flow S'!L22,0)</f>
        <v>-24</v>
      </c>
      <c r="M97" s="341">
        <f>IFERROR('Cash Flow S'!M22,0)</f>
        <v>0</v>
      </c>
    </row>
    <row r="98" spans="1:13" x14ac:dyDescent="0.35">
      <c r="B98" s="261" t="s">
        <v>147</v>
      </c>
      <c r="C98" s="341">
        <f>IFERROR('Cash Flow S'!C23,0)</f>
        <v>456</v>
      </c>
      <c r="D98" s="341">
        <f>IFERROR('Cash Flow S'!D23,0)</f>
        <v>-1289</v>
      </c>
      <c r="E98" s="341">
        <f>IFERROR('Cash Flow S'!E23,0)</f>
        <v>-26663</v>
      </c>
      <c r="F98" s="341">
        <f>IFERROR('Cash Flow S'!F23,0)</f>
        <v>5360</v>
      </c>
      <c r="G98" s="341">
        <f>IFERROR('Cash Flow S'!G23,0)</f>
        <v>7335</v>
      </c>
      <c r="H98" s="341">
        <f>IFERROR('Cash Flow S'!H23,0)</f>
        <v>-2659</v>
      </c>
      <c r="I98" s="341">
        <f>IFERROR('Cash Flow S'!I23,0)</f>
        <v>1051</v>
      </c>
      <c r="J98" s="341">
        <f>IFERROR('Cash Flow S'!J23,0)</f>
        <v>12813</v>
      </c>
      <c r="K98" s="341">
        <f>IFERROR('Cash Flow S'!K23,0)</f>
        <v>-4357</v>
      </c>
      <c r="L98" s="341">
        <f>IFERROR('Cash Flow S'!L23,0)</f>
        <v>-4817</v>
      </c>
      <c r="M98" s="341">
        <f>IFERROR('Cash Flow S'!M23,0)</f>
        <v>0</v>
      </c>
    </row>
    <row r="99" spans="1:13" x14ac:dyDescent="0.35">
      <c r="A99" s="266" t="s">
        <v>96</v>
      </c>
      <c r="B99" s="352" t="s">
        <v>8922</v>
      </c>
      <c r="C99" s="343">
        <f>SUM(C88:C98)</f>
        <v>-36233</v>
      </c>
      <c r="D99" s="343">
        <f t="shared" ref="D99:M99" si="24">SUM(D88:D98)</f>
        <v>-36694</v>
      </c>
      <c r="E99" s="343">
        <f t="shared" si="24"/>
        <v>-39572</v>
      </c>
      <c r="F99" s="343">
        <f t="shared" si="24"/>
        <v>-25140</v>
      </c>
      <c r="G99" s="343">
        <f t="shared" si="24"/>
        <v>-20879</v>
      </c>
      <c r="H99" s="343">
        <f t="shared" si="24"/>
        <v>-33116</v>
      </c>
      <c r="I99" s="343">
        <f t="shared" si="24"/>
        <v>-25671</v>
      </c>
      <c r="J99" s="343">
        <f t="shared" si="24"/>
        <v>-4442</v>
      </c>
      <c r="K99" s="343">
        <f t="shared" si="24"/>
        <v>-15419</v>
      </c>
      <c r="L99" s="343">
        <f t="shared" si="24"/>
        <v>-22780</v>
      </c>
      <c r="M99" s="343">
        <f t="shared" si="24"/>
        <v>0</v>
      </c>
    </row>
    <row r="101" spans="1:13" x14ac:dyDescent="0.35">
      <c r="B101" s="353" t="s">
        <v>159</v>
      </c>
    </row>
    <row r="102" spans="1:13" x14ac:dyDescent="0.35">
      <c r="B102" s="261" t="s">
        <v>149</v>
      </c>
      <c r="C102" s="341">
        <f>IFERROR('Cash Flow S'!C25,0)</f>
        <v>0</v>
      </c>
      <c r="D102" s="341">
        <f>IFERROR('Cash Flow S'!D25,0)</f>
        <v>7433</v>
      </c>
      <c r="E102" s="341">
        <f>IFERROR('Cash Flow S'!E25,0)</f>
        <v>5</v>
      </c>
      <c r="F102" s="341">
        <f>IFERROR('Cash Flow S'!F25,0)</f>
        <v>0</v>
      </c>
      <c r="G102" s="341">
        <f>IFERROR('Cash Flow S'!G25,0)</f>
        <v>0</v>
      </c>
      <c r="H102" s="341">
        <f>IFERROR('Cash Flow S'!H25,0)</f>
        <v>3889</v>
      </c>
      <c r="I102" s="341">
        <f>IFERROR('Cash Flow S'!I25,0)</f>
        <v>2603</v>
      </c>
      <c r="J102" s="341">
        <f>IFERROR('Cash Flow S'!J25,0)</f>
        <v>19</v>
      </c>
      <c r="K102" s="341">
        <f>IFERROR('Cash Flow S'!K25,0)</f>
        <v>20</v>
      </c>
      <c r="L102" s="341">
        <f>IFERROR('Cash Flow S'!L25,0)</f>
        <v>82</v>
      </c>
      <c r="M102" s="341">
        <f>IFERROR('Cash Flow S'!M25,0)</f>
        <v>0</v>
      </c>
    </row>
    <row r="103" spans="1:13" x14ac:dyDescent="0.35">
      <c r="B103" s="261" t="s">
        <v>150</v>
      </c>
      <c r="C103" s="341">
        <f>IFERROR('Cash Flow S'!C26,0)</f>
        <v>-744</v>
      </c>
      <c r="D103" s="341">
        <f>IFERROR('Cash Flow S'!D26,0)</f>
        <v>0</v>
      </c>
      <c r="E103" s="341">
        <f>IFERROR('Cash Flow S'!E26,0)</f>
        <v>0</v>
      </c>
      <c r="F103" s="341">
        <f>IFERROR('Cash Flow S'!F26,0)</f>
        <v>0</v>
      </c>
      <c r="G103" s="341">
        <f>IFERROR('Cash Flow S'!G26,0)</f>
        <v>0</v>
      </c>
      <c r="H103" s="341">
        <f>IFERROR('Cash Flow S'!H26,0)</f>
        <v>0</v>
      </c>
      <c r="I103" s="341">
        <f>IFERROR('Cash Flow S'!I26,0)</f>
        <v>0</v>
      </c>
      <c r="J103" s="341">
        <f>IFERROR('Cash Flow S'!J26,0)</f>
        <v>0</v>
      </c>
      <c r="K103" s="341">
        <f>IFERROR('Cash Flow S'!K26,0)</f>
        <v>0</v>
      </c>
      <c r="L103" s="341">
        <f>IFERROR('Cash Flow S'!L26,0)</f>
        <v>0</v>
      </c>
      <c r="M103" s="341">
        <f>IFERROR('Cash Flow S'!M26,0)</f>
        <v>0</v>
      </c>
    </row>
    <row r="104" spans="1:13" x14ac:dyDescent="0.35">
      <c r="B104" s="261" t="s">
        <v>151</v>
      </c>
      <c r="C104" s="341">
        <f>IFERROR('Cash Flow S'!C27,0)</f>
        <v>36363</v>
      </c>
      <c r="D104" s="341">
        <f>IFERROR('Cash Flow S'!D27,0)</f>
        <v>19519</v>
      </c>
      <c r="E104" s="341">
        <f>IFERROR('Cash Flow S'!E27,0)</f>
        <v>33390</v>
      </c>
      <c r="F104" s="341">
        <f>IFERROR('Cash Flow S'!F27,0)</f>
        <v>37482</v>
      </c>
      <c r="G104" s="341">
        <f>IFERROR('Cash Flow S'!G27,0)</f>
        <v>51128</v>
      </c>
      <c r="H104" s="341">
        <f>IFERROR('Cash Flow S'!H27,0)</f>
        <v>38297</v>
      </c>
      <c r="I104" s="341">
        <f>IFERROR('Cash Flow S'!I27,0)</f>
        <v>46641</v>
      </c>
      <c r="J104" s="341">
        <f>IFERROR('Cash Flow S'!J27,0)</f>
        <v>46578</v>
      </c>
      <c r="K104" s="341">
        <f>IFERROR('Cash Flow S'!K27,0)</f>
        <v>43934</v>
      </c>
      <c r="L104" s="341">
        <f>IFERROR('Cash Flow S'!L27,0)</f>
        <v>18747</v>
      </c>
      <c r="M104" s="341">
        <f>IFERROR('Cash Flow S'!M27,0)</f>
        <v>0</v>
      </c>
    </row>
    <row r="105" spans="1:13" x14ac:dyDescent="0.35">
      <c r="B105" s="261" t="s">
        <v>152</v>
      </c>
      <c r="C105" s="341">
        <f>IFERROR('Cash Flow S'!C28,0)</f>
        <v>-23332</v>
      </c>
      <c r="D105" s="341">
        <f>IFERROR('Cash Flow S'!D28,0)</f>
        <v>-24924</v>
      </c>
      <c r="E105" s="341">
        <f>IFERROR('Cash Flow S'!E28,0)</f>
        <v>-21732</v>
      </c>
      <c r="F105" s="341">
        <f>IFERROR('Cash Flow S'!F28,0)</f>
        <v>-29964</v>
      </c>
      <c r="G105" s="341">
        <f>IFERROR('Cash Flow S'!G28,0)</f>
        <v>-35198</v>
      </c>
      <c r="H105" s="341">
        <f>IFERROR('Cash Flow S'!H28,0)</f>
        <v>-29847</v>
      </c>
      <c r="I105" s="341">
        <f>IFERROR('Cash Flow S'!I28,0)</f>
        <v>-29709</v>
      </c>
      <c r="J105" s="341">
        <f>IFERROR('Cash Flow S'!J28,0)</f>
        <v>-42816</v>
      </c>
      <c r="K105" s="341">
        <f>IFERROR('Cash Flow S'!K28,0)</f>
        <v>-62557</v>
      </c>
      <c r="L105" s="341">
        <f>IFERROR('Cash Flow S'!L28,0)</f>
        <v>-47332</v>
      </c>
      <c r="M105" s="341">
        <f>IFERROR('Cash Flow S'!M28,0)</f>
        <v>0</v>
      </c>
    </row>
    <row r="106" spans="1:13" x14ac:dyDescent="0.35">
      <c r="B106" s="261" t="s">
        <v>153</v>
      </c>
      <c r="C106" s="341">
        <f>IFERROR('Cash Flow S'!C29,0)</f>
        <v>-6307</v>
      </c>
      <c r="D106" s="341">
        <f>IFERROR('Cash Flow S'!D29,0)</f>
        <v>-5716</v>
      </c>
      <c r="E106" s="341">
        <f>IFERROR('Cash Flow S'!E29,0)</f>
        <v>-5336</v>
      </c>
      <c r="F106" s="341">
        <f>IFERROR('Cash Flow S'!F29,0)</f>
        <v>-5411</v>
      </c>
      <c r="G106" s="341">
        <f>IFERROR('Cash Flow S'!G29,0)</f>
        <v>-7005</v>
      </c>
      <c r="H106" s="341">
        <f>IFERROR('Cash Flow S'!H29,0)</f>
        <v>-7518</v>
      </c>
      <c r="I106" s="341">
        <f>IFERROR('Cash Flow S'!I29,0)</f>
        <v>-8123</v>
      </c>
      <c r="J106" s="341">
        <f>IFERROR('Cash Flow S'!J29,0)</f>
        <v>-9251</v>
      </c>
      <c r="K106" s="341">
        <f>IFERROR('Cash Flow S'!K29,0)</f>
        <v>-9336</v>
      </c>
      <c r="L106" s="341">
        <f>IFERROR('Cash Flow S'!L29,0)</f>
        <v>-9332</v>
      </c>
      <c r="M106" s="341">
        <f>IFERROR('Cash Flow S'!M29,0)</f>
        <v>0</v>
      </c>
    </row>
    <row r="107" spans="1:13" x14ac:dyDescent="0.35">
      <c r="B107" s="261" t="s">
        <v>154</v>
      </c>
      <c r="C107" s="341">
        <f>IFERROR('Cash Flow S'!C30,0)</f>
        <v>-720</v>
      </c>
      <c r="D107" s="341">
        <f>IFERROR('Cash Flow S'!D30,0)</f>
        <v>-108</v>
      </c>
      <c r="E107" s="341">
        <f>IFERROR('Cash Flow S'!E30,0)</f>
        <v>-121</v>
      </c>
      <c r="F107" s="341">
        <f>IFERROR('Cash Flow S'!F30,0)</f>
        <v>-96</v>
      </c>
      <c r="G107" s="341">
        <f>IFERROR('Cash Flow S'!G30,0)</f>
        <v>-95</v>
      </c>
      <c r="H107" s="341">
        <f>IFERROR('Cash Flow S'!H30,0)</f>
        <v>-57</v>
      </c>
      <c r="I107" s="341">
        <f>IFERROR('Cash Flow S'!I30,0)</f>
        <v>-30</v>
      </c>
      <c r="J107" s="341">
        <f>IFERROR('Cash Flow S'!J30,0)</f>
        <v>-100</v>
      </c>
      <c r="K107" s="341">
        <f>IFERROR('Cash Flow S'!K30,0)</f>
        <v>-141</v>
      </c>
      <c r="L107" s="341">
        <f>IFERROR('Cash Flow S'!L30,0)</f>
        <v>-1059</v>
      </c>
      <c r="M107" s="341">
        <f>IFERROR('Cash Flow S'!M30,0)</f>
        <v>0</v>
      </c>
    </row>
    <row r="108" spans="1:13" x14ac:dyDescent="0.35">
      <c r="B108" s="261" t="s">
        <v>155</v>
      </c>
      <c r="C108" s="341">
        <f>IFERROR('Cash Flow S'!C31,0)</f>
        <v>0</v>
      </c>
      <c r="D108" s="341">
        <f>IFERROR('Cash Flow S'!D31,0)</f>
        <v>0</v>
      </c>
      <c r="E108" s="341">
        <f>IFERROR('Cash Flow S'!E31,0)</f>
        <v>0</v>
      </c>
      <c r="F108" s="341">
        <f>IFERROR('Cash Flow S'!F31,0)</f>
        <v>0</v>
      </c>
      <c r="G108" s="341">
        <f>IFERROR('Cash Flow S'!G31,0)</f>
        <v>0</v>
      </c>
      <c r="H108" s="341">
        <f>IFERROR('Cash Flow S'!H31,0)</f>
        <v>-1346</v>
      </c>
      <c r="I108" s="341">
        <f>IFERROR('Cash Flow S'!I31,0)</f>
        <v>-1477</v>
      </c>
      <c r="J108" s="341">
        <f>IFERROR('Cash Flow S'!J31,0)</f>
        <v>-1559</v>
      </c>
      <c r="K108" s="341">
        <f>IFERROR('Cash Flow S'!K31,0)</f>
        <v>-1517</v>
      </c>
      <c r="L108" s="341">
        <f>IFERROR('Cash Flow S'!L31,0)</f>
        <v>-1924</v>
      </c>
      <c r="M108" s="341">
        <f>IFERROR('Cash Flow S'!M31,0)</f>
        <v>0</v>
      </c>
    </row>
    <row r="109" spans="1:13" x14ac:dyDescent="0.35">
      <c r="B109" s="261" t="s">
        <v>156</v>
      </c>
      <c r="C109" s="341">
        <f>IFERROR('Cash Flow S'!C32,0)</f>
        <v>-57</v>
      </c>
      <c r="D109" s="341">
        <f>IFERROR('Cash Flow S'!D32,0)</f>
        <v>0</v>
      </c>
      <c r="E109" s="341">
        <f>IFERROR('Cash Flow S'!E32,0)</f>
        <v>0</v>
      </c>
      <c r="F109" s="341">
        <f>IFERROR('Cash Flow S'!F32,0)</f>
        <v>0</v>
      </c>
      <c r="G109" s="341">
        <f>IFERROR('Cash Flow S'!G32,0)</f>
        <v>0</v>
      </c>
      <c r="H109" s="341">
        <f>IFERROR('Cash Flow S'!H32,0)</f>
        <v>-29</v>
      </c>
      <c r="I109" s="341">
        <f>IFERROR('Cash Flow S'!I32,0)</f>
        <v>0</v>
      </c>
      <c r="J109" s="341">
        <f>IFERROR('Cash Flow S'!J32,0)</f>
        <v>3750</v>
      </c>
      <c r="K109" s="341">
        <f>IFERROR('Cash Flow S'!K32,0)</f>
        <v>3355</v>
      </c>
      <c r="L109" s="341">
        <f>IFERROR('Cash Flow S'!L32,0)</f>
        <v>3812</v>
      </c>
      <c r="M109" s="341">
        <f>IFERROR('Cash Flow S'!M32,0)</f>
        <v>0</v>
      </c>
    </row>
    <row r="110" spans="1:13" x14ac:dyDescent="0.35">
      <c r="A110" s="266" t="s">
        <v>96</v>
      </c>
      <c r="B110" s="352" t="s">
        <v>8923</v>
      </c>
      <c r="C110" s="343">
        <f>SUM(C102:C109)</f>
        <v>5203</v>
      </c>
      <c r="D110" s="343">
        <f t="shared" ref="D110:M110" si="25">SUM(D102:D109)</f>
        <v>-3796</v>
      </c>
      <c r="E110" s="343">
        <f t="shared" si="25"/>
        <v>6206</v>
      </c>
      <c r="F110" s="343">
        <f t="shared" si="25"/>
        <v>2011</v>
      </c>
      <c r="G110" s="343">
        <f t="shared" si="25"/>
        <v>8830</v>
      </c>
      <c r="H110" s="343">
        <f t="shared" si="25"/>
        <v>3389</v>
      </c>
      <c r="I110" s="343">
        <f t="shared" si="25"/>
        <v>9905</v>
      </c>
      <c r="J110" s="343">
        <f t="shared" si="25"/>
        <v>-3379</v>
      </c>
      <c r="K110" s="343">
        <f t="shared" si="25"/>
        <v>-26242</v>
      </c>
      <c r="L110" s="343">
        <f t="shared" si="25"/>
        <v>-37006</v>
      </c>
      <c r="M110" s="343">
        <f t="shared" si="25"/>
        <v>0</v>
      </c>
    </row>
    <row r="111" spans="1:13" x14ac:dyDescent="0.35">
      <c r="B111" s="353"/>
      <c r="C111" s="351"/>
      <c r="D111" s="351"/>
      <c r="E111" s="351"/>
      <c r="F111" s="351"/>
      <c r="G111" s="351"/>
      <c r="H111" s="351"/>
      <c r="I111" s="351"/>
      <c r="J111" s="351"/>
      <c r="K111" s="351"/>
      <c r="L111" s="351"/>
      <c r="M111" s="351"/>
    </row>
    <row r="113" spans="1:13" x14ac:dyDescent="0.35">
      <c r="A113" s="266" t="s">
        <v>96</v>
      </c>
      <c r="B113" s="352" t="s">
        <v>8924</v>
      </c>
      <c r="C113" s="343">
        <f>C85+C99+C110</f>
        <v>830</v>
      </c>
      <c r="D113" s="343">
        <f t="shared" ref="D113:M113" si="26">D85+D99+D110</f>
        <v>-1278</v>
      </c>
      <c r="E113" s="343">
        <f t="shared" si="26"/>
        <v>88</v>
      </c>
      <c r="F113" s="343">
        <f t="shared" si="26"/>
        <v>-5706</v>
      </c>
      <c r="G113" s="343">
        <f t="shared" si="26"/>
        <v>-378</v>
      </c>
      <c r="H113" s="343">
        <f t="shared" si="26"/>
        <v>1971</v>
      </c>
      <c r="I113" s="343">
        <f t="shared" si="26"/>
        <v>13141</v>
      </c>
      <c r="J113" s="343">
        <f t="shared" si="26"/>
        <v>-4289</v>
      </c>
      <c r="K113" s="343">
        <f t="shared" si="26"/>
        <v>-9400</v>
      </c>
      <c r="L113" s="343">
        <f t="shared" si="26"/>
        <v>15455</v>
      </c>
      <c r="M113" s="343">
        <f t="shared" si="26"/>
        <v>0</v>
      </c>
    </row>
  </sheetData>
  <mergeCells count="1">
    <mergeCell ref="B7:M7"/>
  </mergeCells>
  <pageMargins left="0.11811023622047245" right="0.19685039370078741" top="0.19685039370078741" bottom="0.74803149606299213" header="0.98425196850393704" footer="0.31496062992125984"/>
  <pageSetup paperSize="9" scale="75" fitToHeight="3" orientation="landscape" r:id="rId1"/>
  <ignoredErrors>
    <ignoredError sqref="M14 M11 M26 M29"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12EF8-AE08-419D-BCEA-8F7DD7EB9B4D}">
  <sheetPr>
    <tabColor theme="6" tint="0.39997558519241921"/>
    <pageSetUpPr fitToPage="1"/>
  </sheetPr>
  <dimension ref="A1:L165"/>
  <sheetViews>
    <sheetView showGridLines="0" view="pageBreakPreview" zoomScale="60" zoomScaleNormal="100" workbookViewId="0">
      <pane ySplit="9" topLeftCell="A20" activePane="bottomLeft" state="frozen"/>
      <selection activeCell="P20" sqref="P20"/>
      <selection pane="bottomLeft" activeCell="Q53" sqref="Q53"/>
    </sheetView>
  </sheetViews>
  <sheetFormatPr defaultRowHeight="14.4" x14ac:dyDescent="0.3"/>
  <cols>
    <col min="1" max="1" width="1.88671875" customWidth="1"/>
    <col min="2" max="2" width="20.88671875" customWidth="1"/>
    <col min="3" max="12" width="13.21875" bestFit="1" customWidth="1"/>
  </cols>
  <sheetData>
    <row r="1" spans="1:12" ht="15" thickBot="1" x14ac:dyDescent="0.35"/>
    <row r="2" spans="1:12" ht="18.600000000000001" thickTop="1" x14ac:dyDescent="0.35">
      <c r="B2" s="259" t="str">
        <f>'Data Sheet'!B1</f>
        <v>TATA MOTORS LTD</v>
      </c>
      <c r="C2" s="260"/>
      <c r="D2" s="260"/>
      <c r="E2" s="260"/>
      <c r="F2" s="260"/>
      <c r="G2" s="260"/>
      <c r="H2" s="260"/>
      <c r="I2" s="260"/>
      <c r="J2" s="260"/>
      <c r="K2" s="260"/>
      <c r="L2" s="260"/>
    </row>
    <row r="3" spans="1:12" ht="18" x14ac:dyDescent="0.35">
      <c r="B3" s="261" t="str">
        <f>CONCATENATE(" ","( ",VLOOKUP(B2,Sheet13!B2:D5442,3,0)," | ","BSE Code: ",VLOOKUP(B2,Sheet13!B2:E5442,2,0),")")</f>
        <v xml:space="preserve"> ( TATAMOTORS | BSE Code: 500570)</v>
      </c>
      <c r="C3" s="261"/>
      <c r="D3" s="261"/>
      <c r="E3" s="261"/>
      <c r="F3" s="261"/>
      <c r="G3" s="261"/>
      <c r="H3" s="261"/>
      <c r="I3" s="261"/>
      <c r="J3" s="261"/>
      <c r="K3" s="261"/>
      <c r="L3" s="261"/>
    </row>
    <row r="4" spans="1:12" ht="18" x14ac:dyDescent="0.35">
      <c r="B4" s="220" t="str">
        <f>CONCATENATE("  ","INR " &amp;'Data Sheet'!B8)</f>
        <v xml:space="preserve">  INR 1049.35</v>
      </c>
      <c r="C4" s="261"/>
      <c r="D4" s="261"/>
      <c r="E4" s="261"/>
      <c r="F4" s="261"/>
      <c r="G4" s="261"/>
      <c r="H4" s="261"/>
      <c r="I4" s="261"/>
      <c r="J4" s="261"/>
      <c r="K4" s="261"/>
      <c r="L4" s="261"/>
    </row>
    <row r="5" spans="1:12" ht="18.600000000000001" thickBot="1" x14ac:dyDescent="0.4">
      <c r="B5" s="272" t="s">
        <v>8898</v>
      </c>
      <c r="C5" s="261"/>
      <c r="D5" s="261"/>
      <c r="E5" s="261"/>
      <c r="F5" s="261"/>
      <c r="G5" s="261"/>
      <c r="H5" s="261"/>
      <c r="I5" s="261"/>
      <c r="J5" s="261"/>
      <c r="K5" s="261"/>
      <c r="L5" s="261"/>
    </row>
    <row r="6" spans="1:12" ht="15.6" thickTop="1" thickBot="1" x14ac:dyDescent="0.35">
      <c r="B6" s="269"/>
      <c r="C6" s="269"/>
      <c r="D6" s="269"/>
      <c r="E6" s="269"/>
      <c r="F6" s="269"/>
      <c r="G6" s="269"/>
      <c r="H6" s="269"/>
      <c r="I6" s="269"/>
      <c r="J6" s="269"/>
      <c r="K6" s="269"/>
      <c r="L6" s="269"/>
    </row>
    <row r="7" spans="1:12" ht="15" thickTop="1" x14ac:dyDescent="0.3">
      <c r="B7" s="368" t="str">
        <f>"Common Size Income Statement -"&amp;'Data Sheet'!B1</f>
        <v>Common Size Income Statement -TATA MOTORS LTD</v>
      </c>
      <c r="C7" s="368"/>
      <c r="D7" s="368"/>
      <c r="E7" s="368"/>
      <c r="F7" s="368"/>
      <c r="G7" s="368"/>
      <c r="H7" s="368"/>
      <c r="I7" s="368"/>
      <c r="J7" s="368"/>
      <c r="K7" s="368"/>
      <c r="L7" s="368"/>
    </row>
    <row r="8" spans="1:12" x14ac:dyDescent="0.3">
      <c r="A8" s="40"/>
      <c r="B8" s="41"/>
      <c r="C8" s="42"/>
      <c r="D8" s="41"/>
      <c r="E8" s="41"/>
      <c r="F8" s="41"/>
      <c r="G8" s="41"/>
      <c r="H8" s="41"/>
      <c r="I8" s="41"/>
      <c r="J8" s="41"/>
      <c r="K8" s="41"/>
      <c r="L8" s="41"/>
    </row>
    <row r="9" spans="1:12" ht="15" thickBot="1" x14ac:dyDescent="0.35">
      <c r="B9" s="144" t="s">
        <v>190</v>
      </c>
      <c r="C9" s="248">
        <f>'Data Sheet'!B16</f>
        <v>42094</v>
      </c>
      <c r="D9" s="248">
        <f>'Data Sheet'!C16</f>
        <v>42460</v>
      </c>
      <c r="E9" s="248">
        <f>'Data Sheet'!D16</f>
        <v>42825</v>
      </c>
      <c r="F9" s="248">
        <f>'Data Sheet'!E16</f>
        <v>43190</v>
      </c>
      <c r="G9" s="248">
        <f>'Data Sheet'!F16</f>
        <v>43555</v>
      </c>
      <c r="H9" s="248">
        <f>'Data Sheet'!G16</f>
        <v>43921</v>
      </c>
      <c r="I9" s="248">
        <f>'Data Sheet'!H16</f>
        <v>44286</v>
      </c>
      <c r="J9" s="248">
        <f>'Data Sheet'!I16</f>
        <v>44651</v>
      </c>
      <c r="K9" s="248">
        <f>'Data Sheet'!J16</f>
        <v>45016</v>
      </c>
      <c r="L9" s="248">
        <f>'Data Sheet'!K16</f>
        <v>45382</v>
      </c>
    </row>
    <row r="10" spans="1:12" ht="15" thickTop="1" x14ac:dyDescent="0.3">
      <c r="B10" s="2"/>
      <c r="C10" s="39"/>
      <c r="D10" s="39"/>
      <c r="E10" s="39"/>
      <c r="F10" s="39"/>
      <c r="G10" s="39"/>
      <c r="H10" s="39"/>
      <c r="I10" s="39"/>
      <c r="J10" s="39"/>
      <c r="K10" s="39"/>
      <c r="L10" s="39"/>
    </row>
    <row r="11" spans="1:12" x14ac:dyDescent="0.3">
      <c r="B11" s="253" t="str">
        <f>IFERROR('Data Sheet'!A17,0)</f>
        <v>Sales</v>
      </c>
      <c r="C11" s="45">
        <f>'Data Sheet'!B17/'Data Sheet'!B$17</f>
        <v>1</v>
      </c>
      <c r="D11" s="45">
        <f>'Data Sheet'!C17/'Data Sheet'!C$17</f>
        <v>1</v>
      </c>
      <c r="E11" s="45">
        <f>'Data Sheet'!D17/'Data Sheet'!D$17</f>
        <v>1</v>
      </c>
      <c r="F11" s="45">
        <f>'Data Sheet'!E17/'Data Sheet'!E$17</f>
        <v>1</v>
      </c>
      <c r="G11" s="45">
        <f>'Data Sheet'!F17/'Data Sheet'!F$17</f>
        <v>1</v>
      </c>
      <c r="H11" s="45">
        <f>'Data Sheet'!G17/'Data Sheet'!G$17</f>
        <v>1</v>
      </c>
      <c r="I11" s="45">
        <f>'Data Sheet'!H17/'Data Sheet'!H$17</f>
        <v>1</v>
      </c>
      <c r="J11" s="45">
        <f>'Data Sheet'!I17/'Data Sheet'!I$17</f>
        <v>1</v>
      </c>
      <c r="K11" s="45">
        <f>'Data Sheet'!J17/'Data Sheet'!J$17</f>
        <v>1</v>
      </c>
      <c r="L11" s="45">
        <f>'Data Sheet'!K17/'Data Sheet'!K$17</f>
        <v>1</v>
      </c>
    </row>
    <row r="12" spans="1:12" x14ac:dyDescent="0.3">
      <c r="B12" s="252" t="str">
        <f>IFERROR('Data Sheet'!A18,0)</f>
        <v>Raw Material Cost</v>
      </c>
      <c r="C12" s="46">
        <f>'Data Sheet'!B18/'Data Sheet'!B$17</f>
        <v>0.62034880968150885</v>
      </c>
      <c r="D12" s="46">
        <f>'Data Sheet'!C18/'Data Sheet'!C$17</f>
        <v>0.60844785632875986</v>
      </c>
      <c r="E12" s="46">
        <f>'Data Sheet'!D18/'Data Sheet'!D$17</f>
        <v>0.64256170851760019</v>
      </c>
      <c r="F12" s="46">
        <f>'Data Sheet'!E18/'Data Sheet'!E$17</f>
        <v>0.6444735745247272</v>
      </c>
      <c r="G12" s="46">
        <f>'Data Sheet'!F18/'Data Sheet'!F$17</f>
        <v>0.64340246222408271</v>
      </c>
      <c r="H12" s="46">
        <f>'Data Sheet'!G18/'Data Sheet'!G$17</f>
        <v>0.63163558516963991</v>
      </c>
      <c r="I12" s="46">
        <f>'Data Sheet'!H18/'Data Sheet'!H$17</f>
        <v>0.6149343010611712</v>
      </c>
      <c r="J12" s="46">
        <f>'Data Sheet'!I18/'Data Sheet'!I$17</f>
        <v>0.64389656704768283</v>
      </c>
      <c r="K12" s="46">
        <f>'Data Sheet'!J18/'Data Sheet'!J$17</f>
        <v>0.66842005177546293</v>
      </c>
      <c r="L12" s="46">
        <f>'Data Sheet'!K18/'Data Sheet'!K$17</f>
        <v>0.62640747810991748</v>
      </c>
    </row>
    <row r="13" spans="1:12" x14ac:dyDescent="0.3">
      <c r="B13" s="252" t="str">
        <f>IFERROR('Data Sheet'!A19,0)</f>
        <v>Change in Inventory</v>
      </c>
      <c r="C13" s="46">
        <f>'Data Sheet'!B19/'Data Sheet'!B$17</f>
        <v>1.2655277809634314E-2</v>
      </c>
      <c r="D13" s="46">
        <f>'Data Sheet'!C19/'Data Sheet'!C$17</f>
        <v>1.0075203555743071E-2</v>
      </c>
      <c r="E13" s="46">
        <f>'Data Sheet'!D19/'Data Sheet'!D$17</f>
        <v>2.7438359337454348E-2</v>
      </c>
      <c r="F13" s="46">
        <f>'Data Sheet'!E19/'Data Sheet'!E$17</f>
        <v>7.0196420187680708E-3</v>
      </c>
      <c r="G13" s="46">
        <f>'Data Sheet'!F19/'Data Sheet'!F$17</f>
        <v>-6.8003274840166073E-3</v>
      </c>
      <c r="H13" s="46">
        <f>'Data Sheet'!G19/'Data Sheet'!G$17</f>
        <v>-8.5463950250197294E-3</v>
      </c>
      <c r="I13" s="46">
        <f>'Data Sheet'!H19/'Data Sheet'!H$17</f>
        <v>-1.8752035421080705E-2</v>
      </c>
      <c r="J13" s="46">
        <f>'Data Sheet'!I19/'Data Sheet'!I$17</f>
        <v>-5.7118668451859233E-3</v>
      </c>
      <c r="K13" s="46">
        <f>'Data Sheet'!J19/'Data Sheet'!J$17</f>
        <v>1.3821030371772196E-2</v>
      </c>
      <c r="L13" s="46">
        <f>'Data Sheet'!K19/'Data Sheet'!K$17</f>
        <v>3.5748589316452802E-3</v>
      </c>
    </row>
    <row r="14" spans="1:12" x14ac:dyDescent="0.3">
      <c r="B14" s="252" t="str">
        <f>IFERROR('Data Sheet'!A20,0)</f>
        <v>Power and Fuel</v>
      </c>
      <c r="C14" s="46">
        <f>'Data Sheet'!B20/'Data Sheet'!B$17</f>
        <v>4.2626324209038965E-3</v>
      </c>
      <c r="D14" s="46">
        <f>'Data Sheet'!C20/'Data Sheet'!C$17</f>
        <v>4.1884212746881849E-3</v>
      </c>
      <c r="E14" s="46">
        <f>'Data Sheet'!D20/'Data Sheet'!D$17</f>
        <v>4.3005272931013168E-3</v>
      </c>
      <c r="F14" s="46">
        <f>'Data Sheet'!E20/'Data Sheet'!E$17</f>
        <v>4.4866329837632236E-3</v>
      </c>
      <c r="G14" s="46">
        <f>'Data Sheet'!F20/'Data Sheet'!F$17</f>
        <v>5.252495210943689E-3</v>
      </c>
      <c r="H14" s="46">
        <f>'Data Sheet'!G20/'Data Sheet'!G$17</f>
        <v>4.8452899066859867E-3</v>
      </c>
      <c r="I14" s="46">
        <f>'Data Sheet'!H20/'Data Sheet'!H$17</f>
        <v>4.4551376680254488E-3</v>
      </c>
      <c r="J14" s="46">
        <f>'Data Sheet'!I20/'Data Sheet'!I$17</f>
        <v>7.8228108508698862E-3</v>
      </c>
      <c r="K14" s="46">
        <f>'Data Sheet'!J20/'Data Sheet'!J$17</f>
        <v>7.2646530389880865E-3</v>
      </c>
      <c r="L14" s="46">
        <f>'Data Sheet'!K20/'Data Sheet'!K$17</f>
        <v>5.0125161051102094E-3</v>
      </c>
    </row>
    <row r="15" spans="1:12" x14ac:dyDescent="0.3">
      <c r="B15" s="252" t="str">
        <f>IFERROR('Data Sheet'!A21,0)</f>
        <v>Other Mfr. Exp</v>
      </c>
      <c r="C15" s="46">
        <f>'Data Sheet'!B21/'Data Sheet'!B$17</f>
        <v>6.1457792548063536E-2</v>
      </c>
      <c r="D15" s="46">
        <f>'Data Sheet'!C21/'Data Sheet'!C$17</f>
        <v>4.4320545725695638E-2</v>
      </c>
      <c r="E15" s="46">
        <f>'Data Sheet'!D21/'Data Sheet'!D$17</f>
        <v>3.7329067833585743E-2</v>
      </c>
      <c r="F15" s="46">
        <f>'Data Sheet'!E21/'Data Sheet'!E$17</f>
        <v>3.7632110912662539E-2</v>
      </c>
      <c r="G15" s="46">
        <f>'Data Sheet'!F21/'Data Sheet'!F$17</f>
        <v>3.8731542592793759E-2</v>
      </c>
      <c r="H15" s="46">
        <f>'Data Sheet'!G21/'Data Sheet'!G$17</f>
        <v>4.4208831899217663E-2</v>
      </c>
      <c r="I15" s="46">
        <f>'Data Sheet'!H21/'Data Sheet'!H$17</f>
        <v>3.3119871414431248E-2</v>
      </c>
      <c r="J15" s="46">
        <f>'Data Sheet'!I21/'Data Sheet'!I$17</f>
        <v>3.3856194794666339E-2</v>
      </c>
      <c r="K15" s="46">
        <f>'Data Sheet'!J21/'Data Sheet'!J$17</f>
        <v>3.4008940217616732E-2</v>
      </c>
      <c r="L15" s="46">
        <f>'Data Sheet'!K21/'Data Sheet'!K$17</f>
        <v>3.9080257458895561E-2</v>
      </c>
    </row>
    <row r="16" spans="1:12" x14ac:dyDescent="0.3">
      <c r="B16" s="252" t="str">
        <f>IFERROR('Data Sheet'!A22,0)</f>
        <v>Employee Cost</v>
      </c>
      <c r="C16" s="46">
        <f>'Data Sheet'!B22/'Data Sheet'!B$17</f>
        <v>9.7439008161530352E-2</v>
      </c>
      <c r="D16" s="46">
        <f>'Data Sheet'!C22/'Data Sheet'!C$17</f>
        <v>0.10577313825968997</v>
      </c>
      <c r="E16" s="46">
        <f>'Data Sheet'!D22/'Data Sheet'!D$17</f>
        <v>0.10505627316086753</v>
      </c>
      <c r="F16" s="46">
        <f>'Data Sheet'!E22/'Data Sheet'!E$17</f>
        <v>0.10392742279141506</v>
      </c>
      <c r="G16" s="46">
        <f>'Data Sheet'!F22/'Data Sheet'!F$17</f>
        <v>0.11010149752399827</v>
      </c>
      <c r="H16" s="46">
        <f>'Data Sheet'!G22/'Data Sheet'!G$17</f>
        <v>0.11659262528451882</v>
      </c>
      <c r="I16" s="46">
        <f>'Data Sheet'!H22/'Data Sheet'!H$17</f>
        <v>0.11068479221440802</v>
      </c>
      <c r="J16" s="46">
        <f>'Data Sheet'!I22/'Data Sheet'!I$17</f>
        <v>0.11064147774412127</v>
      </c>
      <c r="K16" s="46">
        <f>'Data Sheet'!J22/'Data Sheet'!J$17</f>
        <v>9.7277205393335675E-2</v>
      </c>
      <c r="L16" s="46">
        <f>'Data Sheet'!K22/'Data Sheet'!K$17</f>
        <v>9.701746020810692E-2</v>
      </c>
    </row>
    <row r="17" spans="2:12" x14ac:dyDescent="0.3">
      <c r="B17" s="252" t="str">
        <f>IFERROR('Data Sheet'!A23,0)</f>
        <v>Selling and admin</v>
      </c>
      <c r="C17" s="46">
        <f>'Data Sheet'!B23/'Data Sheet'!B$17</f>
        <v>8.96910681140351E-2</v>
      </c>
      <c r="D17" s="46">
        <f>'Data Sheet'!C23/'Data Sheet'!C$17</f>
        <v>8.0542956927341092E-2</v>
      </c>
      <c r="E17" s="46">
        <f>'Data Sheet'!D23/'Data Sheet'!D$17</f>
        <v>0.1113838126242364</v>
      </c>
      <c r="F17" s="46">
        <f>'Data Sheet'!E23/'Data Sheet'!E$17</f>
        <v>0.10634377964323709</v>
      </c>
      <c r="G17" s="46">
        <f>'Data Sheet'!F23/'Data Sheet'!F$17</f>
        <v>0.1083658123643763</v>
      </c>
      <c r="H17" s="46">
        <f>'Data Sheet'!G23/'Data Sheet'!G$17</f>
        <v>0.11203335284677013</v>
      </c>
      <c r="I17" s="46">
        <f>'Data Sheet'!H23/'Data Sheet'!H$17</f>
        <v>9.2138805959692913E-2</v>
      </c>
      <c r="J17" s="46">
        <f>'Data Sheet'!I23/'Data Sheet'!I$17</f>
        <v>0.10488425325553319</v>
      </c>
      <c r="K17" s="46">
        <f>'Data Sheet'!J23/'Data Sheet'!J$17</f>
        <v>0.10070091373173573</v>
      </c>
      <c r="L17" s="46">
        <f>'Data Sheet'!K23/'Data Sheet'!K$17</f>
        <v>9.7653843692077344E-2</v>
      </c>
    </row>
    <row r="18" spans="2:12" x14ac:dyDescent="0.3">
      <c r="B18" s="252" t="str">
        <f>IFERROR('Data Sheet'!A24,0)</f>
        <v>Other Expenses</v>
      </c>
      <c r="C18" s="46">
        <f>'Data Sheet'!B24/'Data Sheet'!B$17</f>
        <v>-9.6502882022114541E-3</v>
      </c>
      <c r="D18" s="46">
        <f>'Data Sheet'!C24/'Data Sheet'!C$17</f>
        <v>2.6183831565130516E-2</v>
      </c>
      <c r="E18" s="46">
        <f>'Data Sheet'!D24/'Data Sheet'!D$17</f>
        <v>1.7094282670289951E-2</v>
      </c>
      <c r="F18" s="46">
        <f>'Data Sheet'!E24/'Data Sheet'!E$17</f>
        <v>2.2582367211331639E-3</v>
      </c>
      <c r="G18" s="46">
        <f>'Data Sheet'!F24/'Data Sheet'!F$17</f>
        <v>5.6592338039812094E-3</v>
      </c>
      <c r="H18" s="46">
        <f>'Data Sheet'!G24/'Data Sheet'!G$17</f>
        <v>1.3239885383105405E-2</v>
      </c>
      <c r="I18" s="46">
        <f>'Data Sheet'!H24/'Data Sheet'!H$17</f>
        <v>-3.3407827826645677E-3</v>
      </c>
      <c r="J18" s="46">
        <f>'Data Sheet'!I24/'Data Sheet'!I$17</f>
        <v>4.4105011096641517E-3</v>
      </c>
      <c r="K18" s="46">
        <f>'Data Sheet'!J24/'Data Sheet'!J$17</f>
        <v>1.4187308112100993E-2</v>
      </c>
      <c r="L18" s="46">
        <f>'Data Sheet'!K24/'Data Sheet'!K$17</f>
        <v>2.4486001424390141E-3</v>
      </c>
    </row>
    <row r="19" spans="2:12" x14ac:dyDescent="0.3">
      <c r="B19" s="252" t="str">
        <f>IFERROR('Data Sheet'!A25,0)</f>
        <v>Other Income</v>
      </c>
      <c r="C19" s="46">
        <f>'Data Sheet'!B25/'Data Sheet'!B$17</f>
        <v>2.7133028103392101E-3</v>
      </c>
      <c r="D19" s="46">
        <f>'Data Sheet'!C25/'Data Sheet'!C$17</f>
        <v>-9.7771947249836663E-3</v>
      </c>
      <c r="E19" s="46">
        <f>'Data Sheet'!D25/'Data Sheet'!D$17</f>
        <v>6.9304853887117582E-3</v>
      </c>
      <c r="F19" s="46">
        <f>'Data Sheet'!E25/'Data Sheet'!E$17</f>
        <v>2.034889464081829E-2</v>
      </c>
      <c r="G19" s="46">
        <f>'Data Sheet'!F25/'Data Sheet'!F$17</f>
        <v>-8.8383094035074702E-2</v>
      </c>
      <c r="H19" s="46">
        <f>'Data Sheet'!G25/'Data Sheet'!G$17</f>
        <v>3.8959202846676288E-4</v>
      </c>
      <c r="I19" s="46">
        <f>'Data Sheet'!H25/'Data Sheet'!H$17</f>
        <v>-4.4507860953843105E-2</v>
      </c>
      <c r="J19" s="46">
        <f>'Data Sheet'!I25/'Data Sheet'!I$17</f>
        <v>8.7053994844814731E-3</v>
      </c>
      <c r="K19" s="46">
        <f>'Data Sheet'!J25/'Data Sheet'!J$17</f>
        <v>1.9261867686386363E-2</v>
      </c>
      <c r="L19" s="46">
        <f>'Data Sheet'!K25/'Data Sheet'!K$17</f>
        <v>1.295341466927297E-2</v>
      </c>
    </row>
    <row r="20" spans="2:12" x14ac:dyDescent="0.3">
      <c r="B20" s="252" t="str">
        <f>IFERROR('Data Sheet'!A26,0)</f>
        <v>Depreciation</v>
      </c>
      <c r="C20" s="46">
        <f>'Data Sheet'!B26/'Data Sheet'!B$17</f>
        <v>5.0876584184966822E-2</v>
      </c>
      <c r="D20" s="46">
        <f>'Data Sheet'!C26/'Data Sheet'!C$17</f>
        <v>6.1201425695927715E-2</v>
      </c>
      <c r="E20" s="46">
        <f>'Data Sheet'!D26/'Data Sheet'!D$17</f>
        <v>6.63903865924938E-2</v>
      </c>
      <c r="F20" s="46">
        <f>'Data Sheet'!E26/'Data Sheet'!E$17</f>
        <v>7.3927472182518786E-2</v>
      </c>
      <c r="G20" s="46">
        <f>'Data Sheet'!F26/'Data Sheet'!F$17</f>
        <v>7.8130605447998658E-2</v>
      </c>
      <c r="H20" s="46">
        <f>'Data Sheet'!G26/'Data Sheet'!G$17</f>
        <v>8.206839774331566E-2</v>
      </c>
      <c r="I20" s="46">
        <f>'Data Sheet'!H26/'Data Sheet'!H$17</f>
        <v>9.4264230933596482E-2</v>
      </c>
      <c r="J20" s="46">
        <f>'Data Sheet'!I26/'Data Sheet'!I$17</f>
        <v>8.9191478279219347E-2</v>
      </c>
      <c r="K20" s="46">
        <f>'Data Sheet'!J26/'Data Sheet'!J$17</f>
        <v>7.1857611147098821E-2</v>
      </c>
      <c r="L20" s="46">
        <f>'Data Sheet'!K26/'Data Sheet'!K$17</f>
        <v>6.2270839777984394E-2</v>
      </c>
    </row>
    <row r="21" spans="2:12" x14ac:dyDescent="0.3">
      <c r="B21" s="252" t="str">
        <f>IFERROR('Data Sheet'!A27,0)</f>
        <v>Interest</v>
      </c>
      <c r="C21" s="46">
        <f>'Data Sheet'!B27/'Data Sheet'!B$17</f>
        <v>1.8473585814932098E-2</v>
      </c>
      <c r="D21" s="46">
        <f>'Data Sheet'!C27/'Data Sheet'!C$17</f>
        <v>1.7905727101993223E-2</v>
      </c>
      <c r="E21" s="46">
        <f>'Data Sheet'!D27/'Data Sheet'!D$17</f>
        <v>1.5714229512714312E-2</v>
      </c>
      <c r="F21" s="46">
        <f>'Data Sheet'!E27/'Data Sheet'!E$17</f>
        <v>1.605824830060304E-2</v>
      </c>
      <c r="G21" s="46">
        <f>'Data Sheet'!F27/'Data Sheet'!F$17</f>
        <v>1.9072102124141878E-2</v>
      </c>
      <c r="H21" s="46">
        <f>'Data Sheet'!G27/'Data Sheet'!G$17</f>
        <v>2.7744996829752802E-2</v>
      </c>
      <c r="I21" s="46">
        <f>'Data Sheet'!H27/'Data Sheet'!H$17</f>
        <v>3.2415292955516477E-2</v>
      </c>
      <c r="J21" s="46">
        <f>'Data Sheet'!I27/'Data Sheet'!I$17</f>
        <v>3.3441332168710897E-2</v>
      </c>
      <c r="K21" s="46">
        <f>'Data Sheet'!J27/'Data Sheet'!J$17</f>
        <v>2.9556231914277829E-2</v>
      </c>
      <c r="L21" s="46">
        <f>'Data Sheet'!K27/'Data Sheet'!K$17</f>
        <v>2.2802299109736749E-2</v>
      </c>
    </row>
    <row r="22" spans="2:12" x14ac:dyDescent="0.3">
      <c r="B22" s="252" t="str">
        <f>IFERROR('Data Sheet'!A28,0)</f>
        <v>Profit before tax</v>
      </c>
      <c r="C22" s="46">
        <f>'Data Sheet'!B28/'Data Sheet'!B$17</f>
        <v>8.246938789624432E-2</v>
      </c>
      <c r="D22" s="46">
        <f>'Data Sheet'!C28/'Data Sheet'!C$17</f>
        <v>5.1734105951533375E-2</v>
      </c>
      <c r="E22" s="46">
        <f>'Data Sheet'!D28/'Data Sheet'!D$17</f>
        <v>3.453855652127677E-2</v>
      </c>
      <c r="F22" s="46">
        <f>'Data Sheet'!E28/'Data Sheet'!E$17</f>
        <v>3.8261058599526235E-2</v>
      </c>
      <c r="G22" s="46">
        <f>'Data Sheet'!F28/'Data Sheet'!F$17</f>
        <v>-0.10389917281140788</v>
      </c>
      <c r="H22" s="46">
        <f>'Data Sheet'!G28/'Data Sheet'!G$17</f>
        <v>-4.0525768059559354E-2</v>
      </c>
      <c r="I22" s="46">
        <f>'Data Sheet'!H28/'Data Sheet'!H$17</f>
        <v>-4.1931545799101064E-2</v>
      </c>
      <c r="J22" s="46">
        <f>'Data Sheet'!I28/'Data Sheet'!I$17</f>
        <v>-2.5151082611172375E-2</v>
      </c>
      <c r="K22" s="46">
        <f>'Data Sheet'!J28/'Data Sheet'!J$17</f>
        <v>9.809982727541881E-3</v>
      </c>
      <c r="L22" s="46">
        <f>'Data Sheet'!K28/'Data Sheet'!K$17</f>
        <v>6.3834978996650513E-2</v>
      </c>
    </row>
    <row r="23" spans="2:12" x14ac:dyDescent="0.3">
      <c r="B23" s="252" t="str">
        <f>IFERROR('Data Sheet'!A29,0)</f>
        <v>Tax</v>
      </c>
      <c r="C23" s="46">
        <f>'Data Sheet'!B29/'Data Sheet'!B$17</f>
        <v>2.9042938226922752E-2</v>
      </c>
      <c r="D23" s="46">
        <f>'Data Sheet'!C29/'Data Sheet'!C$17</f>
        <v>1.1078918686109574E-2</v>
      </c>
      <c r="E23" s="46">
        <f>'Data Sheet'!D29/'Data Sheet'!D$17</f>
        <v>1.2055321818169885E-2</v>
      </c>
      <c r="F23" s="46">
        <f>'Data Sheet'!E29/'Data Sheet'!E$17</f>
        <v>1.4892549653836963E-2</v>
      </c>
      <c r="G23" s="46">
        <f>'Data Sheet'!F29/'Data Sheet'!F$17</f>
        <v>-8.0726731015332912E-3</v>
      </c>
      <c r="H23" s="46">
        <f>'Data Sheet'!G29/'Data Sheet'!G$17</f>
        <v>1.5139735448971392E-3</v>
      </c>
      <c r="I23" s="46">
        <f>'Data Sheet'!H29/'Data Sheet'!H$17</f>
        <v>1.0175794327142584E-2</v>
      </c>
      <c r="J23" s="46">
        <f>'Data Sheet'!I29/'Data Sheet'!I$17</f>
        <v>1.5195672442685429E-2</v>
      </c>
      <c r="K23" s="46">
        <f>'Data Sheet'!J29/'Data Sheet'!J$17</f>
        <v>2.0350497621203548E-3</v>
      </c>
      <c r="L23" s="46">
        <f>'Data Sheet'!K29/'Data Sheet'!K$17</f>
        <v>-8.795149026516404E-3</v>
      </c>
    </row>
    <row r="24" spans="2:12" x14ac:dyDescent="0.3">
      <c r="B24" s="252" t="str">
        <f>IFERROR('Data Sheet'!A30,0)</f>
        <v>Net profit</v>
      </c>
      <c r="C24" s="46">
        <f>'Data Sheet'!B30/'Data Sheet'!B$17</f>
        <v>5.3147682818956064E-2</v>
      </c>
      <c r="D24" s="46">
        <f>'Data Sheet'!C30/'Data Sheet'!C$17</f>
        <v>4.2407971415763523E-2</v>
      </c>
      <c r="E24" s="46">
        <f>'Data Sheet'!D30/'Data Sheet'!D$17</f>
        <v>2.764021885516954E-2</v>
      </c>
      <c r="F24" s="46">
        <f>'Data Sheet'!E30/'Data Sheet'!E$17</f>
        <v>3.0831401821049997E-2</v>
      </c>
      <c r="G24" s="46">
        <f>'Data Sheet'!F30/'Data Sheet'!F$17</f>
        <v>-9.5470566181711222E-2</v>
      </c>
      <c r="H24" s="46">
        <f>'Data Sheet'!G30/'Data Sheet'!G$17</f>
        <v>-4.6236426475450051E-2</v>
      </c>
      <c r="I24" s="46">
        <f>'Data Sheet'!H30/'Data Sheet'!H$17</f>
        <v>-5.3849770661713266E-2</v>
      </c>
      <c r="J24" s="46">
        <f>'Data Sheet'!I30/'Data Sheet'!I$17</f>
        <v>-4.1089320368684734E-2</v>
      </c>
      <c r="K24" s="46">
        <f>'Data Sheet'!J30/'Data Sheet'!J$17</f>
        <v>6.9783829363826268E-3</v>
      </c>
      <c r="L24" s="46">
        <f>'Data Sheet'!K30/'Data Sheet'!K$17</f>
        <v>7.169924391869463E-2</v>
      </c>
    </row>
    <row r="25" spans="2:12" x14ac:dyDescent="0.3">
      <c r="B25" s="252" t="str">
        <f>IFERROR('Data Sheet'!A31,0)</f>
        <v>Dividend Amount</v>
      </c>
      <c r="C25" s="46">
        <f>'Data Sheet'!B31/'Data Sheet'!B$17</f>
        <v>0</v>
      </c>
      <c r="D25" s="46">
        <f>'Data Sheet'!C31/'Data Sheet'!C$17</f>
        <v>2.487496593975512E-4</v>
      </c>
      <c r="E25" s="46">
        <f>'Data Sheet'!D31/'Data Sheet'!D$17</f>
        <v>0</v>
      </c>
      <c r="F25" s="46">
        <f>'Data Sheet'!E31/'Data Sheet'!E$17</f>
        <v>0</v>
      </c>
      <c r="G25" s="46">
        <f>'Data Sheet'!F31/'Data Sheet'!F$17</f>
        <v>0</v>
      </c>
      <c r="H25" s="46">
        <f>'Data Sheet'!G31/'Data Sheet'!G$17</f>
        <v>0</v>
      </c>
      <c r="I25" s="46">
        <f>'Data Sheet'!H31/'Data Sheet'!H$17</f>
        <v>0</v>
      </c>
      <c r="J25" s="46">
        <f>'Data Sheet'!I31/'Data Sheet'!I$17</f>
        <v>0</v>
      </c>
      <c r="K25" s="46">
        <f>'Data Sheet'!J31/'Data Sheet'!J$17</f>
        <v>2.2141420032091505E-3</v>
      </c>
      <c r="L25" s="46">
        <f>'Data Sheet'!K31/'Data Sheet'!K$17</f>
        <v>1.0676760690467288E-2</v>
      </c>
    </row>
    <row r="26" spans="2:12" x14ac:dyDescent="0.3">
      <c r="B26" s="252" t="s">
        <v>105</v>
      </c>
      <c r="C26" s="46">
        <f>'Historical Finanical Statement '!C23/'Historical Finanical Statement '!C11</f>
        <v>0.14910625508580397</v>
      </c>
      <c r="D26" s="46">
        <f>'Historical Finanical Statement '!D23/'Historical Finanical Statement '!D11</f>
        <v>0.14061845347443788</v>
      </c>
      <c r="E26" s="46">
        <f>'Historical Finanical Statement '!E23/'Historical Finanical Statement '!E11</f>
        <v>0.10971268723777329</v>
      </c>
      <c r="F26" s="46">
        <f>'Historical Finanical Statement '!F23/'Historical Finanical Statement '!F11</f>
        <v>0.10789788444182975</v>
      </c>
      <c r="G26" s="46">
        <f>'Historical Finanical Statement '!G23/'Historical Finanical Statement '!G11</f>
        <v>8.1686628795807431E-2</v>
      </c>
      <c r="H26" s="46">
        <f>'Historical Finanical Statement '!H23/'Historical Finanical Statement '!H11</f>
        <v>6.8898034485042198E-2</v>
      </c>
      <c r="I26" s="46">
        <f>'Historical Finanical Statement '!I23/'Historical Finanical Statement '!I11</f>
        <v>0.12925583904385496</v>
      </c>
      <c r="J26" s="46">
        <f>'Historical Finanical Statement '!J23/'Historical Finanical Statement '!J11</f>
        <v>8.877632835227646E-2</v>
      </c>
      <c r="K26" s="46">
        <f>'Historical Finanical Statement '!K23/'Historical Finanical Statement '!K11</f>
        <v>9.1961958102532049E-2</v>
      </c>
      <c r="L26" s="46">
        <f>'Historical Finanical Statement '!L23/'Historical Finanical Statement '!L11</f>
        <v>0.13595470321509878</v>
      </c>
    </row>
    <row r="28" spans="2:12" x14ac:dyDescent="0.3">
      <c r="B28" s="368" t="str">
        <f>"Common Size Balance Sheet -"&amp;'Data Sheet'!B1</f>
        <v>Common Size Balance Sheet -TATA MOTORS LTD</v>
      </c>
      <c r="C28" s="368"/>
      <c r="D28" s="368"/>
      <c r="E28" s="368"/>
      <c r="F28" s="368"/>
      <c r="G28" s="368"/>
      <c r="H28" s="368"/>
      <c r="I28" s="368"/>
      <c r="J28" s="368"/>
      <c r="K28" s="368"/>
      <c r="L28" s="368"/>
    </row>
    <row r="30" spans="2:12" x14ac:dyDescent="0.3">
      <c r="B30" s="43" t="s">
        <v>190</v>
      </c>
      <c r="C30" s="44">
        <f>'Data Sheet'!B56</f>
        <v>42094</v>
      </c>
      <c r="D30" s="44">
        <f>'Data Sheet'!C56</f>
        <v>42460</v>
      </c>
      <c r="E30" s="44">
        <f>'Data Sheet'!D56</f>
        <v>42825</v>
      </c>
      <c r="F30" s="44">
        <f>'Data Sheet'!E56</f>
        <v>43190</v>
      </c>
      <c r="G30" s="44">
        <f>'Data Sheet'!F56</f>
        <v>43555</v>
      </c>
      <c r="H30" s="44">
        <f>'Data Sheet'!G56</f>
        <v>43921</v>
      </c>
      <c r="I30" s="44">
        <f>'Data Sheet'!H56</f>
        <v>44286</v>
      </c>
      <c r="J30" s="44">
        <f>'Data Sheet'!I56</f>
        <v>44651</v>
      </c>
      <c r="K30" s="44">
        <f>'Data Sheet'!J56</f>
        <v>45016</v>
      </c>
      <c r="L30" s="44">
        <f>'Data Sheet'!K56</f>
        <v>45382</v>
      </c>
    </row>
    <row r="31" spans="2:12" x14ac:dyDescent="0.3">
      <c r="B31" s="2"/>
      <c r="C31" s="39"/>
      <c r="D31" s="39"/>
      <c r="E31" s="39"/>
      <c r="F31" s="39"/>
      <c r="G31" s="39"/>
      <c r="H31" s="39"/>
      <c r="I31" s="39"/>
      <c r="J31" s="39"/>
      <c r="K31" s="39"/>
      <c r="L31" s="39"/>
    </row>
    <row r="32" spans="2:12" x14ac:dyDescent="0.3">
      <c r="B32" s="47" t="str">
        <f>'Data Sheet'!A57</f>
        <v>Equity Share Capital</v>
      </c>
      <c r="C32" s="50">
        <f>'Data Sheet'!B57/'Data Sheet'!B$61</f>
        <v>2.7127681338360746E-3</v>
      </c>
      <c r="D32" s="50">
        <f>'Data Sheet'!C57/'Data Sheet'!C$61</f>
        <v>2.5806268250531225E-3</v>
      </c>
      <c r="E32" s="50">
        <f>'Data Sheet'!D57/'Data Sheet'!D$61</f>
        <v>2.491815624573979E-3</v>
      </c>
      <c r="F32" s="50">
        <f>'Data Sheet'!E57/'Data Sheet'!E$61</f>
        <v>2.0759077068585549E-3</v>
      </c>
      <c r="G32" s="50">
        <f>'Data Sheet'!F57/'Data Sheet'!F$61</f>
        <v>2.2218261230841693E-3</v>
      </c>
      <c r="H32" s="50">
        <f>'Data Sheet'!G57/'Data Sheet'!G$61</f>
        <v>2.2473026761653833E-3</v>
      </c>
      <c r="I32" s="50">
        <f>'Data Sheet'!H57/'Data Sheet'!H$61</f>
        <v>2.2420300429859294E-3</v>
      </c>
      <c r="J32" s="50">
        <f>'Data Sheet'!I57/'Data Sheet'!I$61</f>
        <v>2.3274677325505334E-3</v>
      </c>
      <c r="K32" s="50">
        <f>'Data Sheet'!J57/'Data Sheet'!J$61</f>
        <v>2.2888512875034999E-3</v>
      </c>
      <c r="L32" s="50">
        <f>'Data Sheet'!K57/'Data Sheet'!K$61</f>
        <v>2.0743091975302811E-3</v>
      </c>
    </row>
    <row r="33" spans="2:12" x14ac:dyDescent="0.3">
      <c r="B33" s="47" t="str">
        <f>'Data Sheet'!A58</f>
        <v>Reserves</v>
      </c>
      <c r="C33" s="50">
        <f>'Data Sheet'!B58/'Data Sheet'!B$61</f>
        <v>0.23436440687072221</v>
      </c>
      <c r="D33" s="50">
        <f>'Data Sheet'!C58/'Data Sheet'!C$61</f>
        <v>0.2974086354450261</v>
      </c>
      <c r="E33" s="50">
        <f>'Data Sheet'!D58/'Data Sheet'!D$61</f>
        <v>0.21051652437468349</v>
      </c>
      <c r="F33" s="50">
        <f>'Data Sheet'!E58/'Data Sheet'!E$61</f>
        <v>0.28958148432871839</v>
      </c>
      <c r="G33" s="50">
        <f>'Data Sheet'!F58/'Data Sheet'!F$61</f>
        <v>0.19463415350606564</v>
      </c>
      <c r="H33" s="50">
        <f>'Data Sheet'!G58/'Data Sheet'!G$61</f>
        <v>0.19205324240264182</v>
      </c>
      <c r="I33" s="50">
        <f>'Data Sheet'!H58/'Data Sheet'!H$61</f>
        <v>0.15950149121742019</v>
      </c>
      <c r="J33" s="50">
        <f>'Data Sheet'!I58/'Data Sheet'!I$61</f>
        <v>0.13309172094249011</v>
      </c>
      <c r="K33" s="50">
        <f>'Data Sheet'!J58/'Data Sheet'!J$61</f>
        <v>0.13313168263258116</v>
      </c>
      <c r="L33" s="50">
        <f>'Data Sheet'!K58/'Data Sheet'!K$61</f>
        <v>0.22773160068121778</v>
      </c>
    </row>
    <row r="34" spans="2:12" x14ac:dyDescent="0.3">
      <c r="B34" s="47" t="str">
        <f>'Data Sheet'!A59</f>
        <v>Borrowings</v>
      </c>
      <c r="C34" s="50">
        <f>'Data Sheet'!B59/'Data Sheet'!B$61</f>
        <v>0.31018037266029647</v>
      </c>
      <c r="D34" s="50">
        <f>'Data Sheet'!C59/'Data Sheet'!C$61</f>
        <v>0.2635415844998551</v>
      </c>
      <c r="E34" s="50">
        <f>'Data Sheet'!D59/'Data Sheet'!D$61</f>
        <v>0.2883699324485447</v>
      </c>
      <c r="F34" s="50">
        <f>'Data Sheet'!E59/'Data Sheet'!E$61</f>
        <v>0.27186031948660327</v>
      </c>
      <c r="G34" s="50">
        <f>'Data Sheet'!F59/'Data Sheet'!F$61</f>
        <v>0.34731477877468786</v>
      </c>
      <c r="H34" s="50">
        <f>'Data Sheet'!G59/'Data Sheet'!G$61</f>
        <v>0.38974288757311953</v>
      </c>
      <c r="I34" s="50">
        <f>'Data Sheet'!H59/'Data Sheet'!H$61</f>
        <v>0.41610975041683274</v>
      </c>
      <c r="J34" s="50">
        <f>'Data Sheet'!I59/'Data Sheet'!I$61</f>
        <v>0.445050649956031</v>
      </c>
      <c r="K34" s="50">
        <f>'Data Sheet'!J59/'Data Sheet'!J$61</f>
        <v>0.40072807474416255</v>
      </c>
      <c r="L34" s="50">
        <f>'Data Sheet'!K59/'Data Sheet'!K$61</f>
        <v>0.29027474272679948</v>
      </c>
    </row>
    <row r="35" spans="2:12" x14ac:dyDescent="0.3">
      <c r="B35" s="47" t="str">
        <f>'Data Sheet'!A60</f>
        <v>Other Liabilities</v>
      </c>
      <c r="C35" s="50">
        <f>'Data Sheet'!B60/'Data Sheet'!B$61</f>
        <v>0.45274245233514521</v>
      </c>
      <c r="D35" s="50">
        <f>'Data Sheet'!C60/'Data Sheet'!C$61</f>
        <v>0.43646915323006569</v>
      </c>
      <c r="E35" s="50">
        <f>'Data Sheet'!D60/'Data Sheet'!D$61</f>
        <v>0.4986217275521978</v>
      </c>
      <c r="F35" s="50">
        <f>'Data Sheet'!E60/'Data Sheet'!E$61</f>
        <v>0.43648228847781978</v>
      </c>
      <c r="G35" s="50">
        <f>'Data Sheet'!F60/'Data Sheet'!F$61</f>
        <v>0.45582924159616234</v>
      </c>
      <c r="H35" s="50">
        <f>'Data Sheet'!G60/'Data Sheet'!G$61</f>
        <v>0.41595656734807318</v>
      </c>
      <c r="I35" s="50">
        <f>'Data Sheet'!H60/'Data Sheet'!H$61</f>
        <v>0.42214672832276123</v>
      </c>
      <c r="J35" s="50">
        <f>'Data Sheet'!I60/'Data Sheet'!I$61</f>
        <v>0.41953016136892834</v>
      </c>
      <c r="K35" s="50">
        <f>'Data Sheet'!J60/'Data Sheet'!J$61</f>
        <v>0.46385139133575282</v>
      </c>
      <c r="L35" s="50">
        <f>'Data Sheet'!K60/'Data Sheet'!K$61</f>
        <v>0.47991934739445252</v>
      </c>
    </row>
    <row r="36" spans="2:12" x14ac:dyDescent="0.3">
      <c r="B36" s="47"/>
      <c r="C36" s="49"/>
      <c r="D36" s="49"/>
      <c r="E36" s="49"/>
      <c r="F36" s="49"/>
      <c r="G36" s="49"/>
      <c r="H36" s="49"/>
      <c r="I36" s="49"/>
      <c r="J36" s="49"/>
      <c r="K36" s="49"/>
      <c r="L36" s="49"/>
    </row>
    <row r="37" spans="2:12" x14ac:dyDescent="0.3">
      <c r="B37" s="249" t="s">
        <v>191</v>
      </c>
      <c r="C37" s="250">
        <f>'Data Sheet'!B61/'Data Sheet'!B$61</f>
        <v>1</v>
      </c>
      <c r="D37" s="250">
        <f>'Data Sheet'!C61/'Data Sheet'!C$61</f>
        <v>1</v>
      </c>
      <c r="E37" s="250">
        <f>'Data Sheet'!D61/'Data Sheet'!D$61</f>
        <v>1</v>
      </c>
      <c r="F37" s="250">
        <f>'Data Sheet'!E61/'Data Sheet'!E$61</f>
        <v>1</v>
      </c>
      <c r="G37" s="250">
        <f>'Data Sheet'!F61/'Data Sheet'!F$61</f>
        <v>1</v>
      </c>
      <c r="H37" s="250">
        <f>'Data Sheet'!G61/'Data Sheet'!G$61</f>
        <v>1</v>
      </c>
      <c r="I37" s="250">
        <f>'Data Sheet'!H61/'Data Sheet'!H$61</f>
        <v>1</v>
      </c>
      <c r="J37" s="250">
        <f>'Data Sheet'!I61/'Data Sheet'!I$61</f>
        <v>1</v>
      </c>
      <c r="K37" s="250">
        <f>'Data Sheet'!J61/'Data Sheet'!J$61</f>
        <v>1</v>
      </c>
      <c r="L37" s="250">
        <f>'Data Sheet'!K61/'Data Sheet'!K$61</f>
        <v>1</v>
      </c>
    </row>
    <row r="38" spans="2:12" x14ac:dyDescent="0.3">
      <c r="B38" s="48"/>
    </row>
    <row r="39" spans="2:12" x14ac:dyDescent="0.3">
      <c r="B39" s="47" t="str">
        <f>'Data Sheet'!A62</f>
        <v>Net Block</v>
      </c>
      <c r="C39" s="50">
        <f>'Data Sheet'!B62/'Data Sheet'!B$75</f>
        <v>0.37283597031605153</v>
      </c>
      <c r="D39" s="50">
        <f>'Data Sheet'!C62/'Data Sheet'!C$75</f>
        <v>0.40744008415097382</v>
      </c>
      <c r="E39" s="50">
        <f>'Data Sheet'!D62/'Data Sheet'!D$75</f>
        <v>0.35198456704657666</v>
      </c>
      <c r="F39" s="50">
        <f>'Data Sheet'!E62/'Data Sheet'!E$75</f>
        <v>0.37107854258332446</v>
      </c>
      <c r="G39" s="50">
        <f>'Data Sheet'!F62/'Data Sheet'!F$75</f>
        <v>0.36386391925064382</v>
      </c>
      <c r="H39" s="50">
        <f>'Data Sheet'!G62/'Data Sheet'!G$75</f>
        <v>0.39698726392101624</v>
      </c>
      <c r="I39" s="50">
        <f>'Data Sheet'!H62/'Data Sheet'!H$75</f>
        <v>0.40608849298230043</v>
      </c>
      <c r="J39" s="50">
        <f>'Data Sheet'!I62/'Data Sheet'!I$75</f>
        <v>0.42197417266906562</v>
      </c>
      <c r="K39" s="50">
        <f>'Data Sheet'!J62/'Data Sheet'!J$75</f>
        <v>0.39465148263642374</v>
      </c>
      <c r="L39" s="50">
        <f>'Data Sheet'!K62/'Data Sheet'!K$75</f>
        <v>0.32822380326769868</v>
      </c>
    </row>
    <row r="40" spans="2:12" x14ac:dyDescent="0.3">
      <c r="B40" s="47" t="str">
        <f>'Data Sheet'!A63</f>
        <v>Capital Work in Progress</v>
      </c>
      <c r="C40" s="50">
        <f>'Data Sheet'!B63/'Data Sheet'!B$75</f>
        <v>0.12068396579918175</v>
      </c>
      <c r="D40" s="50">
        <f>'Data Sheet'!C63/'Data Sheet'!C$75</f>
        <v>9.8482157662096018E-2</v>
      </c>
      <c r="E40" s="50">
        <f>'Data Sheet'!D63/'Data Sheet'!D$75</f>
        <v>0.12362900980833688</v>
      </c>
      <c r="F40" s="50">
        <f>'Data Sheet'!E63/'Data Sheet'!E$75</f>
        <v>0.12235483522646853</v>
      </c>
      <c r="G40" s="50">
        <f>'Data Sheet'!F63/'Data Sheet'!F$75</f>
        <v>0.1042966176146697</v>
      </c>
      <c r="H40" s="50">
        <f>'Data Sheet'!G63/'Data Sheet'!G$75</f>
        <v>0.11125728611076434</v>
      </c>
      <c r="I40" s="50">
        <f>'Data Sheet'!H63/'Data Sheet'!H$75</f>
        <v>6.137522476731045E-2</v>
      </c>
      <c r="J40" s="50">
        <f>'Data Sheet'!I63/'Data Sheet'!I$75</f>
        <v>3.1152505873598278E-2</v>
      </c>
      <c r="K40" s="50">
        <f>'Data Sheet'!J63/'Data Sheet'!J$75</f>
        <v>4.2651899041106903E-2</v>
      </c>
      <c r="L40" s="50">
        <f>'Data Sheet'!K63/'Data Sheet'!K$75</f>
        <v>9.6607412506706999E-2</v>
      </c>
    </row>
    <row r="41" spans="2:12" x14ac:dyDescent="0.3">
      <c r="B41" s="47" t="str">
        <f>'Data Sheet'!A64</f>
        <v>Investments</v>
      </c>
      <c r="C41" s="50">
        <f>'Data Sheet'!B64/'Data Sheet'!B$75</f>
        <v>6.4626144877021785E-2</v>
      </c>
      <c r="D41" s="50">
        <f>'Data Sheet'!C64/'Data Sheet'!C$75</f>
        <v>9.0305676497502971E-2</v>
      </c>
      <c r="E41" s="50">
        <f>'Data Sheet'!D64/'Data Sheet'!D$75</f>
        <v>7.4612565630187005E-2</v>
      </c>
      <c r="F41" s="50">
        <f>'Data Sheet'!E64/'Data Sheet'!E$75</f>
        <v>6.3610241344366172E-2</v>
      </c>
      <c r="G41" s="50">
        <f>'Data Sheet'!F64/'Data Sheet'!F$75</f>
        <v>5.1588289031309388E-2</v>
      </c>
      <c r="H41" s="50">
        <f>'Data Sheet'!G64/'Data Sheet'!G$75</f>
        <v>5.0935445907370862E-2</v>
      </c>
      <c r="I41" s="50">
        <f>'Data Sheet'!H64/'Data Sheet'!H$75</f>
        <v>7.207976838475029E-2</v>
      </c>
      <c r="J41" s="50">
        <f>'Data Sheet'!I64/'Data Sheet'!I$75</f>
        <v>8.928279635517361E-2</v>
      </c>
      <c r="K41" s="50">
        <f>'Data Sheet'!J64/'Data Sheet'!J$75</f>
        <v>7.8820362822460022E-2</v>
      </c>
      <c r="L41" s="50">
        <f>'Data Sheet'!K64/'Data Sheet'!K$75</f>
        <v>6.216451634456871E-2</v>
      </c>
    </row>
    <row r="42" spans="2:12" x14ac:dyDescent="0.3">
      <c r="B42" s="47" t="str">
        <f>'Data Sheet'!A65</f>
        <v>Other Assets</v>
      </c>
      <c r="C42" s="50">
        <f>'Data Sheet'!B73/'Data Sheet'!B75</f>
        <v>0.13016959457099153</v>
      </c>
      <c r="D42" s="50">
        <f>'Data Sheet'!C73/'Data Sheet'!C75</f>
        <v>0.11239036762552386</v>
      </c>
      <c r="E42" s="50">
        <f>'Data Sheet'!D73/'Data Sheet'!D75</f>
        <v>0.13706335995740859</v>
      </c>
      <c r="F42" s="50">
        <f>'Data Sheet'!E73/'Data Sheet'!E75</f>
        <v>0.14757967199729119</v>
      </c>
      <c r="G42" s="50">
        <f>'Data Sheet'!F73/'Data Sheet'!F75</f>
        <v>0.1836934867835496</v>
      </c>
      <c r="H42" s="50">
        <f>'Data Sheet'!G73/'Data Sheet'!G75</f>
        <v>0.1836000124805035</v>
      </c>
      <c r="I42" s="50">
        <f>'Data Sheet'!H73/'Data Sheet'!H75</f>
        <v>0.18068910109792749</v>
      </c>
      <c r="J42" s="50">
        <f>'Data Sheet'!I73/'Data Sheet'!I75</f>
        <v>0.18909465826584576</v>
      </c>
      <c r="K42" s="50">
        <f>'Data Sheet'!J73/'Data Sheet'!J75</f>
        <v>0.20447361335612049</v>
      </c>
      <c r="L42" s="50">
        <f>'Data Sheet'!K73/'Data Sheet'!K75</f>
        <v>0.21384155000177119</v>
      </c>
    </row>
    <row r="43" spans="2:12" x14ac:dyDescent="0.3">
      <c r="B43" s="47" t="str">
        <f>'Data Sheet'!A67</f>
        <v>Receivables</v>
      </c>
      <c r="C43" s="50">
        <f>'Data Sheet'!B67/'Data Sheet'!B75</f>
        <v>5.3006388687363314E-2</v>
      </c>
      <c r="D43" s="50">
        <f>'Data Sheet'!C67/'Data Sheet'!C75</f>
        <v>5.1564319306195219E-2</v>
      </c>
      <c r="E43" s="50">
        <f>'Data Sheet'!D67/'Data Sheet'!D75</f>
        <v>5.1638166447501938E-2</v>
      </c>
      <c r="F43" s="50">
        <f>'Data Sheet'!E67/'Data Sheet'!E75</f>
        <v>6.0800115993123419E-2</v>
      </c>
      <c r="G43" s="50">
        <f>'Data Sheet'!F67/'Data Sheet'!F75</f>
        <v>6.2139198999658127E-2</v>
      </c>
      <c r="H43" s="50">
        <f>'Data Sheet'!G67/'Data Sheet'!G75</f>
        <v>3.4895094278241959E-2</v>
      </c>
      <c r="I43" s="50">
        <f>'Data Sheet'!H67/'Data Sheet'!H75</f>
        <v>3.7120014464974392E-2</v>
      </c>
      <c r="J43" s="50">
        <f>'Data Sheet'!I67/'Data Sheet'!I75</f>
        <v>3.7810927070195913E-2</v>
      </c>
      <c r="K43" s="50">
        <f>'Data Sheet'!J67/'Data Sheet'!J75</f>
        <v>4.7024715930643397E-2</v>
      </c>
      <c r="L43" s="50">
        <f>'Data Sheet'!K67/'Data Sheet'!K75</f>
        <v>4.5875140766843833E-2</v>
      </c>
    </row>
    <row r="44" spans="2:12" x14ac:dyDescent="0.3">
      <c r="B44" s="47" t="str">
        <f>'Data Sheet'!A68</f>
        <v>Inventory</v>
      </c>
      <c r="C44" s="50">
        <f>'Data Sheet'!B68/'Data Sheet'!B75</f>
        <v>0.1233481486762793</v>
      </c>
      <c r="D44" s="50">
        <f>'Data Sheet'!C68/'Data Sheet'!C75</f>
        <v>0.12407940874244236</v>
      </c>
      <c r="E44" s="50">
        <f>'Data Sheet'!D68/'Data Sheet'!D75</f>
        <v>0.12871547311772571</v>
      </c>
      <c r="F44" s="50">
        <f>'Data Sheet'!E68/'Data Sheet'!E75</f>
        <v>0.12878571135383859</v>
      </c>
      <c r="G44" s="50">
        <f>'Data Sheet'!F68/'Data Sheet'!F75</f>
        <v>0.12761951131143451</v>
      </c>
      <c r="H44" s="50">
        <f>'Data Sheet'!G68/'Data Sheet'!G75</f>
        <v>0.11698716772494318</v>
      </c>
      <c r="I44" s="50">
        <f>'Data Sheet'!H68/'Data Sheet'!H75</f>
        <v>0.1056550619461767</v>
      </c>
      <c r="J44" s="50">
        <f>'Data Sheet'!I68/'Data Sheet'!I75</f>
        <v>0.1070934797019244</v>
      </c>
      <c r="K44" s="50">
        <f>'Data Sheet'!J68/'Data Sheet'!J75</f>
        <v>0.12177622891596469</v>
      </c>
      <c r="L44" s="50">
        <f>'Data Sheet'!K68/'Data Sheet'!K75</f>
        <v>0.12932510043215181</v>
      </c>
    </row>
    <row r="45" spans="2:12" x14ac:dyDescent="0.3">
      <c r="B45" s="47" t="str">
        <f>'Data Sheet'!A69</f>
        <v>Cash &amp; Bank</v>
      </c>
      <c r="C45" s="50">
        <f>'Data Sheet'!B69/'Data Sheet'!B75</f>
        <v>0.13532978707311077</v>
      </c>
      <c r="D45" s="50">
        <f>'Data Sheet'!C69/'Data Sheet'!C75</f>
        <v>0.11573798601526566</v>
      </c>
      <c r="E45" s="50">
        <f>'Data Sheet'!D69/'Data Sheet'!D75</f>
        <v>0.13235685799226327</v>
      </c>
      <c r="F45" s="50">
        <f>'Data Sheet'!E69/'Data Sheet'!E75</f>
        <v>0.10579088150158772</v>
      </c>
      <c r="G45" s="50">
        <f>'Data Sheet'!F69/'Data Sheet'!F75</f>
        <v>0.10679897700873484</v>
      </c>
      <c r="H45" s="50">
        <f>'Data Sheet'!G69/'Data Sheet'!G75</f>
        <v>0.10533772957715985</v>
      </c>
      <c r="I45" s="50">
        <f>'Data Sheet'!H69/'Data Sheet'!H75</f>
        <v>0.13699233635656022</v>
      </c>
      <c r="J45" s="50">
        <f>'Data Sheet'!I69/'Data Sheet'!I75</f>
        <v>0.12359146006419652</v>
      </c>
      <c r="K45" s="50">
        <f>'Data Sheet'!J69/'Data Sheet'!J75</f>
        <v>0.11060169729728082</v>
      </c>
      <c r="L45" s="50">
        <f>'Data Sheet'!K69/'Data Sheet'!K75</f>
        <v>0.1239624766802588</v>
      </c>
    </row>
    <row r="46" spans="2:12" x14ac:dyDescent="0.3">
      <c r="B46" s="47"/>
      <c r="C46" s="50"/>
      <c r="D46" s="50"/>
      <c r="E46" s="50"/>
      <c r="F46" s="50"/>
      <c r="G46" s="50"/>
      <c r="H46" s="50"/>
      <c r="I46" s="50"/>
      <c r="J46" s="50"/>
      <c r="K46" s="50"/>
      <c r="L46" s="50"/>
    </row>
    <row r="47" spans="2:12" x14ac:dyDescent="0.3">
      <c r="B47" s="249" t="s">
        <v>127</v>
      </c>
      <c r="C47" s="251">
        <f>'Data Sheet'!B75/'Data Sheet'!B$75</f>
        <v>1</v>
      </c>
      <c r="D47" s="251">
        <f>'Data Sheet'!C75/'Data Sheet'!C$75</f>
        <v>1</v>
      </c>
      <c r="E47" s="251">
        <f>'Data Sheet'!D75/'Data Sheet'!D$75</f>
        <v>1</v>
      </c>
      <c r="F47" s="251">
        <f>'Data Sheet'!E75/'Data Sheet'!E$75</f>
        <v>1</v>
      </c>
      <c r="G47" s="251">
        <f>'Data Sheet'!F75/'Data Sheet'!F$75</f>
        <v>1</v>
      </c>
      <c r="H47" s="251">
        <f>'Data Sheet'!G75/'Data Sheet'!G$75</f>
        <v>1</v>
      </c>
      <c r="I47" s="251">
        <f>'Data Sheet'!H75/'Data Sheet'!H$75</f>
        <v>1</v>
      </c>
      <c r="J47" s="251">
        <f>'Data Sheet'!I75/'Data Sheet'!I$75</f>
        <v>1</v>
      </c>
      <c r="K47" s="251">
        <f>'Data Sheet'!J75/'Data Sheet'!J$75</f>
        <v>1</v>
      </c>
      <c r="L47" s="251">
        <f>'Data Sheet'!K75/'Data Sheet'!K$75</f>
        <v>1</v>
      </c>
    </row>
    <row r="48" spans="2:12" x14ac:dyDescent="0.3">
      <c r="B48" s="47"/>
    </row>
    <row r="49" spans="2:2" x14ac:dyDescent="0.3">
      <c r="B49" s="47"/>
    </row>
    <row r="50" spans="2:2" x14ac:dyDescent="0.3">
      <c r="B50" s="47"/>
    </row>
    <row r="51" spans="2:2" x14ac:dyDescent="0.3">
      <c r="B51" s="47"/>
    </row>
    <row r="52" spans="2:2" x14ac:dyDescent="0.3">
      <c r="B52" s="47"/>
    </row>
    <row r="53" spans="2:2" x14ac:dyDescent="0.3">
      <c r="B53" s="47"/>
    </row>
    <row r="54" spans="2:2" x14ac:dyDescent="0.3">
      <c r="B54" s="47"/>
    </row>
    <row r="55" spans="2:2" x14ac:dyDescent="0.3">
      <c r="B55" s="47"/>
    </row>
    <row r="56" spans="2:2" x14ac:dyDescent="0.3">
      <c r="B56" s="47"/>
    </row>
    <row r="57" spans="2:2" x14ac:dyDescent="0.3">
      <c r="B57" s="47"/>
    </row>
    <row r="58" spans="2:2" x14ac:dyDescent="0.3">
      <c r="B58" s="47"/>
    </row>
    <row r="59" spans="2:2" x14ac:dyDescent="0.3">
      <c r="B59" s="47"/>
    </row>
    <row r="60" spans="2:2" x14ac:dyDescent="0.3">
      <c r="B60" s="47"/>
    </row>
    <row r="61" spans="2:2" x14ac:dyDescent="0.3">
      <c r="B61" s="47"/>
    </row>
    <row r="62" spans="2:2" x14ac:dyDescent="0.3">
      <c r="B62" s="47"/>
    </row>
    <row r="63" spans="2:2" x14ac:dyDescent="0.3">
      <c r="B63" s="47"/>
    </row>
    <row r="64" spans="2:2" x14ac:dyDescent="0.3">
      <c r="B64" s="47"/>
    </row>
    <row r="65" spans="2:2" x14ac:dyDescent="0.3">
      <c r="B65" s="47"/>
    </row>
    <row r="66" spans="2:2" x14ac:dyDescent="0.3">
      <c r="B66" s="47"/>
    </row>
    <row r="67" spans="2:2" x14ac:dyDescent="0.3">
      <c r="B67" s="47"/>
    </row>
    <row r="68" spans="2:2" x14ac:dyDescent="0.3">
      <c r="B68" s="47"/>
    </row>
    <row r="69" spans="2:2" x14ac:dyDescent="0.3">
      <c r="B69" s="47"/>
    </row>
    <row r="70" spans="2:2" x14ac:dyDescent="0.3">
      <c r="B70" s="47"/>
    </row>
    <row r="71" spans="2:2" x14ac:dyDescent="0.3">
      <c r="B71" s="47"/>
    </row>
    <row r="72" spans="2:2" x14ac:dyDescent="0.3">
      <c r="B72" s="47"/>
    </row>
    <row r="73" spans="2:2" x14ac:dyDescent="0.3">
      <c r="B73" s="47"/>
    </row>
    <row r="74" spans="2:2" x14ac:dyDescent="0.3">
      <c r="B74" s="47"/>
    </row>
    <row r="75" spans="2:2" x14ac:dyDescent="0.3">
      <c r="B75" s="47"/>
    </row>
    <row r="76" spans="2:2" x14ac:dyDescent="0.3">
      <c r="B76" s="47"/>
    </row>
    <row r="77" spans="2:2" x14ac:dyDescent="0.3">
      <c r="B77" s="47"/>
    </row>
    <row r="78" spans="2:2" x14ac:dyDescent="0.3">
      <c r="B78" s="47"/>
    </row>
    <row r="79" spans="2:2" x14ac:dyDescent="0.3">
      <c r="B79" s="47"/>
    </row>
    <row r="80" spans="2:2" x14ac:dyDescent="0.3">
      <c r="B80" s="47"/>
    </row>
    <row r="81" spans="2:2" x14ac:dyDescent="0.3">
      <c r="B81" s="47"/>
    </row>
    <row r="82" spans="2:2" x14ac:dyDescent="0.3">
      <c r="B82" s="47"/>
    </row>
    <row r="83" spans="2:2" x14ac:dyDescent="0.3">
      <c r="B83" s="47"/>
    </row>
    <row r="84" spans="2:2" x14ac:dyDescent="0.3">
      <c r="B84" s="47"/>
    </row>
    <row r="85" spans="2:2" x14ac:dyDescent="0.3">
      <c r="B85" s="47"/>
    </row>
    <row r="86" spans="2:2" x14ac:dyDescent="0.3">
      <c r="B86" s="47"/>
    </row>
    <row r="87" spans="2:2" x14ac:dyDescent="0.3">
      <c r="B87" s="47"/>
    </row>
    <row r="88" spans="2:2" x14ac:dyDescent="0.3">
      <c r="B88" s="47"/>
    </row>
    <row r="89" spans="2:2" x14ac:dyDescent="0.3">
      <c r="B89" s="47"/>
    </row>
    <row r="90" spans="2:2" x14ac:dyDescent="0.3">
      <c r="B90" s="47"/>
    </row>
    <row r="91" spans="2:2" x14ac:dyDescent="0.3">
      <c r="B91" s="47"/>
    </row>
    <row r="92" spans="2:2" x14ac:dyDescent="0.3">
      <c r="B92" s="47"/>
    </row>
    <row r="93" spans="2:2" x14ac:dyDescent="0.3">
      <c r="B93" s="47"/>
    </row>
    <row r="94" spans="2:2" x14ac:dyDescent="0.3">
      <c r="B94" s="47"/>
    </row>
    <row r="95" spans="2:2" x14ac:dyDescent="0.3">
      <c r="B95" s="47"/>
    </row>
    <row r="96" spans="2:2" x14ac:dyDescent="0.3">
      <c r="B96" s="47"/>
    </row>
    <row r="97" spans="2:2" x14ac:dyDescent="0.3">
      <c r="B97" s="47"/>
    </row>
    <row r="98" spans="2:2" x14ac:dyDescent="0.3">
      <c r="B98" s="47"/>
    </row>
    <row r="99" spans="2:2" x14ac:dyDescent="0.3">
      <c r="B99" s="47"/>
    </row>
    <row r="100" spans="2:2" x14ac:dyDescent="0.3">
      <c r="B100" s="47"/>
    </row>
    <row r="101" spans="2:2" x14ac:dyDescent="0.3">
      <c r="B101" s="47"/>
    </row>
    <row r="102" spans="2:2" x14ac:dyDescent="0.3">
      <c r="B102" s="47"/>
    </row>
    <row r="103" spans="2:2" x14ac:dyDescent="0.3">
      <c r="B103" s="47"/>
    </row>
    <row r="104" spans="2:2" x14ac:dyDescent="0.3">
      <c r="B104" s="47"/>
    </row>
    <row r="105" spans="2:2" x14ac:dyDescent="0.3">
      <c r="B105" s="47"/>
    </row>
    <row r="106" spans="2:2" x14ac:dyDescent="0.3">
      <c r="B106" s="47"/>
    </row>
    <row r="107" spans="2:2" x14ac:dyDescent="0.3">
      <c r="B107" s="47"/>
    </row>
    <row r="108" spans="2:2" x14ac:dyDescent="0.3">
      <c r="B108" s="47"/>
    </row>
    <row r="109" spans="2:2" x14ac:dyDescent="0.3">
      <c r="B109" s="47"/>
    </row>
    <row r="110" spans="2:2" x14ac:dyDescent="0.3">
      <c r="B110" s="47"/>
    </row>
    <row r="111" spans="2:2" x14ac:dyDescent="0.3">
      <c r="B111" s="47"/>
    </row>
    <row r="112" spans="2:2" x14ac:dyDescent="0.3">
      <c r="B112" s="47"/>
    </row>
    <row r="113" spans="2:2" x14ac:dyDescent="0.3">
      <c r="B113" s="47"/>
    </row>
    <row r="114" spans="2:2" x14ac:dyDescent="0.3">
      <c r="B114" s="47"/>
    </row>
    <row r="115" spans="2:2" x14ac:dyDescent="0.3">
      <c r="B115" s="47"/>
    </row>
    <row r="116" spans="2:2" x14ac:dyDescent="0.3">
      <c r="B116" s="47"/>
    </row>
    <row r="117" spans="2:2" x14ac:dyDescent="0.3">
      <c r="B117" s="47"/>
    </row>
    <row r="118" spans="2:2" x14ac:dyDescent="0.3">
      <c r="B118" s="47"/>
    </row>
    <row r="119" spans="2:2" x14ac:dyDescent="0.3">
      <c r="B119" s="47"/>
    </row>
    <row r="120" spans="2:2" x14ac:dyDescent="0.3">
      <c r="B120" s="47"/>
    </row>
    <row r="121" spans="2:2" x14ac:dyDescent="0.3">
      <c r="B121" s="47"/>
    </row>
    <row r="122" spans="2:2" x14ac:dyDescent="0.3">
      <c r="B122" s="47"/>
    </row>
    <row r="123" spans="2:2" x14ac:dyDescent="0.3">
      <c r="B123" s="47"/>
    </row>
    <row r="124" spans="2:2" x14ac:dyDescent="0.3">
      <c r="B124" s="47"/>
    </row>
    <row r="125" spans="2:2" x14ac:dyDescent="0.3">
      <c r="B125" s="47"/>
    </row>
    <row r="126" spans="2:2" x14ac:dyDescent="0.3">
      <c r="B126" s="47"/>
    </row>
    <row r="127" spans="2:2" x14ac:dyDescent="0.3">
      <c r="B127" s="47"/>
    </row>
    <row r="128" spans="2:2" x14ac:dyDescent="0.3">
      <c r="B128" s="47"/>
    </row>
    <row r="129" spans="2:2" x14ac:dyDescent="0.3">
      <c r="B129" s="47"/>
    </row>
    <row r="130" spans="2:2" x14ac:dyDescent="0.3">
      <c r="B130" s="47"/>
    </row>
    <row r="131" spans="2:2" x14ac:dyDescent="0.3">
      <c r="B131" s="47"/>
    </row>
    <row r="132" spans="2:2" x14ac:dyDescent="0.3">
      <c r="B132" s="47"/>
    </row>
    <row r="133" spans="2:2" x14ac:dyDescent="0.3">
      <c r="B133" s="47"/>
    </row>
    <row r="134" spans="2:2" x14ac:dyDescent="0.3">
      <c r="B134" s="47"/>
    </row>
    <row r="135" spans="2:2" x14ac:dyDescent="0.3">
      <c r="B135" s="47"/>
    </row>
    <row r="136" spans="2:2" x14ac:dyDescent="0.3">
      <c r="B136" s="47"/>
    </row>
    <row r="137" spans="2:2" x14ac:dyDescent="0.3">
      <c r="B137" s="47"/>
    </row>
    <row r="138" spans="2:2" x14ac:dyDescent="0.3">
      <c r="B138" s="47"/>
    </row>
    <row r="139" spans="2:2" x14ac:dyDescent="0.3">
      <c r="B139" s="47"/>
    </row>
    <row r="140" spans="2:2" x14ac:dyDescent="0.3">
      <c r="B140" s="47"/>
    </row>
    <row r="141" spans="2:2" x14ac:dyDescent="0.3">
      <c r="B141" s="47"/>
    </row>
    <row r="142" spans="2:2" x14ac:dyDescent="0.3">
      <c r="B142" s="47"/>
    </row>
    <row r="143" spans="2:2" x14ac:dyDescent="0.3">
      <c r="B143" s="47"/>
    </row>
    <row r="144" spans="2:2" x14ac:dyDescent="0.3">
      <c r="B144" s="47"/>
    </row>
    <row r="145" spans="2:2" x14ac:dyDescent="0.3">
      <c r="B145" s="47"/>
    </row>
    <row r="146" spans="2:2" x14ac:dyDescent="0.3">
      <c r="B146" s="47"/>
    </row>
    <row r="147" spans="2:2" x14ac:dyDescent="0.3">
      <c r="B147" s="47"/>
    </row>
    <row r="148" spans="2:2" x14ac:dyDescent="0.3">
      <c r="B148" s="47"/>
    </row>
    <row r="149" spans="2:2" x14ac:dyDescent="0.3">
      <c r="B149" s="47"/>
    </row>
    <row r="150" spans="2:2" x14ac:dyDescent="0.3">
      <c r="B150" s="47"/>
    </row>
    <row r="151" spans="2:2" x14ac:dyDescent="0.3">
      <c r="B151" s="47"/>
    </row>
    <row r="152" spans="2:2" x14ac:dyDescent="0.3">
      <c r="B152" s="47"/>
    </row>
    <row r="153" spans="2:2" x14ac:dyDescent="0.3">
      <c r="B153" s="47"/>
    </row>
    <row r="154" spans="2:2" x14ac:dyDescent="0.3">
      <c r="B154" s="47"/>
    </row>
    <row r="155" spans="2:2" x14ac:dyDescent="0.3">
      <c r="B155" s="47"/>
    </row>
    <row r="156" spans="2:2" x14ac:dyDescent="0.3">
      <c r="B156" s="47"/>
    </row>
    <row r="157" spans="2:2" x14ac:dyDescent="0.3">
      <c r="B157" s="47"/>
    </row>
    <row r="158" spans="2:2" x14ac:dyDescent="0.3">
      <c r="B158" s="47"/>
    </row>
    <row r="159" spans="2:2" x14ac:dyDescent="0.3">
      <c r="B159" s="47"/>
    </row>
    <row r="160" spans="2:2" x14ac:dyDescent="0.3">
      <c r="B160" s="47"/>
    </row>
    <row r="161" spans="2:2" x14ac:dyDescent="0.3">
      <c r="B161" s="47"/>
    </row>
    <row r="162" spans="2:2" x14ac:dyDescent="0.3">
      <c r="B162" s="47"/>
    </row>
    <row r="163" spans="2:2" x14ac:dyDescent="0.3">
      <c r="B163" s="47"/>
    </row>
    <row r="164" spans="2:2" x14ac:dyDescent="0.3">
      <c r="B164" s="47"/>
    </row>
    <row r="165" spans="2:2" x14ac:dyDescent="0.3">
      <c r="B165" s="47"/>
    </row>
  </sheetData>
  <mergeCells count="2">
    <mergeCell ref="B7:L7"/>
    <mergeCell ref="B28:L28"/>
  </mergeCells>
  <pageMargins left="0.11811023622047245" right="0.19685039370078741" top="0.19685039370078741" bottom="0.74803149606299213" header="0.98425196850393704" footer="0.31496062992125984"/>
  <pageSetup scale="75"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4BB43-7602-4583-975C-A6F2EBAC8A9D}">
  <sheetPr>
    <pageSetUpPr fitToPage="1"/>
  </sheetPr>
  <dimension ref="B2:O42"/>
  <sheetViews>
    <sheetView showGridLines="0" view="pageBreakPreview" zoomScale="60" zoomScaleNormal="100" workbookViewId="0">
      <pane xSplit="1" ySplit="3" topLeftCell="B5" activePane="bottomRight" state="frozen"/>
      <selection activeCell="P20" sqref="P20"/>
      <selection pane="topRight" activeCell="P20" sqref="P20"/>
      <selection pane="bottomLeft" activeCell="P20" sqref="P20"/>
      <selection pane="bottomRight" activeCell="P20" sqref="P20"/>
    </sheetView>
  </sheetViews>
  <sheetFormatPr defaultColWidth="8.88671875" defaultRowHeight="14.4" x14ac:dyDescent="0.3"/>
  <cols>
    <col min="1" max="1" width="1.88671875" style="30" customWidth="1"/>
    <col min="2" max="2" width="28.88671875" style="30" customWidth="1"/>
    <col min="3" max="6" width="9" style="30" customWidth="1"/>
    <col min="7" max="7" width="9.77734375" style="30" bestFit="1" customWidth="1"/>
    <col min="8" max="8" width="9.33203125" style="30" bestFit="1" customWidth="1"/>
    <col min="9" max="10" width="9.77734375" style="30" bestFit="1" customWidth="1"/>
    <col min="11" max="11" width="9" style="30" customWidth="1"/>
    <col min="12" max="12" width="9.77734375" style="30" bestFit="1" customWidth="1"/>
    <col min="13" max="13" width="16.21875" style="30" customWidth="1"/>
    <col min="14" max="14" width="9.88671875" style="30" bestFit="1" customWidth="1"/>
    <col min="15" max="15" width="10.88671875" style="30" customWidth="1"/>
    <col min="16" max="20" width="8.88671875" style="30"/>
    <col min="21" max="21" width="8.88671875" style="30" customWidth="1"/>
    <col min="22" max="16384" width="8.88671875" style="30"/>
  </cols>
  <sheetData>
    <row r="2" spans="2:15" x14ac:dyDescent="0.3">
      <c r="B2" s="368" t="str">
        <f>"Ratio Analysis-"&amp;'Data Sheet'!B1</f>
        <v>Ratio Analysis-TATA MOTORS LTD</v>
      </c>
      <c r="C2" s="368"/>
      <c r="D2" s="368"/>
      <c r="E2" s="368"/>
      <c r="F2" s="368"/>
      <c r="G2" s="368"/>
      <c r="H2" s="368"/>
      <c r="I2" s="368"/>
      <c r="J2" s="368"/>
      <c r="K2" s="368"/>
      <c r="L2" s="368"/>
      <c r="M2" s="368"/>
      <c r="N2" s="368"/>
      <c r="O2" s="368"/>
    </row>
    <row r="3" spans="2:15" x14ac:dyDescent="0.3">
      <c r="B3" s="25" t="s">
        <v>93</v>
      </c>
      <c r="C3" s="26">
        <f>'Data Sheet'!B16</f>
        <v>42094</v>
      </c>
      <c r="D3" s="26">
        <f>'Data Sheet'!C16</f>
        <v>42460</v>
      </c>
      <c r="E3" s="26">
        <f>'Data Sheet'!D16</f>
        <v>42825</v>
      </c>
      <c r="F3" s="26">
        <f>'Data Sheet'!E16</f>
        <v>43190</v>
      </c>
      <c r="G3" s="26">
        <f>'Data Sheet'!F16</f>
        <v>43555</v>
      </c>
      <c r="H3" s="26">
        <f>'Data Sheet'!G16</f>
        <v>43921</v>
      </c>
      <c r="I3" s="26">
        <f>'Data Sheet'!H16</f>
        <v>44286</v>
      </c>
      <c r="J3" s="26">
        <f>'Data Sheet'!I16</f>
        <v>44651</v>
      </c>
      <c r="K3" s="26">
        <f>'Data Sheet'!J16</f>
        <v>45016</v>
      </c>
      <c r="L3" s="26">
        <f>'Data Sheet'!K16</f>
        <v>45382</v>
      </c>
      <c r="M3" s="38" t="s">
        <v>179</v>
      </c>
      <c r="N3" s="38" t="s">
        <v>188</v>
      </c>
      <c r="O3" s="38" t="s">
        <v>189</v>
      </c>
    </row>
    <row r="5" spans="2:15" x14ac:dyDescent="0.3">
      <c r="B5" s="303" t="s">
        <v>22</v>
      </c>
      <c r="C5" s="255" t="str">
        <f>IFERROR('Historical Finanical Statement '!C12,0)</f>
        <v>-</v>
      </c>
      <c r="D5" s="256">
        <f>IFERROR('Historical Finanical Statement '!D12,0)</f>
        <v>3.75690010654397E-2</v>
      </c>
      <c r="E5" s="256">
        <f>IFERROR('Historical Finanical Statement '!E12,0)</f>
        <v>-1.2280329732469508E-2</v>
      </c>
      <c r="F5" s="256">
        <f>IFERROR('Historical Finanical Statement '!F12,0)</f>
        <v>8.104774581985974E-2</v>
      </c>
      <c r="G5" s="256">
        <f>IFERROR('Historical Finanical Statement '!G12,0)</f>
        <v>3.5629919045237157E-2</v>
      </c>
      <c r="H5" s="256">
        <f>IFERROR('Historical Finanical Statement '!H12,0)</f>
        <v>-0.135360159555724</v>
      </c>
      <c r="I5" s="256">
        <f>IFERROR('Historical Finanical Statement '!I12,0)</f>
        <v>-4.3181168490336042E-2</v>
      </c>
      <c r="J5" s="256">
        <f>IFERROR('Historical Finanical Statement '!J12,0)</f>
        <v>0.11472967306158344</v>
      </c>
      <c r="K5" s="256">
        <f>IFERROR('Historical Finanical Statement '!K12,0)</f>
        <v>0.24245815155859707</v>
      </c>
      <c r="L5" s="256">
        <f>IFERROR('Historical Finanical Statement '!L12,0)</f>
        <v>0.26580803363974326</v>
      </c>
      <c r="M5" s="254"/>
      <c r="N5" s="256">
        <f>IFERROR(AVERAGE(D5:L5),0)</f>
        <v>6.5157874045770087E-2</v>
      </c>
      <c r="O5" s="256">
        <f>IFERROR(MEDIAN(C5:L5),0)</f>
        <v>3.75690010654397E-2</v>
      </c>
    </row>
    <row r="6" spans="2:15" x14ac:dyDescent="0.3">
      <c r="B6" s="304" t="s">
        <v>161</v>
      </c>
      <c r="C6" s="34" t="s">
        <v>99</v>
      </c>
      <c r="D6" s="35">
        <f>IFERROR('Historical Finanical Statement '!D23/'Historical Finanical Statement '!C23-1,0)</f>
        <v>-2.1494113584437979E-2</v>
      </c>
      <c r="E6" s="35">
        <f>IFERROR('Historical Finanical Statement '!E23/'Historical Finanical Statement '!D23-1,0)</f>
        <v>-0.22936587208052905</v>
      </c>
      <c r="F6" s="35">
        <f>IFERROR('Historical Finanical Statement '!F23/'Historical Finanical Statement '!E23-1,0)</f>
        <v>6.3165689322506102E-2</v>
      </c>
      <c r="G6" s="35">
        <f>IFERROR('Historical Finanical Statement '!G23/'Historical Finanical Statement '!F23-1,0)</f>
        <v>-0.21595203460649259</v>
      </c>
      <c r="H6" s="35">
        <f>IFERROR('Historical Finanical Statement '!H23/'Historical Finanical Statement '!G23-1,0)</f>
        <v>-0.27072537547138131</v>
      </c>
      <c r="I6" s="35">
        <f>IFERROR('Historical Finanical Statement '!I23/'Historical Finanical Statement '!H23-1,0)</f>
        <v>0.79503554497758966</v>
      </c>
      <c r="J6" s="35">
        <f>IFERROR('Historical Finanical Statement '!J23/'Historical Finanical Statement '!I23-1,0)</f>
        <v>-0.234374182150762</v>
      </c>
      <c r="K6" s="35">
        <f>IFERROR('Historical Finanical Statement '!K23/'Historical Finanical Statement '!J23-1,0)</f>
        <v>0.28704223973294352</v>
      </c>
      <c r="L6" s="35">
        <f>IFERROR('Historical Finanical Statement '!L23/'Historical Finanical Statement '!K23-1,0)</f>
        <v>0.87134505497269021</v>
      </c>
      <c r="N6" s="35">
        <f t="shared" ref="N6:N9" si="0">IFERROR(AVERAGE(D6:L6),0)</f>
        <v>0.11607521679023629</v>
      </c>
      <c r="O6" s="35">
        <f t="shared" ref="O6:O9" si="1">IFERROR(MEDIAN(C6:L6),0)</f>
        <v>-2.1494113584437979E-2</v>
      </c>
    </row>
    <row r="7" spans="2:15" x14ac:dyDescent="0.3">
      <c r="B7" s="304" t="s">
        <v>164</v>
      </c>
      <c r="C7" s="34" t="s">
        <v>99</v>
      </c>
      <c r="D7" s="35">
        <f>IFERROR('Historical Finanical Statement '!D32/'Historical Finanical Statement '!C32-1,0)</f>
        <v>-0.19978245260625749</v>
      </c>
      <c r="E7" s="35">
        <f>IFERROR('Historical Finanical Statement '!E32/'Historical Finanical Statement '!D32-1,0)</f>
        <v>-0.55668251823863213</v>
      </c>
      <c r="F7" s="35">
        <f>IFERROR('Historical Finanical Statement '!F32/'Historical Finanical Statement '!E32-1,0)</f>
        <v>-0.29861436616351744</v>
      </c>
      <c r="G7" s="35">
        <f>IFERROR('Historical Finanical Statement '!G32/'Historical Finanical Statement '!F32-1,0)</f>
        <v>-1.897095149646705</v>
      </c>
      <c r="H7" s="35">
        <f>IFERROR('Historical Finanical Statement '!H32/'Historical Finanical Statement '!G32-1,0)</f>
        <v>1.2800251873039095</v>
      </c>
      <c r="I7" s="35">
        <f>IFERROR('Historical Finanical Statement '!I32/'Historical Finanical Statement '!H32-1,0)</f>
        <v>-1.0602479570180365</v>
      </c>
      <c r="J7" s="35">
        <f>IFERROR('Historical Finanical Statement '!J32/'Historical Finanical Statement '!I32-1,0)</f>
        <v>-15.64914925025267</v>
      </c>
      <c r="K7" s="35">
        <f>IFERROR('Historical Finanical Statement '!K32/'Historical Finanical Statement '!J32-1,0)</f>
        <v>-0.65313668793078505</v>
      </c>
      <c r="L7" s="35">
        <f>IFERROR('Historical Finanical Statement '!L32/'Historical Finanical Statement '!K32-1,0)</f>
        <v>-7.8141215397976129</v>
      </c>
      <c r="N7" s="35">
        <f t="shared" si="0"/>
        <v>-2.9832005260389232</v>
      </c>
      <c r="O7" s="35">
        <f t="shared" si="1"/>
        <v>-0.65313668793078505</v>
      </c>
    </row>
    <row r="8" spans="2:15" x14ac:dyDescent="0.3">
      <c r="B8" s="304" t="s">
        <v>113</v>
      </c>
      <c r="C8" s="34" t="s">
        <v>99</v>
      </c>
      <c r="D8" s="35">
        <f>IFERROR('Historical Finanical Statement '!D38/'Historical Finanical Statement '!C38-1,0)</f>
        <v>3.1824673563310757E-2</v>
      </c>
      <c r="E8" s="35">
        <f>IFERROR('Historical Finanical Statement '!E38/'Historical Finanical Statement '!D38-1,0)</f>
        <v>-0.69539895165986787</v>
      </c>
      <c r="F8" s="35">
        <f>IFERROR('Historical Finanical Statement '!F38/'Historical Finanical Statement '!E38-1,0)</f>
        <v>-0.79011124197155724</v>
      </c>
      <c r="G8" s="35">
        <f>IFERROR('Historical Finanical Statement '!G38/'Historical Finanical Statement '!F38-1,0)</f>
        <v>-3.5528470983790919</v>
      </c>
      <c r="H8" s="35">
        <f>IFERROR('Historical Finanical Statement '!H38/'Historical Finanical Statement '!G38-1,0)</f>
        <v>3.9286702707513577</v>
      </c>
      <c r="I8" s="35">
        <f>IFERROR('Historical Finanical Statement '!I38/'Historical Finanical Statement '!H38-1,0)</f>
        <v>-0.82862505348950144</v>
      </c>
      <c r="J8" s="35">
        <f>IFERROR('Historical Finanical Statement '!J38/'Historical Finanical Statement '!I38-1,0)</f>
        <v>6.1952157445306248</v>
      </c>
      <c r="K8" s="35">
        <f>IFERROR('Historical Finanical Statement '!K38/'Historical Finanical Statement '!J38-1,0)</f>
        <v>-0.7090436533357708</v>
      </c>
      <c r="L8" s="35">
        <f>IFERROR('Historical Finanical Statement '!L38/'Historical Finanical Statement '!K38-1,0)</f>
        <v>-7.5761027654059525</v>
      </c>
      <c r="N8" s="35">
        <f t="shared" si="0"/>
        <v>-0.44404645282182759</v>
      </c>
      <c r="O8" s="35">
        <f t="shared" si="1"/>
        <v>-0.7090436533357708</v>
      </c>
    </row>
    <row r="9" spans="2:15" x14ac:dyDescent="0.3">
      <c r="B9" s="304" t="s">
        <v>165</v>
      </c>
      <c r="C9" s="34" t="s">
        <v>99</v>
      </c>
      <c r="D9" s="35">
        <f>IFERROR('Historical Finanical Statement '!D46/'Historical Finanical Statement '!C46-1,0)</f>
        <v>0</v>
      </c>
      <c r="E9" s="35">
        <f>IFERROR('Historical Finanical Statement '!E46/'Historical Finanical Statement '!D46-1,0)</f>
        <v>-1</v>
      </c>
      <c r="F9" s="35">
        <f>IFERROR('Historical Finanical Statement '!F46/'Historical Finanical Statement '!E46-1,0)</f>
        <v>0</v>
      </c>
      <c r="G9" s="35">
        <f>IFERROR('Historical Finanical Statement '!G46/'Historical Finanical Statement '!F46-1,0)</f>
        <v>0</v>
      </c>
      <c r="H9" s="35">
        <f>IFERROR('Historical Finanical Statement '!H46/'Historical Finanical Statement '!G46-1,0)</f>
        <v>0</v>
      </c>
      <c r="I9" s="35">
        <f>IFERROR('Historical Finanical Statement '!I46/'Historical Finanical Statement '!H46-1,0)</f>
        <v>0</v>
      </c>
      <c r="J9" s="35">
        <f>IFERROR('Historical Finanical Statement '!J46/'Historical Finanical Statement '!I46-1,0)</f>
        <v>0</v>
      </c>
      <c r="K9" s="35">
        <f>IFERROR('Historical Finanical Statement '!K46/'Historical Finanical Statement '!J46-1,0)</f>
        <v>0</v>
      </c>
      <c r="L9" s="35">
        <f>IFERROR('Historical Finanical Statement '!L46/'Historical Finanical Statement '!K46-1,0)</f>
        <v>5.0994148647671187</v>
      </c>
      <c r="N9" s="35">
        <f t="shared" si="0"/>
        <v>0.45549054052967985</v>
      </c>
      <c r="O9" s="35">
        <f t="shared" si="1"/>
        <v>0</v>
      </c>
    </row>
    <row r="10" spans="2:15" x14ac:dyDescent="0.3">
      <c r="B10" s="305"/>
      <c r="C10" s="36"/>
      <c r="D10" s="36"/>
      <c r="E10" s="36"/>
      <c r="F10" s="36"/>
      <c r="G10" s="36"/>
      <c r="H10" s="36"/>
      <c r="I10" s="36"/>
      <c r="J10" s="36"/>
      <c r="K10" s="36"/>
      <c r="L10" s="36"/>
      <c r="M10" s="36"/>
      <c r="N10" s="36"/>
      <c r="O10" s="36"/>
    </row>
    <row r="11" spans="2:15" x14ac:dyDescent="0.3">
      <c r="B11" s="304" t="s">
        <v>166</v>
      </c>
      <c r="C11" s="31">
        <f>IFERROR('Historical Finanical Statement '!C18,0)</f>
        <v>0.22914703499762759</v>
      </c>
      <c r="D11" s="31">
        <f>IFERROR('Historical Finanical Statement '!D18,0)</f>
        <v>0.24734524196690946</v>
      </c>
      <c r="E11" s="31">
        <f>IFERROR('Historical Finanical Statement '!E18,0)</f>
        <v>0.23819078253229964</v>
      </c>
      <c r="F11" s="31">
        <f>IFERROR('Historical Finanical Statement '!F18,0)</f>
        <v>0.21649990080619999</v>
      </c>
      <c r="G11" s="31">
        <f>IFERROR('Historical Finanical Statement '!G18,0)</f>
        <v>0.19571167496416494</v>
      </c>
      <c r="H11" s="31">
        <f>IFERROR('Historical Finanical Statement '!H18,0)</f>
        <v>0.19417127271491774</v>
      </c>
      <c r="I11" s="31">
        <f>IFERROR('Historical Finanical Statement '!I18,0)</f>
        <v>0.2180538622208833</v>
      </c>
      <c r="J11" s="31">
        <f>IFERROR('Historical Finanical Statement '!J18,0)</f>
        <v>0.19807108271747378</v>
      </c>
      <c r="K11" s="31">
        <f>IFERROR('Historical Finanical Statement '!K18,0)</f>
        <v>0.20685017994636876</v>
      </c>
      <c r="L11" s="31">
        <f>IFERROR('Historical Finanical Statement '!L18,0)</f>
        <v>0.23605714704961514</v>
      </c>
      <c r="N11" s="31">
        <f>IFERROR(AVERAGE(C11:L11),0)</f>
        <v>0.21800981799164604</v>
      </c>
      <c r="O11" s="31">
        <f>IFERROR(MEDIAN(C11:L11),0)</f>
        <v>0.21727688151354163</v>
      </c>
    </row>
    <row r="12" spans="2:15" x14ac:dyDescent="0.3">
      <c r="B12" s="304" t="s">
        <v>106</v>
      </c>
      <c r="C12" s="31">
        <f>IFERROR('Historical Finanical Statement '!C24,0)</f>
        <v>0.14910625508580397</v>
      </c>
      <c r="D12" s="31">
        <f>IFERROR('Historical Finanical Statement '!D24,0)</f>
        <v>0.14061845347443788</v>
      </c>
      <c r="E12" s="31">
        <f>IFERROR('Historical Finanical Statement '!E24,0)</f>
        <v>0.10971268723777329</v>
      </c>
      <c r="F12" s="31">
        <f>IFERROR('Historical Finanical Statement '!F24,0)</f>
        <v>0.10789788444182975</v>
      </c>
      <c r="G12" s="31">
        <f>IFERROR('Historical Finanical Statement '!G24,0)</f>
        <v>8.1686628795807431E-2</v>
      </c>
      <c r="H12" s="31">
        <f>IFERROR('Historical Finanical Statement '!H24,0)</f>
        <v>6.8898034485042198E-2</v>
      </c>
      <c r="I12" s="31">
        <f>IFERROR('Historical Finanical Statement '!I24,0)</f>
        <v>0.12925583904385496</v>
      </c>
      <c r="J12" s="31">
        <f>IFERROR('Historical Finanical Statement '!J24,0)</f>
        <v>8.877632835227646E-2</v>
      </c>
      <c r="K12" s="31">
        <f>IFERROR('Historical Finanical Statement '!K24,0)</f>
        <v>9.1961958102532049E-2</v>
      </c>
      <c r="L12" s="31">
        <f>IFERROR('Historical Finanical Statement '!L24,0)</f>
        <v>0.13595470321509878</v>
      </c>
      <c r="N12" s="31">
        <f t="shared" ref="N12:N15" si="2">IFERROR(AVERAGE(C12:L12),0)</f>
        <v>0.11038687722344567</v>
      </c>
      <c r="O12" s="31">
        <f t="shared" ref="O12:O15" si="3">IFERROR(MEDIAN(C12:L12),0)</f>
        <v>0.10880528583980152</v>
      </c>
    </row>
    <row r="13" spans="2:15" x14ac:dyDescent="0.3">
      <c r="B13" s="304" t="s">
        <v>162</v>
      </c>
      <c r="C13" s="31">
        <f>IFERROR(('Historical Finanical Statement '!C23-'Historical Finanical Statement '!C29)/'Historical Finanical Statement '!C11,0)</f>
        <v>9.8229670900837146E-2</v>
      </c>
      <c r="D13" s="31">
        <f>IFERROR(('Historical Finanical Statement '!D23-'Historical Finanical Statement '!D29)/'Historical Finanical Statement '!D11,0)</f>
        <v>7.941702777851016E-2</v>
      </c>
      <c r="E13" s="31">
        <f>IFERROR(('Historical Finanical Statement '!E23-'Historical Finanical Statement '!E29)/'Historical Finanical Statement '!E11,0)</f>
        <v>4.3322300645279484E-2</v>
      </c>
      <c r="F13" s="31">
        <f>IFERROR(('Historical Finanical Statement '!F23-'Historical Finanical Statement '!F29)/'Historical Finanical Statement '!F11,0)</f>
        <v>3.3970412259310953E-2</v>
      </c>
      <c r="G13" s="31">
        <f>IFERROR(('Historical Finanical Statement '!G23-'Historical Finanical Statement '!G29)/'Historical Finanical Statement '!G11,0)</f>
        <v>3.5560233478087663E-3</v>
      </c>
      <c r="H13" s="31">
        <f>IFERROR(('Historical Finanical Statement '!H23-'Historical Finanical Statement '!H29)/'Historical Finanical Statement '!H11,0)</f>
        <v>-1.3170363258273456E-2</v>
      </c>
      <c r="I13" s="31">
        <f>IFERROR(('Historical Finanical Statement '!I23-'Historical Finanical Statement '!I29)/'Historical Finanical Statement '!I11,0)</f>
        <v>3.4991608110258483E-2</v>
      </c>
      <c r="J13" s="31">
        <f>IFERROR(('Historical Finanical Statement '!J23-'Historical Finanical Statement '!J29)/'Historical Finanical Statement '!J11,0)</f>
        <v>-4.1514992694289269E-4</v>
      </c>
      <c r="K13" s="31">
        <f>IFERROR(('Historical Finanical Statement '!K23-'Historical Finanical Statement '!K29)/'Historical Finanical Statement '!K11,0)</f>
        <v>2.0104346955433228E-2</v>
      </c>
      <c r="L13" s="31">
        <f>IFERROR(('Historical Finanical Statement '!L23-'Historical Finanical Statement '!L29)/'Historical Finanical Statement '!L11,0)</f>
        <v>7.3683863437114389E-2</v>
      </c>
      <c r="N13" s="31">
        <f t="shared" si="2"/>
        <v>3.7368974024933624E-2</v>
      </c>
      <c r="O13" s="31">
        <f t="shared" si="3"/>
        <v>3.4481010184784722E-2</v>
      </c>
    </row>
    <row r="14" spans="2:15" x14ac:dyDescent="0.3">
      <c r="B14" s="304" t="s">
        <v>163</v>
      </c>
      <c r="C14" s="31">
        <f>IFERROR('Historical Finanical Statement '!C33,0)</f>
        <v>7.9756085085905037E-2</v>
      </c>
      <c r="D14" s="31">
        <f>IFERROR('Historical Finanical Statement '!D33,0)</f>
        <v>6.1511300676516931E-2</v>
      </c>
      <c r="E14" s="31">
        <f>IFERROR('Historical Finanical Statement '!E33,0)</f>
        <v>2.7608071132565179E-2</v>
      </c>
      <c r="F14" s="31">
        <f>IFERROR('Historical Finanical Statement '!F33,0)</f>
        <v>1.7912163958707913E-2</v>
      </c>
      <c r="G14" s="31">
        <f>IFERROR('Historical Finanical Statement '!G33,0)</f>
        <v>-1.5516078776333117E-2</v>
      </c>
      <c r="H14" s="31">
        <f>IFERROR('Historical Finanical Statement '!H33,0)</f>
        <v>-4.0915360088026265E-2</v>
      </c>
      <c r="I14" s="31">
        <f>IFERROR('Historical Finanical Statement '!I33,0)</f>
        <v>2.5763151547420113E-3</v>
      </c>
      <c r="J14" s="31">
        <f>IFERROR('Historical Finanical Statement '!J33,0)</f>
        <v>-3.3856482095653805E-2</v>
      </c>
      <c r="K14" s="31">
        <f>IFERROR('Historical Finanical Statement '!K33,0)</f>
        <v>-9.4518849588445895E-3</v>
      </c>
      <c r="L14" s="31">
        <f>IFERROR('Historical Finanical Statement '!L33,0)</f>
        <v>5.0881564327377643E-2</v>
      </c>
      <c r="N14" s="31">
        <f t="shared" si="2"/>
        <v>1.4050569441695698E-2</v>
      </c>
      <c r="O14" s="31">
        <f t="shared" si="3"/>
        <v>1.0244239556724962E-2</v>
      </c>
    </row>
    <row r="15" spans="2:15" x14ac:dyDescent="0.3">
      <c r="B15" s="304" t="s">
        <v>167</v>
      </c>
      <c r="C15" s="31">
        <f>IFERROR('Historical Finanical Statement '!C39,0)</f>
        <v>5.0713146858982282E-2</v>
      </c>
      <c r="D15" s="31">
        <f>IFERROR('Historical Finanical Statement '!D39,0)</f>
        <v>5.0432381990407359E-2</v>
      </c>
      <c r="E15" s="31">
        <f>IFERROR('Historical Finanical Statement '!E39,0)</f>
        <v>1.5552749314395296E-2</v>
      </c>
      <c r="F15" s="31">
        <f>IFERROR('Historical Finanical Statement '!F39,0)</f>
        <v>3.01961430487095E-3</v>
      </c>
      <c r="G15" s="31">
        <f>IFERROR('Historical Finanical Statement '!G39,0)</f>
        <v>-7.4434056747998256E-3</v>
      </c>
      <c r="H15" s="31">
        <f>IFERROR('Historical Finanical Statement '!H39,0)</f>
        <v>-4.2429333632923408E-2</v>
      </c>
      <c r="I15" s="31">
        <f>IFERROR('Historical Finanical Statement '!I39,0)</f>
        <v>-7.5994791724005731E-3</v>
      </c>
      <c r="J15" s="31">
        <f>IFERROR('Historical Finanical Statement '!J39,0)</f>
        <v>-4.9052154538339235E-2</v>
      </c>
      <c r="K15" s="31">
        <f>IFERROR('Historical Finanical Statement '!K39,0)</f>
        <v>-1.1486934720964945E-2</v>
      </c>
      <c r="L15" s="31">
        <f>IFERROR('Historical Finanical Statement '!L39,0)</f>
        <v>5.9676713353894045E-2</v>
      </c>
      <c r="N15" s="31">
        <f t="shared" si="2"/>
        <v>6.1383298083121946E-3</v>
      </c>
      <c r="O15" s="31">
        <f t="shared" si="3"/>
        <v>-2.2118956849644378E-3</v>
      </c>
    </row>
    <row r="16" spans="2:15" x14ac:dyDescent="0.3">
      <c r="B16" s="305"/>
      <c r="C16" s="36"/>
      <c r="D16" s="36"/>
      <c r="E16" s="36"/>
      <c r="F16" s="36"/>
      <c r="G16" s="36"/>
      <c r="H16" s="36"/>
      <c r="I16" s="36"/>
      <c r="J16" s="36"/>
      <c r="K16" s="36"/>
      <c r="L16" s="36"/>
      <c r="M16" s="36"/>
      <c r="N16" s="36"/>
      <c r="O16" s="36"/>
    </row>
    <row r="17" spans="2:15" x14ac:dyDescent="0.3">
      <c r="B17" s="304" t="s">
        <v>168</v>
      </c>
      <c r="C17" s="31">
        <f>IFERROR('Historical Finanical Statement '!C21,0)</f>
        <v>8.0040779911823637E-2</v>
      </c>
      <c r="D17" s="31">
        <f>IFERROR('Historical Finanical Statement '!D21,0)</f>
        <v>0.10672678849247161</v>
      </c>
      <c r="E17" s="31">
        <f>IFERROR('Historical Finanical Statement '!E21,0)</f>
        <v>0.12847809529452636</v>
      </c>
      <c r="F17" s="31">
        <f>IFERROR('Historical Finanical Statement '!F21,0)</f>
        <v>0.10860201636437025</v>
      </c>
      <c r="G17" s="31">
        <f>IFERROR('Historical Finanical Statement '!G21,0)</f>
        <v>0.11402504616835751</v>
      </c>
      <c r="H17" s="31">
        <f>IFERROR('Historical Finanical Statement '!H21,0)</f>
        <v>0.12527323822987554</v>
      </c>
      <c r="I17" s="31">
        <f>IFERROR('Historical Finanical Statement '!I21,0)</f>
        <v>8.8798023177028354E-2</v>
      </c>
      <c r="J17" s="31">
        <f>IFERROR('Historical Finanical Statement '!J21,0)</f>
        <v>0.10929475436519734</v>
      </c>
      <c r="K17" s="31">
        <f>IFERROR('Historical Finanical Statement '!K21,0)</f>
        <v>0.11488822184383672</v>
      </c>
      <c r="L17" s="31">
        <f>IFERROR('Historical Finanical Statement '!L21,0)</f>
        <v>0.10010244383451636</v>
      </c>
      <c r="N17" s="31">
        <f t="shared" ref="N17:N19" si="4">IFERROR(AVERAGE(C17:L17),0)</f>
        <v>0.10762294076820036</v>
      </c>
      <c r="O17" s="31">
        <f t="shared" ref="O17:O19" si="5">IFERROR(MEDIAN(C17:L17),0)</f>
        <v>0.1089483853647838</v>
      </c>
    </row>
    <row r="18" spans="2:15" x14ac:dyDescent="0.3">
      <c r="B18" s="304" t="s">
        <v>109</v>
      </c>
      <c r="C18" s="31">
        <f>IFERROR('Historical Finanical Statement '!C30,0)</f>
        <v>5.0876584184966822E-2</v>
      </c>
      <c r="D18" s="31">
        <f>IFERROR('Historical Finanical Statement '!D30,0)</f>
        <v>6.1201425695927715E-2</v>
      </c>
      <c r="E18" s="31">
        <f>IFERROR('Historical Finanical Statement '!E30,0)</f>
        <v>6.63903865924938E-2</v>
      </c>
      <c r="F18" s="31">
        <f>IFERROR('Historical Finanical Statement '!F30,0)</f>
        <v>7.3927472182518786E-2</v>
      </c>
      <c r="G18" s="31">
        <f>IFERROR('Historical Finanical Statement '!G30,0)</f>
        <v>7.8130605447998658E-2</v>
      </c>
      <c r="H18" s="31">
        <f>IFERROR('Historical Finanical Statement '!H30,0)</f>
        <v>8.206839774331566E-2</v>
      </c>
      <c r="I18" s="31">
        <f>IFERROR('Historical Finanical Statement '!I30,0)</f>
        <v>9.4264230933596482E-2</v>
      </c>
      <c r="J18" s="31">
        <f>IFERROR('Historical Finanical Statement '!J30,0)</f>
        <v>8.9191478279219347E-2</v>
      </c>
      <c r="K18" s="31">
        <f>IFERROR('Historical Finanical Statement '!K30,0)</f>
        <v>7.1857611147098821E-2</v>
      </c>
      <c r="L18" s="31">
        <f>IFERROR('Historical Finanical Statement '!L30,0)</f>
        <v>6.2270839777984394E-2</v>
      </c>
      <c r="N18" s="31">
        <f t="shared" si="4"/>
        <v>7.3017903198512063E-2</v>
      </c>
      <c r="O18" s="31">
        <f t="shared" si="5"/>
        <v>7.2892541664808796E-2</v>
      </c>
    </row>
    <row r="19" spans="2:15" x14ac:dyDescent="0.3">
      <c r="B19" s="304" t="s">
        <v>169</v>
      </c>
      <c r="C19" s="31">
        <f>IFERROR(C13,0)</f>
        <v>9.8229670900837146E-2</v>
      </c>
      <c r="D19" s="31">
        <f t="shared" ref="D19:L19" si="6">IFERROR(D13,0)</f>
        <v>7.941702777851016E-2</v>
      </c>
      <c r="E19" s="31">
        <f t="shared" si="6"/>
        <v>4.3322300645279484E-2</v>
      </c>
      <c r="F19" s="31">
        <f t="shared" si="6"/>
        <v>3.3970412259310953E-2</v>
      </c>
      <c r="G19" s="31">
        <f t="shared" si="6"/>
        <v>3.5560233478087663E-3</v>
      </c>
      <c r="H19" s="31">
        <f t="shared" si="6"/>
        <v>-1.3170363258273456E-2</v>
      </c>
      <c r="I19" s="31">
        <f t="shared" si="6"/>
        <v>3.4991608110258483E-2</v>
      </c>
      <c r="J19" s="31">
        <f t="shared" si="6"/>
        <v>-4.1514992694289269E-4</v>
      </c>
      <c r="K19" s="31">
        <f t="shared" si="6"/>
        <v>2.0104346955433228E-2</v>
      </c>
      <c r="L19" s="31">
        <f t="shared" si="6"/>
        <v>7.3683863437114389E-2</v>
      </c>
      <c r="N19" s="31">
        <f t="shared" si="4"/>
        <v>3.7368974024933624E-2</v>
      </c>
      <c r="O19" s="31">
        <f t="shared" si="5"/>
        <v>3.4481010184784722E-2</v>
      </c>
    </row>
    <row r="20" spans="2:15" x14ac:dyDescent="0.3">
      <c r="B20" s="305"/>
      <c r="C20" s="36"/>
      <c r="D20" s="36"/>
      <c r="E20" s="36"/>
      <c r="F20" s="36"/>
      <c r="G20" s="36"/>
      <c r="H20" s="36"/>
      <c r="I20" s="36"/>
      <c r="J20" s="36"/>
      <c r="K20" s="36"/>
      <c r="L20" s="36"/>
      <c r="M20" s="36"/>
      <c r="N20" s="36"/>
      <c r="O20" s="36"/>
    </row>
    <row r="21" spans="2:15" x14ac:dyDescent="0.3">
      <c r="B21" s="304" t="s">
        <v>170</v>
      </c>
      <c r="C21" s="31">
        <f>IFERROR(('Historical Finanical Statement '!C23-'Historical Finanical Statement '!C29)/(SUM('Historical Finanical Statement '!C52,'Historical Finanical Statement '!C53,'Historical Finanical Statement '!C55)),0)</f>
        <v>0.15790669035163368</v>
      </c>
      <c r="D21" s="31">
        <f>IFERROR(('Historical Finanical Statement '!D23-'Historical Finanical Statement '!D29)/(SUM('Historical Finanical Statement '!D52,'Historical Finanical Statement '!D53,'Historical Finanical Statement '!D55)),0)</f>
        <v>0.11187702296762166</v>
      </c>
      <c r="E21" s="31">
        <f>IFERROR(('Historical Finanical Statement '!E23-'Historical Finanical Statement '!E29)/(SUM('Historical Finanical Statement '!E52,'Historical Finanical Statement '!E53,'Historical Finanical Statement '!E55)),0)</f>
        <v>6.0232591205176857E-2</v>
      </c>
      <c r="F21" s="31">
        <f>IFERROR(('Historical Finanical Statement '!F23-'Historical Finanical Statement '!F29)/(SUM('Historical Finanical Statement '!F52,'Historical Finanical Statement '!F53,'Historical Finanical Statement '!F55)),0)</f>
        <v>4.1571668460226058E-2</v>
      </c>
      <c r="G21" s="31">
        <f>IFERROR(('Historical Finanical Statement '!G23-'Historical Finanical Statement '!G29)/(SUM('Historical Finanical Statement '!G52,'Historical Finanical Statement '!G53,'Historical Finanical Statement '!G55)),0)</f>
        <v>5.3811955856856416E-3</v>
      </c>
      <c r="H21" s="31">
        <f>IFERROR(('Historical Finanical Statement '!H23-'Historical Finanical Statement '!H29)/(SUM('Historical Finanical Statement '!H52,'Historical Finanical Statement '!H53,'Historical Finanical Statement '!H55)),0)</f>
        <v>-1.7597262934591851E-2</v>
      </c>
      <c r="I21" s="31">
        <f>IFERROR(('Historical Finanical Statement '!I23-'Historical Finanical Statement '!I29)/(SUM('Historical Finanical Statement '!I52,'Historical Finanical Statement '!I53,'Historical Finanical Statement '!I55)),0)</f>
        <v>4.3826458711706477E-2</v>
      </c>
      <c r="J21" s="31">
        <f>IFERROR(('Historical Finanical Statement '!J23-'Historical Finanical Statement '!J29)/(SUM('Historical Finanical Statement '!J52,'Historical Finanical Statement '!J53,'Historical Finanical Statement '!J55)),0)</f>
        <v>-6.3303456949204888E-4</v>
      </c>
      <c r="K21" s="31">
        <f>IFERROR(('Historical Finanical Statement '!K23-'Historical Finanical Statement '!K29)/(SUM('Historical Finanical Statement '!K52,'Historical Finanical Statement '!K53,'Historical Finanical Statement '!K55)),0)</f>
        <v>3.4679924545645488E-2</v>
      </c>
      <c r="L21" s="31">
        <f>IFERROR(('Historical Finanical Statement '!L23-'Historical Finanical Statement '!L29)/(SUM('Historical Finanical Statement '!L52,'Historical Finanical Statement '!L53,'Historical Finanical Statement '!L55)),0)</f>
        <v>0.12303989379012928</v>
      </c>
      <c r="N21" s="31">
        <f t="shared" ref="N21:N25" si="7">IFERROR(AVERAGE(C21:L21),0)</f>
        <v>5.6028514811374129E-2</v>
      </c>
      <c r="O21" s="31">
        <f t="shared" ref="O21:O25" si="8">IFERROR(MEDIAN(C21:L21),0)</f>
        <v>4.2699063585966271E-2</v>
      </c>
    </row>
    <row r="22" spans="2:15" x14ac:dyDescent="0.3">
      <c r="B22" s="304" t="s">
        <v>171</v>
      </c>
      <c r="C22" s="31">
        <f>IFERROR('Historical Finanical Statement '!C49,0)</f>
        <v>1</v>
      </c>
      <c r="D22" s="31">
        <f>IFERROR('Historical Finanical Statement '!D49,0)</f>
        <v>0.99506765991253665</v>
      </c>
      <c r="E22" s="31">
        <f>IFERROR('Historical Finanical Statement '!E49,0)</f>
        <v>1</v>
      </c>
      <c r="F22" s="31">
        <f>IFERROR('Historical Finanical Statement '!F49,0)</f>
        <v>1</v>
      </c>
      <c r="G22" s="31">
        <f>IFERROR('Historical Finanical Statement '!G49,0)</f>
        <v>1</v>
      </c>
      <c r="H22" s="31">
        <f>IFERROR('Historical Finanical Statement '!H49,0)</f>
        <v>1</v>
      </c>
      <c r="I22" s="31">
        <f>IFERROR('Historical Finanical Statement '!I49,0)</f>
        <v>1</v>
      </c>
      <c r="J22" s="31">
        <f>IFERROR('Historical Finanical Statement '!J49,0)</f>
        <v>1</v>
      </c>
      <c r="K22" s="31">
        <f>IFERROR('Historical Finanical Statement '!K49,0)</f>
        <v>1.1927530761681873</v>
      </c>
      <c r="L22" s="31">
        <f>IFERROR('Historical Finanical Statement '!L49,0)</f>
        <v>0.82109000160327028</v>
      </c>
      <c r="N22" s="31">
        <f t="shared" si="7"/>
        <v>1.0008910737683994</v>
      </c>
      <c r="O22" s="31">
        <f t="shared" si="8"/>
        <v>1</v>
      </c>
    </row>
    <row r="23" spans="2:15" x14ac:dyDescent="0.3">
      <c r="B23" s="304" t="s">
        <v>178</v>
      </c>
      <c r="C23" s="31">
        <f>IFERROR('Historical Finanical Statement '!C38/SUM('Historical Finanical Statement '!C52:C53),0)</f>
        <v>0.2372052002491202</v>
      </c>
      <c r="D23" s="31">
        <f>IFERROR('Historical Finanical Statement '!D38/SUM('Historical Finanical Statement '!D52:D53),0)</f>
        <v>0.17441316864171685</v>
      </c>
      <c r="E23" s="31">
        <f>IFERROR('Historical Finanical Statement '!E38/SUM('Historical Finanical Statement '!E52:E53),0)</f>
        <v>7.2241189530689517E-2</v>
      </c>
      <c r="F23" s="31">
        <f>IFERROR('Historical Finanical Statement '!F38/SUM('Historical Finanical Statement '!F52:F53),0)</f>
        <v>9.2254980749341738E-3</v>
      </c>
      <c r="G23" s="31">
        <f>IFERROR('Historical Finanical Statement '!G38/SUM('Historical Finanical Statement '!G52:G53),0)</f>
        <v>-3.7345736658758885E-2</v>
      </c>
      <c r="H23" s="31">
        <f>IFERROR('Historical Finanical Statement '!H38/SUM('Historical Finanical Statement '!H52:H53),0)</f>
        <v>-0.1780542775131683</v>
      </c>
      <c r="I23" s="31">
        <f>IFERROR('Historical Finanical Statement '!I38/SUM('Historical Finanical Statement '!I52:I53),0)</f>
        <v>-3.4360591904822733E-2</v>
      </c>
      <c r="J23" s="31">
        <f>IFERROR('Historical Finanical Statement '!J38/SUM('Historical Finanical Statement '!J52:J53),0)</f>
        <v>-0.30651638060341208</v>
      </c>
      <c r="K23" s="31">
        <f>IFERROR('Historical Finanical Statement '!K38/SUM('Historical Finanical Statement '!K52:K53),0)</f>
        <v>-8.7686298356707396E-2</v>
      </c>
      <c r="L23" s="31">
        <f>IFERROR('Historical Finanical Statement '!L38/SUM('Historical Finanical Statement '!L52:L53),0)</f>
        <v>0.30775670464290195</v>
      </c>
      <c r="N23" s="31">
        <f t="shared" si="7"/>
        <v>1.5687847610249321E-2</v>
      </c>
      <c r="O23" s="31">
        <f t="shared" si="8"/>
        <v>-1.2567546914944279E-2</v>
      </c>
    </row>
    <row r="24" spans="2:15" x14ac:dyDescent="0.3">
      <c r="B24" s="304" t="s">
        <v>172</v>
      </c>
      <c r="C24" s="31">
        <f>IFERROR(C22*C23,0)</f>
        <v>0.2372052002491202</v>
      </c>
      <c r="D24" s="31">
        <f t="shared" ref="D24:L24" si="9">IFERROR(D22*D23,0)</f>
        <v>0.17355290357824379</v>
      </c>
      <c r="E24" s="31">
        <f t="shared" si="9"/>
        <v>7.2241189530689517E-2</v>
      </c>
      <c r="F24" s="31">
        <f t="shared" si="9"/>
        <v>9.2254980749341738E-3</v>
      </c>
      <c r="G24" s="31">
        <f t="shared" si="9"/>
        <v>-3.7345736658758885E-2</v>
      </c>
      <c r="H24" s="31">
        <f t="shared" si="9"/>
        <v>-0.1780542775131683</v>
      </c>
      <c r="I24" s="31">
        <f t="shared" si="9"/>
        <v>-3.4360591904822733E-2</v>
      </c>
      <c r="J24" s="31">
        <f t="shared" si="9"/>
        <v>-0.30651638060341208</v>
      </c>
      <c r="K24" s="31">
        <f t="shared" si="9"/>
        <v>-0.10458810210276422</v>
      </c>
      <c r="L24" s="31">
        <f t="shared" si="9"/>
        <v>0.25269595310865756</v>
      </c>
      <c r="N24" s="31">
        <f t="shared" si="7"/>
        <v>8.405565575871899E-3</v>
      </c>
      <c r="O24" s="31">
        <f t="shared" si="8"/>
        <v>-1.2567546914944279E-2</v>
      </c>
    </row>
    <row r="25" spans="2:15" x14ac:dyDescent="0.3">
      <c r="B25" s="306" t="s">
        <v>173</v>
      </c>
      <c r="C25" s="32">
        <f>IFERROR(('Historical Finanical Statement '!C23+'Historical Finanical Statement '!C29)/'Historical Finanical Statement '!C26,0)</f>
        <v>10.825339556391143</v>
      </c>
      <c r="D25" s="32">
        <f>IFERROR(('Historical Finanical Statement '!D23+'Historical Finanical Statement '!D29)/'Historical Finanical Statement '!D26,0)</f>
        <v>11.2712473512399</v>
      </c>
      <c r="E25" s="32">
        <f>IFERROR(('Historical Finanical Statement '!E23+'Historical Finanical Statement '!E29)/'Historical Finanical Statement '!E26,0)</f>
        <v>11.206599323739219</v>
      </c>
      <c r="F25" s="32">
        <f>IFERROR(('Historical Finanical Statement '!F23+'Historical Finanical Statement '!F29)/'Historical Finanical Statement '!F26,0)</f>
        <v>11.322863691024157</v>
      </c>
      <c r="G25" s="32">
        <f>IFERROR(('Historical Finanical Statement '!G23+'Historical Finanical Statement '!G29)/'Historical Finanical Statement '!G26,0)</f>
        <v>8.3796339388045737</v>
      </c>
      <c r="H25" s="32">
        <f>IFERROR(('Historical Finanical Statement '!H23+'Historical Finanical Statement '!H29)/'Historical Finanical Statement '!H26,0)</f>
        <v>5.4412128123390708</v>
      </c>
      <c r="I25" s="32">
        <f>IFERROR(('Historical Finanical Statement '!I23+'Historical Finanical Statement '!I29)/'Historical Finanical Statement '!I26,0)</f>
        <v>6.8955128767211242</v>
      </c>
      <c r="J25" s="32">
        <f>IFERROR(('Historical Finanical Statement '!J23+'Historical Finanical Statement '!J29)/'Historical Finanical Statement '!J26,0)</f>
        <v>5.3217917795155865</v>
      </c>
      <c r="K25" s="32">
        <f>IFERROR(('Historical Finanical Statement '!K23+'Historical Finanical Statement '!K29)/'Historical Finanical Statement '!K26,0)</f>
        <v>5.5426405410797308</v>
      </c>
      <c r="L25" s="32">
        <f>IFERROR(('Historical Finanical Statement '!L23+'Historical Finanical Statement '!L29)/'Historical Finanical Statement '!L26,0)</f>
        <v>8.6932261540433622</v>
      </c>
      <c r="N25" s="31">
        <f t="shared" si="7"/>
        <v>8.4900068024897877</v>
      </c>
      <c r="O25" s="31">
        <f t="shared" si="8"/>
        <v>8.536430046423968</v>
      </c>
    </row>
    <row r="26" spans="2:15" x14ac:dyDescent="0.3">
      <c r="B26" s="305"/>
      <c r="C26" s="36"/>
      <c r="D26" s="36"/>
      <c r="E26" s="36"/>
      <c r="F26" s="36"/>
      <c r="G26" s="36"/>
      <c r="H26" s="36"/>
      <c r="I26" s="36"/>
      <c r="J26" s="36"/>
      <c r="K26" s="36"/>
      <c r="L26" s="36"/>
      <c r="M26" s="36"/>
      <c r="N26" s="36"/>
      <c r="O26" s="36"/>
    </row>
    <row r="27" spans="2:15" x14ac:dyDescent="0.3">
      <c r="B27" s="304" t="s">
        <v>174</v>
      </c>
      <c r="C27" s="32">
        <f>IFERROR('Historical Finanical Statement '!C11/'Historical Finanical Statement '!C65,0)</f>
        <v>20.92016821419486</v>
      </c>
      <c r="D27" s="32">
        <f>IFERROR('Historical Finanical Statement '!D11/'Historical Finanical Statement '!D65,0)</f>
        <v>20.119918266350599</v>
      </c>
      <c r="E27" s="32">
        <f>IFERROR('Historical Finanical Statement '!E11/'Historical Finanical Statement '!E65,0)</f>
        <v>19.160353236640844</v>
      </c>
      <c r="F27" s="32">
        <f>IFERROR('Historical Finanical Statement '!F11/'Historical Finanical Statement '!F65,0)</f>
        <v>14.655712224718874</v>
      </c>
      <c r="G27" s="32">
        <f>IFERROR('Historical Finanical Statement '!G11/'Historical Finanical Statement '!G65,0)</f>
        <v>15.894698773489607</v>
      </c>
      <c r="H27" s="32">
        <f>IFERROR('Historical Finanical Statement '!H11/'Historical Finanical Statement '!H65,0)</f>
        <v>23.366617170976728</v>
      </c>
      <c r="I27" s="32">
        <f>IFERROR('Historical Finanical Statement '!I11/'Historical Finanical Statement '!I65,0)</f>
        <v>19.701330853658153</v>
      </c>
      <c r="J27" s="32">
        <f>IFERROR('Historical Finanical Statement '!J11/'Historical Finanical Statement '!J65,0)</f>
        <v>22.379917570317598</v>
      </c>
      <c r="K27" s="32">
        <f>IFERROR('Historical Finanical Statement '!K11/'Historical Finanical Statement '!K65,0)</f>
        <v>21.982947610142858</v>
      </c>
      <c r="L27" s="32">
        <f>IFERROR('Historical Finanical Statement '!L11/'Historical Finanical Statement '!L65,0)</f>
        <v>25.833687966063799</v>
      </c>
      <c r="N27" s="32">
        <f t="shared" ref="N27:N31" si="10">IFERROR(AVERAGE(C27:L27),0)</f>
        <v>20.401535188655391</v>
      </c>
      <c r="O27" s="32">
        <f t="shared" ref="O27:O31" si="11">IFERROR(MEDIAN(C27:L27),0)</f>
        <v>20.520043240272727</v>
      </c>
    </row>
    <row r="28" spans="2:15" x14ac:dyDescent="0.3">
      <c r="B28" s="304" t="s">
        <v>175</v>
      </c>
      <c r="C28" s="32">
        <f>IFERROR('Historical Finanical Statement '!C11/'Historical Finanical Statement '!C55,0)</f>
        <v>2.4493010585757142</v>
      </c>
      <c r="D28" s="32">
        <f>IFERROR('Historical Finanical Statement '!D11/'Historical Finanical Statement '!D55,0)</f>
        <v>2.3769603927858673</v>
      </c>
      <c r="E28" s="32">
        <f>IFERROR('Historical Finanical Statement '!E11/'Historical Finanical Statement '!E55,0)</f>
        <v>1.9842807783040648</v>
      </c>
      <c r="F28" s="32">
        <f>IFERROR('Historical Finanical Statement '!F11/'Historical Finanical Statement '!F55,0)</f>
        <v>2.0414780318629697</v>
      </c>
      <c r="G28" s="32">
        <f>IFERROR('Historical Finanical Statement '!G11/'Historical Finanical Statement '!G55,0)</f>
        <v>2.1667847518227492</v>
      </c>
      <c r="H28" s="32">
        <f>IFERROR('Historical Finanical Statement '!H11/'Historical Finanical Statement '!H55,0)</f>
        <v>1.9602534811345065</v>
      </c>
      <c r="I28" s="32">
        <f>IFERROR('Historical Finanical Statement '!I11/'Historical Finanical Statement '!I55,0)</f>
        <v>1.7323684804395676</v>
      </c>
      <c r="J28" s="32">
        <f>IFERROR('Historical Finanical Statement '!J11/'Historical Finanical Statement '!J55,0)</f>
        <v>2.0170312149360217</v>
      </c>
      <c r="K28" s="32">
        <f>IFERROR('Historical Finanical Statement '!K11/'Historical Finanical Statement '!K55,0)</f>
        <v>2.2286057258733614</v>
      </c>
      <c r="L28" s="32">
        <f>IFERROR('Historical Finanical Statement '!L11/'Historical Finanical Statement '!L55,0)</f>
        <v>2.4694234112546125</v>
      </c>
      <c r="N28" s="32">
        <f t="shared" si="10"/>
        <v>2.1426487326989436</v>
      </c>
      <c r="O28" s="32">
        <f t="shared" si="11"/>
        <v>2.1041313918428592</v>
      </c>
    </row>
    <row r="29" spans="2:15" x14ac:dyDescent="0.3">
      <c r="B29" s="304" t="s">
        <v>176</v>
      </c>
      <c r="C29" s="32">
        <f>IFERROR('Historical Finanical Statement '!C11/'Historical Finanical Statement '!C66,0)</f>
        <v>8.9900219797938927</v>
      </c>
      <c r="D29" s="32">
        <f>IFERROR('Historical Finanical Statement '!D11/'Historical Finanical Statement '!D66,0)</f>
        <v>8.3613381173839922</v>
      </c>
      <c r="E29" s="32">
        <f>IFERROR('Historical Finanical Statement '!E11/'Historical Finanical Statement '!E66,0)</f>
        <v>7.6867643466738649</v>
      </c>
      <c r="F29" s="32">
        <f>IFERROR('Historical Finanical Statement '!F11/'Historical Finanical Statement '!F66,0)</f>
        <v>6.9190051742350009</v>
      </c>
      <c r="G29" s="32">
        <f>IFERROR('Historical Finanical Statement '!G11/'Historical Finanical Statement '!G66,0)</f>
        <v>7.7392856309817084</v>
      </c>
      <c r="H29" s="32">
        <f>IFERROR('Historical Finanical Statement '!H11/'Historical Finanical Statement '!H66,0)</f>
        <v>6.9698269049637886</v>
      </c>
      <c r="I29" s="32">
        <f>IFERROR('Historical Finanical Statement '!I11/'Historical Finanical Statement '!I66,0)</f>
        <v>6.9217098811563442</v>
      </c>
      <c r="J29" s="32">
        <f>IFERROR('Historical Finanical Statement '!J11/'Historical Finanical Statement '!J66,0)</f>
        <v>7.9015588385356104</v>
      </c>
      <c r="K29" s="32">
        <f>IFERROR('Historical Finanical Statement '!K11/'Historical Finanical Statement '!K66,0)</f>
        <v>8.4888641723217457</v>
      </c>
      <c r="L29" s="32">
        <f>IFERROR('Historical Finanical Statement '!L11/'Historical Finanical Statement '!L66,0)</f>
        <v>9.1639137956181322</v>
      </c>
      <c r="N29" s="32">
        <f t="shared" si="10"/>
        <v>7.9142288841664072</v>
      </c>
      <c r="O29" s="32">
        <f t="shared" si="11"/>
        <v>7.8204222347586594</v>
      </c>
    </row>
    <row r="30" spans="2:15" x14ac:dyDescent="0.3">
      <c r="B30" s="304" t="s">
        <v>177</v>
      </c>
      <c r="C30" s="32">
        <f>IFERROR('Historical Finanical Statement '!C11/'Historical Finanical Statement '!C59,0)</f>
        <v>2.9742370802544178</v>
      </c>
      <c r="D30" s="32">
        <f>IFERROR('Historical Finanical Statement '!D11/'Historical Finanical Statement '!D59,0)</f>
        <v>2.546312771514708</v>
      </c>
      <c r="E30" s="32">
        <f>IFERROR('Historical Finanical Statement '!E11/'Historical Finanical Statement '!E59,0)</f>
        <v>2.8109343484246239</v>
      </c>
      <c r="F30" s="32">
        <f>IFERROR('Historical Finanical Statement '!F11/'Historical Finanical Statement '!F59,0)</f>
        <v>2.4012948768781421</v>
      </c>
      <c r="G30" s="32">
        <f>IFERROR('Historical Finanical Statement '!G11/'Historical Finanical Statement '!G59,0)</f>
        <v>2.7144319562092578</v>
      </c>
      <c r="H30" s="32">
        <f>IFERROR('Historical Finanical Statement '!H11/'Historical Finanical Statement '!H59,0)</f>
        <v>2.0539205744067566</v>
      </c>
      <c r="I30" s="32">
        <f>IFERROR('Historical Finanical Statement '!I11/'Historical Finanical Statement '!I59,0)</f>
        <v>1.8008727134726064</v>
      </c>
      <c r="J30" s="32">
        <f>IFERROR('Historical Finanical Statement '!J11/'Historical Finanical Statement '!J59,0)</f>
        <v>2.0053488717943728</v>
      </c>
      <c r="K30" s="32">
        <f>IFERROR('Historical Finanical Statement '!K11/'Historical Finanical Statement '!K59,0)</f>
        <v>2.6193791539294131</v>
      </c>
      <c r="L30" s="32">
        <f>IFERROR('Historical Finanical Statement '!L11/'Historical Finanical Statement '!L59,0)</f>
        <v>3.6107194547475023</v>
      </c>
      <c r="N30" s="32">
        <f t="shared" si="10"/>
        <v>2.5537451801631801</v>
      </c>
      <c r="O30" s="32">
        <f t="shared" si="11"/>
        <v>2.5828459627220606</v>
      </c>
    </row>
    <row r="31" spans="2:15" x14ac:dyDescent="0.3">
      <c r="B31" s="304" t="s">
        <v>182</v>
      </c>
      <c r="C31" s="32">
        <f>IFERROR('Historical Finanical Statement '!C11/SUM('Historical Finanical Statement '!C52:C53),0)</f>
        <v>4.6773906756114965</v>
      </c>
      <c r="D31" s="32">
        <f>IFERROR('Historical Finanical Statement '!D11/SUM('Historical Finanical Statement '!D52:D53),0)</f>
        <v>3.4583567493379874</v>
      </c>
      <c r="E31" s="32">
        <f>IFERROR('Historical Finanical Statement '!E11/SUM('Historical Finanical Statement '!E52:E53),0)</f>
        <v>4.6449144180459854</v>
      </c>
      <c r="F31" s="32">
        <f>IFERROR('Historical Finanical Statement '!F11/SUM('Historical Finanical Statement '!F52:F53),0)</f>
        <v>3.0551908765475422</v>
      </c>
      <c r="G31" s="32">
        <f>IFERROR('Historical Finanical Statement '!G11/SUM('Historical Finanical Statement '!G52:G53),0)</f>
        <v>5.0172915853821474</v>
      </c>
      <c r="H31" s="32">
        <f>IFERROR('Historical Finanical Statement '!H11/SUM('Historical Finanical Statement '!H52:H53),0)</f>
        <v>4.196490075795241</v>
      </c>
      <c r="I31" s="32">
        <f>IFERROR('Historical Finanical Statement '!I11/SUM('Historical Finanical Statement '!I52:I53),0)</f>
        <v>4.5214403678625628</v>
      </c>
      <c r="J31" s="32">
        <f>IFERROR('Historical Finanical Statement '!J11/SUM('Historical Finanical Statement '!J52:J53),0)</f>
        <v>6.2487852671963351</v>
      </c>
      <c r="K31" s="32">
        <f>IFERROR('Historical Finanical Statement '!K11/SUM('Historical Finanical Statement '!K52:K53),0)</f>
        <v>7.6335680916398054</v>
      </c>
      <c r="L31" s="32">
        <f>IFERROR('Historical Finanical Statement '!L11/SUM('Historical Finanical Statement '!L52:L53),0)</f>
        <v>5.1570652495194773</v>
      </c>
      <c r="N31" s="32">
        <f t="shared" si="10"/>
        <v>4.861049335693858</v>
      </c>
      <c r="O31" s="32">
        <f t="shared" si="11"/>
        <v>4.6611525468287409</v>
      </c>
    </row>
    <row r="32" spans="2:15" x14ac:dyDescent="0.3">
      <c r="B32" s="305"/>
      <c r="C32" s="37"/>
      <c r="D32" s="37"/>
      <c r="E32" s="37"/>
      <c r="F32" s="37"/>
      <c r="G32" s="37"/>
      <c r="H32" s="37"/>
      <c r="I32" s="37"/>
      <c r="J32" s="37"/>
      <c r="K32" s="37"/>
      <c r="L32" s="37"/>
      <c r="M32" s="36"/>
      <c r="N32" s="36"/>
      <c r="O32" s="36"/>
    </row>
    <row r="33" spans="2:15" x14ac:dyDescent="0.3">
      <c r="B33" s="307" t="s">
        <v>183</v>
      </c>
    </row>
    <row r="34" spans="2:15" x14ac:dyDescent="0.3">
      <c r="B34" s="304" t="s">
        <v>46</v>
      </c>
      <c r="C34" s="33">
        <f>IFERROR(365/C27,0)</f>
        <v>17.447278447423685</v>
      </c>
      <c r="D34" s="33">
        <f t="shared" ref="D34:L34" si="12">IFERROR(365/D27,0)</f>
        <v>18.141226776772818</v>
      </c>
      <c r="E34" s="33">
        <f t="shared" si="12"/>
        <v>19.049753180019717</v>
      </c>
      <c r="F34" s="33">
        <f t="shared" si="12"/>
        <v>24.904964999543136</v>
      </c>
      <c r="G34" s="33">
        <f t="shared" si="12"/>
        <v>22.963631157878556</v>
      </c>
      <c r="H34" s="33">
        <f t="shared" si="12"/>
        <v>15.620575170519771</v>
      </c>
      <c r="I34" s="33">
        <f t="shared" si="12"/>
        <v>18.52666719376608</v>
      </c>
      <c r="J34" s="33">
        <f t="shared" si="12"/>
        <v>16.309264717046954</v>
      </c>
      <c r="K34" s="33">
        <f t="shared" si="12"/>
        <v>16.603778823163378</v>
      </c>
      <c r="L34" s="33">
        <f t="shared" si="12"/>
        <v>14.128838301348189</v>
      </c>
      <c r="N34" s="33">
        <f t="shared" ref="N34:N37" si="13">IFERROR(AVERAGE(C34:L34),0)</f>
        <v>18.369597876748227</v>
      </c>
      <c r="O34" s="33">
        <f t="shared" ref="O34:O37" si="14">IFERROR(MEDIAN(C34:L34),0)</f>
        <v>17.794252612098251</v>
      </c>
    </row>
    <row r="35" spans="2:15" x14ac:dyDescent="0.3">
      <c r="B35" s="304" t="s">
        <v>180</v>
      </c>
      <c r="C35" s="33">
        <f>IFERROR(365/C28,0)</f>
        <v>149.02210519283818</v>
      </c>
      <c r="D35" s="33">
        <f t="shared" ref="D35:L35" si="15">IFERROR(365/D28,0)</f>
        <v>153.55745981623585</v>
      </c>
      <c r="E35" s="33">
        <f t="shared" si="15"/>
        <v>183.94574194885871</v>
      </c>
      <c r="F35" s="33">
        <f t="shared" si="15"/>
        <v>178.79202925682029</v>
      </c>
      <c r="G35" s="33">
        <f t="shared" si="15"/>
        <v>168.45235766633192</v>
      </c>
      <c r="H35" s="33">
        <f t="shared" si="15"/>
        <v>186.20040903524091</v>
      </c>
      <c r="I35" s="33">
        <f t="shared" si="15"/>
        <v>210.69420514242194</v>
      </c>
      <c r="J35" s="33">
        <f t="shared" si="15"/>
        <v>180.95902398395825</v>
      </c>
      <c r="K35" s="33">
        <f t="shared" si="15"/>
        <v>163.77953074537726</v>
      </c>
      <c r="L35" s="33">
        <f t="shared" si="15"/>
        <v>147.8077831191203</v>
      </c>
      <c r="N35" s="33">
        <f t="shared" si="13"/>
        <v>172.32106459072037</v>
      </c>
      <c r="O35" s="33">
        <f t="shared" si="14"/>
        <v>173.6221934615761</v>
      </c>
    </row>
    <row r="36" spans="2:15" x14ac:dyDescent="0.3">
      <c r="B36" s="304" t="s">
        <v>181</v>
      </c>
      <c r="C36" s="33">
        <f>IFERROR(365/C29,0)</f>
        <v>40.600568143256986</v>
      </c>
      <c r="D36" s="33">
        <f t="shared" ref="D36:L36" si="16">IFERROR(365/D29,0)</f>
        <v>43.653299851746382</v>
      </c>
      <c r="E36" s="33">
        <f t="shared" si="16"/>
        <v>47.484218786795374</v>
      </c>
      <c r="F36" s="33">
        <f t="shared" si="16"/>
        <v>52.753248596949661</v>
      </c>
      <c r="G36" s="33">
        <f t="shared" si="16"/>
        <v>47.161975588398164</v>
      </c>
      <c r="H36" s="33">
        <f t="shared" si="16"/>
        <v>52.368588915752468</v>
      </c>
      <c r="I36" s="33">
        <f t="shared" si="16"/>
        <v>52.732634893247351</v>
      </c>
      <c r="J36" s="33">
        <f t="shared" si="16"/>
        <v>46.193416698982041</v>
      </c>
      <c r="K36" s="33">
        <f t="shared" si="16"/>
        <v>42.997507392107408</v>
      </c>
      <c r="L36" s="33">
        <f t="shared" si="16"/>
        <v>39.830143336194453</v>
      </c>
      <c r="N36" s="33">
        <f t="shared" si="13"/>
        <v>46.577560220343024</v>
      </c>
      <c r="O36" s="33">
        <f t="shared" si="14"/>
        <v>46.677696143690099</v>
      </c>
    </row>
    <row r="37" spans="2:15" x14ac:dyDescent="0.3">
      <c r="B37" s="304" t="s">
        <v>187</v>
      </c>
      <c r="C37" s="33">
        <f>IFERROR(SUM(C34,C36)-C35,0)</f>
        <v>-90.974258602157505</v>
      </c>
      <c r="D37" s="33">
        <f t="shared" ref="D37:L37" si="17">IFERROR(SUM(D34,D36)-D35,0)</f>
        <v>-91.762933187716641</v>
      </c>
      <c r="E37" s="33">
        <f t="shared" si="17"/>
        <v>-117.41176998204362</v>
      </c>
      <c r="F37" s="33">
        <f t="shared" si="17"/>
        <v>-101.13381566032749</v>
      </c>
      <c r="G37" s="33">
        <f t="shared" si="17"/>
        <v>-98.326750920055204</v>
      </c>
      <c r="H37" s="33">
        <f t="shared" si="17"/>
        <v>-118.21124494896867</v>
      </c>
      <c r="I37" s="33">
        <f t="shared" si="17"/>
        <v>-139.43490305540851</v>
      </c>
      <c r="J37" s="33">
        <f t="shared" si="17"/>
        <v>-118.45634256792925</v>
      </c>
      <c r="K37" s="33">
        <f t="shared" si="17"/>
        <v>-104.17824453010647</v>
      </c>
      <c r="L37" s="33">
        <f t="shared" si="17"/>
        <v>-93.848801481577652</v>
      </c>
      <c r="N37" s="33">
        <f t="shared" si="13"/>
        <v>-107.37390649362911</v>
      </c>
      <c r="O37" s="33">
        <f t="shared" si="14"/>
        <v>-102.65603009521698</v>
      </c>
    </row>
    <row r="38" spans="2:15" x14ac:dyDescent="0.3">
      <c r="B38" s="305"/>
      <c r="C38" s="36"/>
      <c r="D38" s="36"/>
      <c r="E38" s="36"/>
      <c r="F38" s="36"/>
      <c r="G38" s="36"/>
      <c r="H38" s="36"/>
      <c r="I38" s="36"/>
      <c r="J38" s="36"/>
      <c r="K38" s="36"/>
      <c r="L38" s="36"/>
      <c r="M38" s="36"/>
      <c r="N38" s="36"/>
      <c r="O38" s="36"/>
    </row>
    <row r="39" spans="2:15" x14ac:dyDescent="0.3">
      <c r="B39" s="304" t="s">
        <v>184</v>
      </c>
      <c r="C39" s="31">
        <f>IFERROR('Historical Finanical Statement '!C85/'Historical Finanical Statement '!C11,0)</f>
        <v>0.12106750071762705</v>
      </c>
      <c r="D39" s="31">
        <f>IFERROR('Historical Finanical Statement '!D85/'Historical Finanical Statement '!D11,0)</f>
        <v>0.14360971207739662</v>
      </c>
      <c r="E39" s="31">
        <f>IFERROR('Historical Finanical Statement '!E85/'Historical Finanical Statement '!E11,0)</f>
        <v>0.12404497255040564</v>
      </c>
      <c r="F39" s="31">
        <f>IFERROR('Historical Finanical Statement '!F85/'Historical Finanical Statement '!F11,0)</f>
        <v>5.9759805574664121E-2</v>
      </c>
      <c r="G39" s="31">
        <f>IFERROR('Historical Finanical Statement '!G85/'Historical Finanical Statement '!G11,0)</f>
        <v>3.8653579670555313E-2</v>
      </c>
      <c r="H39" s="31">
        <f>IFERROR('Historical Finanical Statement '!H85/'Historical Finanical Statement '!H11,0)</f>
        <v>0.12141665635964458</v>
      </c>
      <c r="I39" s="31">
        <f>IFERROR('Historical Finanical Statement '!I85/'Historical Finanical Statement '!I11,0)</f>
        <v>0.11572300859005244</v>
      </c>
      <c r="J39" s="31">
        <f>IFERROR('Historical Finanical Statement '!J85/'Historical Finanical Statement '!J11,0)</f>
        <v>1.2684338598291522E-2</v>
      </c>
      <c r="K39" s="31">
        <f>IFERROR('Historical Finanical Statement '!K85/'Historical Finanical Statement '!K11,0)</f>
        <v>9.3248786148573667E-2</v>
      </c>
      <c r="L39" s="31">
        <f>IFERROR('Historical Finanical Statement '!L85/'Historical Finanical Statement '!L11,0)</f>
        <v>0.17181143821959496</v>
      </c>
      <c r="N39" s="31">
        <f t="shared" ref="N39:N41" si="18">IFERROR(AVERAGE(C39:L39),0)</f>
        <v>0.10020197985068061</v>
      </c>
      <c r="O39" s="31">
        <f t="shared" ref="O39:O41" si="19">IFERROR(MEDIAN(C39:L39),0)</f>
        <v>0.11839525465383974</v>
      </c>
    </row>
    <row r="40" spans="2:15" x14ac:dyDescent="0.3">
      <c r="B40" s="304" t="s">
        <v>185</v>
      </c>
      <c r="C40" s="31">
        <f>IFERROR('Historical Finanical Statement '!C85/'Historical Finanical Statement '!C70,0)</f>
        <v>0.1342520624188657</v>
      </c>
      <c r="D40" s="31">
        <f>IFERROR('Historical Finanical Statement '!D85/'Historical Finanical Statement '!D70,0)</f>
        <v>0.14899075217760099</v>
      </c>
      <c r="E40" s="31">
        <f>IFERROR('Historical Finanical Statement '!E85/'Historical Finanical Statement '!E70,0)</f>
        <v>0.12273077928285075</v>
      </c>
      <c r="F40" s="31">
        <f>IFERROR('Historical Finanical Statement '!F85/'Historical Finanical Statement '!F70,0)</f>
        <v>5.3250110386320486E-2</v>
      </c>
      <c r="G40" s="31">
        <f>IFERROR('Historical Finanical Statement '!G85/'Historical Finanical Statement '!G70,0)</f>
        <v>3.8177516390146542E-2</v>
      </c>
      <c r="H40" s="31">
        <f>IFERROR('Historical Finanical Statement '!H85/'Historical Finanical Statement '!H70,0)</f>
        <v>9.9000750797857404E-2</v>
      </c>
      <c r="I40" s="31">
        <f>IFERROR('Historical Finanical Statement '!I85/'Historical Finanical Statement '!I70,0)</f>
        <v>8.4629819997903213E-2</v>
      </c>
      <c r="J40" s="31">
        <f>IFERROR('Historical Finanical Statement '!J85/'Historical Finanical Statement '!J70,0)</f>
        <v>1.073355621163692E-2</v>
      </c>
      <c r="K40" s="31">
        <f>IFERROR('Historical Finanical Statement '!K85/'Historical Finanical Statement '!K70,0)</f>
        <v>9.639517425935408E-2</v>
      </c>
      <c r="L40" s="31">
        <f>IFERROR('Historical Finanical Statement '!L85/'Historical Finanical Statement '!L70,0)</f>
        <v>0.2036178712738107</v>
      </c>
      <c r="N40" s="31">
        <f t="shared" si="18"/>
        <v>9.9177839319634684E-2</v>
      </c>
      <c r="O40" s="31">
        <f t="shared" si="19"/>
        <v>9.7697962528605742E-2</v>
      </c>
    </row>
    <row r="41" spans="2:15" x14ac:dyDescent="0.3">
      <c r="B41" s="304" t="s">
        <v>186</v>
      </c>
      <c r="C41" s="31">
        <f>IFERROR('Historical Finanical Statement '!C85/'Historical Finanical Statement '!C54,0)</f>
        <v>0.43281933433581865</v>
      </c>
      <c r="D41" s="31">
        <f>IFERROR('Historical Finanical Statement '!D85/'Historical Finanical Statement '!D54,0)</f>
        <v>0.56534057978118779</v>
      </c>
      <c r="E41" s="31">
        <f>IFERROR('Historical Finanical Statement '!E85/'Historical Finanical Statement '!E54,0)</f>
        <v>0.42560185883717339</v>
      </c>
      <c r="F41" s="31">
        <f>IFERROR('Historical Finanical Statement '!F85/'Historical Finanical Statement '!F54,0)</f>
        <v>0.19587305159826587</v>
      </c>
      <c r="G41" s="31">
        <f>IFERROR('Historical Finanical Statement '!G85/'Historical Finanical Statement '!G54,0)</f>
        <v>0.1099219460940742</v>
      </c>
      <c r="H41" s="31">
        <f>IFERROR('Historical Finanical Statement '!H85/'Historical Finanical Statement '!H54,0)</f>
        <v>0.25401554192386361</v>
      </c>
      <c r="I41" s="31">
        <f>IFERROR('Historical Finanical Statement '!I85/'Historical Finanical Statement '!I54,0)</f>
        <v>0.20338341005738594</v>
      </c>
      <c r="J41" s="31">
        <f>IFERROR('Historical Finanical Statement '!J85/'Historical Finanical Statement '!J54,0)</f>
        <v>2.4117605968438302E-2</v>
      </c>
      <c r="K41" s="31">
        <f>IFERROR('Historical Finanical Statement '!K85/'Historical Finanical Statement '!K54,0)</f>
        <v>0.24055008953614193</v>
      </c>
      <c r="L41" s="31">
        <f>IFERROR('Historical Finanical Statement '!L85/'Historical Finanical Statement '!L54,0)</f>
        <v>0.70146602960027971</v>
      </c>
      <c r="N41" s="31">
        <f t="shared" si="18"/>
        <v>0.31530894477326293</v>
      </c>
      <c r="O41" s="31">
        <f t="shared" si="19"/>
        <v>0.24728281573000277</v>
      </c>
    </row>
    <row r="42" spans="2:15" x14ac:dyDescent="0.3">
      <c r="B42" s="36"/>
      <c r="C42" s="36"/>
      <c r="D42" s="36"/>
      <c r="E42" s="36"/>
      <c r="F42" s="36"/>
      <c r="G42" s="36"/>
      <c r="H42" s="36"/>
      <c r="I42" s="36"/>
      <c r="J42" s="36"/>
      <c r="K42" s="36"/>
      <c r="L42" s="36"/>
      <c r="M42" s="36"/>
      <c r="N42" s="36"/>
      <c r="O42" s="36"/>
    </row>
  </sheetData>
  <mergeCells count="1">
    <mergeCell ref="B2:O2"/>
  </mergeCells>
  <pageMargins left="0.11811023622047245" right="0.19685039370078741" top="0.19685039370078741" bottom="0.74803149606299213" header="0.98425196850393704" footer="0.31496062992125984"/>
  <pageSetup paperSize="9" scale="85" fitToHeight="0" orientation="landscape" r:id="rId1"/>
  <extLst>
    <ext xmlns:x14="http://schemas.microsoft.com/office/spreadsheetml/2009/9/main" uri="{05C60535-1F16-4fd2-B633-F4F36F0B64E0}">
      <x14:sparklineGroups xmlns:xm="http://schemas.microsoft.com/office/excel/2006/main">
        <x14:sparklineGroup displayEmptyCellsAs="gap" markers="1" xr2:uid="{78035CE0-6306-4544-902C-5664AD4A9C69}">
          <x14:colorSeries theme="7" tint="0.39997558519241921"/>
          <x14:colorNegative rgb="FFD00000"/>
          <x14:colorAxis rgb="FF000000"/>
          <x14:colorMarkers theme="1"/>
          <x14:colorFirst rgb="FFD00000"/>
          <x14:colorLast rgb="FFD00000"/>
          <x14:colorHigh rgb="FFD00000"/>
          <x14:colorLow rgb="FFD00000"/>
          <x14:sparklines>
            <x14:sparkline>
              <xm:f>'Ratio Analysis'!C39:L39</xm:f>
              <xm:sqref>M39</xm:sqref>
            </x14:sparkline>
            <x14:sparkline>
              <xm:f>'Ratio Analysis'!C40:L40</xm:f>
              <xm:sqref>M40</xm:sqref>
            </x14:sparkline>
            <x14:sparkline>
              <xm:f>'Ratio Analysis'!C41:L41</xm:f>
              <xm:sqref>M41</xm:sqref>
            </x14:sparkline>
          </x14:sparklines>
        </x14:sparklineGroup>
        <x14:sparklineGroup displayEmptyCellsAs="gap" markers="1" xr2:uid="{4695CE46-DC68-42CB-8B1F-91249EA10609}">
          <x14:colorSeries theme="7" tint="0.39997558519241921"/>
          <x14:colorNegative rgb="FFD00000"/>
          <x14:colorAxis rgb="FF000000"/>
          <x14:colorMarkers theme="1"/>
          <x14:colorFirst rgb="FFD00000"/>
          <x14:colorLast rgb="FFD00000"/>
          <x14:colorHigh rgb="FFD00000"/>
          <x14:colorLow rgb="FFD00000"/>
          <x14:sparklines>
            <x14:sparkline>
              <xm:f>'Ratio Analysis'!C34:L34</xm:f>
              <xm:sqref>M34</xm:sqref>
            </x14:sparkline>
            <x14:sparkline>
              <xm:f>'Ratio Analysis'!C35:L35</xm:f>
              <xm:sqref>M35</xm:sqref>
            </x14:sparkline>
            <x14:sparkline>
              <xm:f>'Ratio Analysis'!C36:L36</xm:f>
              <xm:sqref>M36</xm:sqref>
            </x14:sparkline>
            <x14:sparkline>
              <xm:f>'Ratio Analysis'!C37:L37</xm:f>
              <xm:sqref>M37</xm:sqref>
            </x14:sparkline>
          </x14:sparklines>
        </x14:sparklineGroup>
        <x14:sparklineGroup displayEmptyCellsAs="gap" markers="1" xr2:uid="{E5C7ED3C-8E05-4166-8BD5-740EAC531C8B}">
          <x14:colorSeries theme="7" tint="0.39997558519241921"/>
          <x14:colorNegative rgb="FFD00000"/>
          <x14:colorAxis rgb="FF000000"/>
          <x14:colorMarkers theme="1"/>
          <x14:colorFirst rgb="FFD00000"/>
          <x14:colorLast rgb="FFD00000"/>
          <x14:colorHigh rgb="FFD00000"/>
          <x14:colorLow rgb="FFD00000"/>
          <x14:sparklines>
            <x14:sparkline>
              <xm:f>'Ratio Analysis'!C27:L27</xm:f>
              <xm:sqref>M27</xm:sqref>
            </x14:sparkline>
            <x14:sparkline>
              <xm:f>'Ratio Analysis'!C28:L28</xm:f>
              <xm:sqref>M28</xm:sqref>
            </x14:sparkline>
            <x14:sparkline>
              <xm:f>'Ratio Analysis'!C29:L29</xm:f>
              <xm:sqref>M29</xm:sqref>
            </x14:sparkline>
            <x14:sparkline>
              <xm:f>'Ratio Analysis'!C30:L30</xm:f>
              <xm:sqref>M30</xm:sqref>
            </x14:sparkline>
            <x14:sparkline>
              <xm:f>'Ratio Analysis'!C31:L31</xm:f>
              <xm:sqref>M31</xm:sqref>
            </x14:sparkline>
          </x14:sparklines>
        </x14:sparklineGroup>
        <x14:sparklineGroup displayEmptyCellsAs="gap" markers="1" xr2:uid="{F35BB9FC-6CE6-4347-82E9-09F795085D28}">
          <x14:colorSeries theme="7" tint="0.39997558519241921"/>
          <x14:colorNegative rgb="FFD00000"/>
          <x14:colorAxis rgb="FF000000"/>
          <x14:colorMarkers theme="1"/>
          <x14:colorFirst rgb="FFD00000"/>
          <x14:colorLast rgb="FFD00000"/>
          <x14:colorHigh rgb="FFD00000"/>
          <x14:colorLow rgb="FFD00000"/>
          <x14:sparklines>
            <x14:sparkline>
              <xm:f>'Ratio Analysis'!C21:L21</xm:f>
              <xm:sqref>M21</xm:sqref>
            </x14:sparkline>
            <x14:sparkline>
              <xm:f>'Ratio Analysis'!C22:L22</xm:f>
              <xm:sqref>M22</xm:sqref>
            </x14:sparkline>
            <x14:sparkline>
              <xm:f>'Ratio Analysis'!C23:L23</xm:f>
              <xm:sqref>M23</xm:sqref>
            </x14:sparkline>
            <x14:sparkline>
              <xm:f>'Ratio Analysis'!C24:L24</xm:f>
              <xm:sqref>M24</xm:sqref>
            </x14:sparkline>
            <x14:sparkline>
              <xm:f>'Ratio Analysis'!C25:L25</xm:f>
              <xm:sqref>M25</xm:sqref>
            </x14:sparkline>
          </x14:sparklines>
        </x14:sparklineGroup>
        <x14:sparklineGroup displayEmptyCellsAs="gap" markers="1" xr2:uid="{94F9EC9C-8E8A-498B-BD7F-B9AA8943A749}">
          <x14:colorSeries theme="7" tint="0.39997558519241921"/>
          <x14:colorNegative rgb="FFD00000"/>
          <x14:colorAxis rgb="FF000000"/>
          <x14:colorMarkers theme="1"/>
          <x14:colorFirst rgb="FFD00000"/>
          <x14:colorLast rgb="FFD00000"/>
          <x14:colorHigh rgb="FFD00000"/>
          <x14:colorLow rgb="FFD00000"/>
          <x14:sparklines>
            <x14:sparkline>
              <xm:f>'Ratio Analysis'!C17:L17</xm:f>
              <xm:sqref>M17</xm:sqref>
            </x14:sparkline>
            <x14:sparkline>
              <xm:f>'Ratio Analysis'!C18:L18</xm:f>
              <xm:sqref>M18</xm:sqref>
            </x14:sparkline>
            <x14:sparkline>
              <xm:f>'Ratio Analysis'!C19:L19</xm:f>
              <xm:sqref>M19</xm:sqref>
            </x14:sparkline>
          </x14:sparklines>
        </x14:sparklineGroup>
        <x14:sparklineGroup displayEmptyCellsAs="gap" markers="1" xr2:uid="{A050AEA1-99F9-4DEB-ABC8-CAECF515617F}">
          <x14:colorSeries theme="7" tint="0.39997558519241921"/>
          <x14:colorNegative rgb="FFD00000"/>
          <x14:colorAxis rgb="FF000000"/>
          <x14:colorMarkers theme="1"/>
          <x14:colorFirst rgb="FFD00000"/>
          <x14:colorLast rgb="FFD00000"/>
          <x14:colorHigh rgb="FFD00000"/>
          <x14:colorLow rgb="FFD00000"/>
          <x14:sparklines>
            <x14:sparkline>
              <xm:f>'Ratio Analysis'!C11:L11</xm:f>
              <xm:sqref>M11</xm:sqref>
            </x14:sparkline>
            <x14:sparkline>
              <xm:f>'Ratio Analysis'!C12:L12</xm:f>
              <xm:sqref>M12</xm:sqref>
            </x14:sparkline>
            <x14:sparkline>
              <xm:f>'Ratio Analysis'!C13:L13</xm:f>
              <xm:sqref>M13</xm:sqref>
            </x14:sparkline>
            <x14:sparkline>
              <xm:f>'Ratio Analysis'!C14:L14</xm:f>
              <xm:sqref>M14</xm:sqref>
            </x14:sparkline>
            <x14:sparkline>
              <xm:f>'Ratio Analysis'!C15:L15</xm:f>
              <xm:sqref>M15</xm:sqref>
            </x14:sparkline>
          </x14:sparklines>
        </x14:sparklineGroup>
        <x14:sparklineGroup displayEmptyCellsAs="gap" markers="1" xr2:uid="{16ADD144-F14C-423A-B463-D8D2CCBF6295}">
          <x14:colorSeries theme="7" tint="0.39997558519241921"/>
          <x14:colorNegative rgb="FFD00000"/>
          <x14:colorAxis rgb="FF000000"/>
          <x14:colorMarkers theme="1"/>
          <x14:colorFirst rgb="FFD00000"/>
          <x14:colorLast rgb="FFD00000"/>
          <x14:colorHigh rgb="FFD00000"/>
          <x14:colorLow rgb="FFD00000"/>
          <x14:sparklines>
            <x14:sparkline>
              <xm:f>'Ratio Analysis'!D5:L5</xm:f>
              <xm:sqref>M5</xm:sqref>
            </x14:sparkline>
            <x14:sparkline>
              <xm:f>'Ratio Analysis'!D6:L6</xm:f>
              <xm:sqref>M6</xm:sqref>
            </x14:sparkline>
            <x14:sparkline>
              <xm:f>'Ratio Analysis'!D7:L7</xm:f>
              <xm:sqref>M7</xm:sqref>
            </x14:sparkline>
            <x14:sparkline>
              <xm:f>'Ratio Analysis'!D8:L8</xm:f>
              <xm:sqref>M8</xm:sqref>
            </x14:sparkline>
            <x14:sparkline>
              <xm:f>'Ratio Analysis'!D9:L9</xm:f>
              <xm:sqref>M9</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0BCE1-1409-4BE6-83AA-78DC89044818}">
  <sheetPr>
    <tabColor theme="3" tint="-0.249977111117893"/>
    <pageSetUpPr fitToPage="1"/>
  </sheetPr>
  <dimension ref="B1:O23"/>
  <sheetViews>
    <sheetView showGridLines="0" view="pageBreakPreview" zoomScale="60" zoomScaleNormal="100" workbookViewId="0">
      <selection activeCell="P20" sqref="P20"/>
    </sheetView>
  </sheetViews>
  <sheetFormatPr defaultRowHeight="14.4" x14ac:dyDescent="0.3"/>
  <cols>
    <col min="1" max="1" width="1.88671875" customWidth="1"/>
    <col min="2" max="2" width="10.88671875" bestFit="1" customWidth="1"/>
    <col min="3" max="3" width="6" bestFit="1" customWidth="1"/>
    <col min="4" max="4" width="8.77734375" bestFit="1" customWidth="1"/>
    <col min="5" max="5" width="12.109375" bestFit="1" customWidth="1"/>
    <col min="6" max="6" width="2.77734375" customWidth="1"/>
    <col min="7" max="7" width="10.88671875" bestFit="1" customWidth="1"/>
    <col min="8" max="8" width="6" bestFit="1" customWidth="1"/>
    <col min="9" max="9" width="7.109375" bestFit="1" customWidth="1"/>
    <col min="10" max="10" width="12.109375" bestFit="1" customWidth="1"/>
    <col min="11" max="11" width="2.77734375" customWidth="1"/>
    <col min="12" max="12" width="11.44140625" customWidth="1"/>
    <col min="13" max="13" width="7.5546875" customWidth="1"/>
    <col min="14" max="14" width="10.88671875" customWidth="1"/>
    <col min="15" max="15" width="12.109375" customWidth="1"/>
    <col min="24" max="24" width="0" hidden="1" customWidth="1"/>
  </cols>
  <sheetData>
    <row r="1" spans="2:15" ht="18.600000000000001" thickBot="1" x14ac:dyDescent="0.4">
      <c r="B1" s="261"/>
      <c r="C1" s="261"/>
      <c r="D1" s="261"/>
      <c r="E1" s="261"/>
      <c r="F1" s="261"/>
      <c r="G1" s="261"/>
      <c r="H1" s="261"/>
      <c r="I1" s="261"/>
      <c r="J1" s="261"/>
      <c r="K1" s="261"/>
      <c r="L1" s="261"/>
      <c r="M1" s="261"/>
      <c r="N1" s="261"/>
      <c r="O1" s="261"/>
    </row>
    <row r="2" spans="2:15" ht="16.2" thickTop="1" x14ac:dyDescent="0.3">
      <c r="B2" s="263" t="str">
        <f>'Data Sheet'!B1</f>
        <v>TATA MOTORS LTD</v>
      </c>
      <c r="C2" s="264"/>
      <c r="D2" s="264"/>
      <c r="E2" s="264"/>
      <c r="F2" s="264"/>
      <c r="G2" s="264"/>
      <c r="H2" s="264"/>
      <c r="I2" s="264"/>
      <c r="J2" s="264"/>
      <c r="K2" s="264"/>
      <c r="L2" s="264"/>
      <c r="M2" s="264"/>
      <c r="N2" s="264"/>
      <c r="O2" s="264"/>
    </row>
    <row r="3" spans="2:15" ht="15.6" x14ac:dyDescent="0.3">
      <c r="B3" s="226" t="str">
        <f>CONCATENATE(" ","( ",VLOOKUP(B2,Sheet13!B2:D5442,3,0)," | ","BSE Code: ",VLOOKUP(B2,Sheet13!B2:E5442,2,0),")")</f>
        <v xml:space="preserve"> ( TATAMOTORS | BSE Code: 500570)</v>
      </c>
      <c r="C3" s="226"/>
      <c r="D3" s="226"/>
      <c r="E3" s="226"/>
      <c r="F3" s="226"/>
      <c r="G3" s="226"/>
      <c r="H3" s="226"/>
      <c r="I3" s="226"/>
      <c r="J3" s="226"/>
      <c r="K3" s="226"/>
      <c r="L3" s="226"/>
      <c r="M3" s="226"/>
      <c r="N3" s="226"/>
      <c r="O3" s="226"/>
    </row>
    <row r="4" spans="2:15" ht="15.6" x14ac:dyDescent="0.3">
      <c r="B4" s="225" t="str">
        <f>CONCATENATE("  ","INR " &amp;'Data Sheet'!B8)</f>
        <v xml:space="preserve">  INR 1049.35</v>
      </c>
      <c r="C4" s="226"/>
      <c r="D4" s="226"/>
      <c r="E4" s="226"/>
      <c r="F4" s="226"/>
      <c r="G4" s="226"/>
      <c r="H4" s="226"/>
      <c r="I4" s="226"/>
      <c r="J4" s="226"/>
      <c r="K4" s="226"/>
      <c r="L4" s="226"/>
      <c r="M4" s="226"/>
      <c r="N4" s="226"/>
      <c r="O4" s="226"/>
    </row>
    <row r="5" spans="2:15" ht="16.2" thickBot="1" x14ac:dyDescent="0.35">
      <c r="B5" s="271" t="s">
        <v>8898</v>
      </c>
      <c r="C5" s="226"/>
      <c r="D5" s="226"/>
      <c r="E5" s="226"/>
      <c r="F5" s="226"/>
      <c r="G5" s="226"/>
      <c r="H5" s="226"/>
      <c r="I5" s="226"/>
      <c r="J5" s="226"/>
      <c r="K5" s="226"/>
      <c r="L5" s="226"/>
      <c r="M5" s="226"/>
      <c r="N5" s="226"/>
      <c r="O5" s="226"/>
    </row>
    <row r="6" spans="2:15" ht="16.2" thickTop="1" x14ac:dyDescent="0.3">
      <c r="B6" s="270"/>
      <c r="C6" s="270"/>
      <c r="D6" s="270"/>
      <c r="E6" s="270"/>
      <c r="F6" s="270"/>
      <c r="G6" s="270"/>
      <c r="H6" s="270"/>
      <c r="I6" s="270"/>
      <c r="J6" s="270"/>
      <c r="K6" s="270"/>
      <c r="L6" s="270"/>
      <c r="M6" s="270"/>
      <c r="N6" s="270"/>
      <c r="O6" s="270"/>
    </row>
    <row r="7" spans="2:15" x14ac:dyDescent="0.3">
      <c r="B7" s="369" t="str">
        <f>'Data Sheet'!$B$1&amp;"-"&amp;" Sales Forecasting"</f>
        <v>TATA MOTORS LTD- Sales Forecasting</v>
      </c>
      <c r="C7" s="370"/>
      <c r="D7" s="370"/>
      <c r="E7" s="370"/>
      <c r="G7" s="369" t="str">
        <f>'Data Sheet'!$B$1&amp;"-"&amp;" EBITDA Forecasting"</f>
        <v>TATA MOTORS LTD- EBITDA Forecasting</v>
      </c>
      <c r="H7" s="370"/>
      <c r="I7" s="370"/>
      <c r="J7" s="370"/>
      <c r="L7" s="369" t="str">
        <f>'Data Sheet'!$B$1&amp;"-"&amp;" Earnings Per Share Forecasting"</f>
        <v>TATA MOTORS LTD- Earnings Per Share Forecasting</v>
      </c>
      <c r="M7" s="370"/>
      <c r="N7" s="370"/>
      <c r="O7" s="370"/>
    </row>
    <row r="8" spans="2:15" x14ac:dyDescent="0.3">
      <c r="B8" s="53" t="s">
        <v>195</v>
      </c>
      <c r="C8" s="54" t="s">
        <v>196</v>
      </c>
      <c r="D8" s="54" t="s">
        <v>6</v>
      </c>
      <c r="E8" s="54" t="s">
        <v>98</v>
      </c>
      <c r="G8" s="53" t="s">
        <v>195</v>
      </c>
      <c r="H8" s="54" t="s">
        <v>196</v>
      </c>
      <c r="I8" s="54" t="s">
        <v>6</v>
      </c>
      <c r="J8" s="54" t="s">
        <v>98</v>
      </c>
      <c r="L8" s="53" t="s">
        <v>195</v>
      </c>
      <c r="M8" s="54" t="s">
        <v>196</v>
      </c>
      <c r="N8" s="54" t="s">
        <v>6</v>
      </c>
      <c r="O8" s="54" t="s">
        <v>98</v>
      </c>
    </row>
    <row r="9" spans="2:15" x14ac:dyDescent="0.3">
      <c r="B9" s="20">
        <v>1</v>
      </c>
      <c r="C9" s="55">
        <v>2015</v>
      </c>
      <c r="D9" s="52" cm="1">
        <f t="array" ref="D9:D18">TRANSPOSE('Data Sheet'!B17:K17)</f>
        <v>263158.98</v>
      </c>
      <c r="E9" s="56" t="s">
        <v>99</v>
      </c>
      <c r="G9" s="20">
        <v>1</v>
      </c>
      <c r="H9" s="55">
        <v>2015</v>
      </c>
      <c r="I9" s="52" cm="1">
        <f t="array" ref="I9:I18">TRANSPOSE('Historical Finanical Statement '!C23:L23)</f>
        <v>39238.64999999998</v>
      </c>
      <c r="J9" s="56" t="s">
        <v>99</v>
      </c>
      <c r="L9" s="20">
        <v>1</v>
      </c>
      <c r="M9" s="55">
        <v>2015</v>
      </c>
      <c r="N9" s="61" cm="1">
        <f t="array" ref="N9:N18">TRANSPOSE('Historical Finanical Statement '!C43:L43)</f>
        <v>46.220198102098706</v>
      </c>
      <c r="O9" s="56" t="s">
        <v>99</v>
      </c>
    </row>
    <row r="10" spans="2:15" x14ac:dyDescent="0.3">
      <c r="B10" s="20">
        <f>B9+1</f>
        <v>2</v>
      </c>
      <c r="C10" s="55">
        <v>2016</v>
      </c>
      <c r="D10" s="52">
        <v>273045.59999999998</v>
      </c>
      <c r="E10" s="50">
        <f>D10/D9-1</f>
        <v>3.75690010654397E-2</v>
      </c>
      <c r="G10" s="20">
        <f>G9+1</f>
        <v>2</v>
      </c>
      <c r="H10" s="55">
        <v>2016</v>
      </c>
      <c r="I10" s="52">
        <v>38395.249999999971</v>
      </c>
      <c r="J10" s="50">
        <f>I10/I9-1</f>
        <v>-2.1494113584437979E-2</v>
      </c>
      <c r="L10" s="20">
        <f>L9+1</f>
        <v>2</v>
      </c>
      <c r="M10" s="55">
        <v>2016</v>
      </c>
      <c r="N10" s="61">
        <v>47.694444444444336</v>
      </c>
      <c r="O10" s="50">
        <f>N10/N9-1</f>
        <v>3.189614936502605E-2</v>
      </c>
    </row>
    <row r="11" spans="2:15" x14ac:dyDescent="0.3">
      <c r="B11" s="20">
        <f t="shared" ref="B11:B23" si="0">B10+1</f>
        <v>3</v>
      </c>
      <c r="C11" s="55">
        <v>2017</v>
      </c>
      <c r="D11" s="52">
        <v>269692.51</v>
      </c>
      <c r="E11" s="50">
        <f t="shared" ref="E11:E23" si="1">D11/D10-1</f>
        <v>-1.2280329732469508E-2</v>
      </c>
      <c r="G11" s="20">
        <f t="shared" ref="G11:G23" si="2">G10+1</f>
        <v>3</v>
      </c>
      <c r="H11" s="55">
        <v>2017</v>
      </c>
      <c r="I11" s="52">
        <v>29588.690000000046</v>
      </c>
      <c r="J11" s="50">
        <f t="shared" ref="J11:J23" si="3">I11/I10-1</f>
        <v>-0.22936587208052905</v>
      </c>
      <c r="L11" s="20">
        <f t="shared" ref="L11:L23" si="4">L10+1</f>
        <v>3</v>
      </c>
      <c r="M11" s="55">
        <v>2017</v>
      </c>
      <c r="N11" s="61">
        <v>14.527274616423808</v>
      </c>
      <c r="O11" s="50">
        <f t="shared" ref="O11:O23" si="5">N11/N10-1</f>
        <v>-0.69540950134463697</v>
      </c>
    </row>
    <row r="12" spans="2:15" x14ac:dyDescent="0.3">
      <c r="B12" s="20">
        <f t="shared" si="0"/>
        <v>4</v>
      </c>
      <c r="C12" s="55">
        <v>2018</v>
      </c>
      <c r="D12" s="52">
        <v>291550.48</v>
      </c>
      <c r="E12" s="50">
        <f t="shared" si="1"/>
        <v>8.104774581985974E-2</v>
      </c>
      <c r="G12" s="20">
        <f t="shared" si="2"/>
        <v>4</v>
      </c>
      <c r="H12" s="55">
        <v>2018</v>
      </c>
      <c r="I12" s="52">
        <v>31457.679999999993</v>
      </c>
      <c r="J12" s="50">
        <f t="shared" si="3"/>
        <v>6.3165689322506102E-2</v>
      </c>
      <c r="L12" s="20">
        <f t="shared" si="4"/>
        <v>4</v>
      </c>
      <c r="M12" s="55">
        <v>2018</v>
      </c>
      <c r="N12" s="61">
        <v>3.049111626779315</v>
      </c>
      <c r="O12" s="50">
        <f t="shared" si="5"/>
        <v>-0.79011124197155724</v>
      </c>
    </row>
    <row r="13" spans="2:15" x14ac:dyDescent="0.3">
      <c r="B13" s="20">
        <f t="shared" si="0"/>
        <v>5</v>
      </c>
      <c r="C13" s="55">
        <v>2019</v>
      </c>
      <c r="D13" s="52">
        <v>301938.40000000002</v>
      </c>
      <c r="E13" s="50">
        <f t="shared" si="1"/>
        <v>3.5629919045237157E-2</v>
      </c>
      <c r="G13" s="20">
        <f t="shared" si="2"/>
        <v>5</v>
      </c>
      <c r="H13" s="55">
        <v>2019</v>
      </c>
      <c r="I13" s="52">
        <v>24664.330000000024</v>
      </c>
      <c r="J13" s="50">
        <f t="shared" si="3"/>
        <v>-0.21595203460649259</v>
      </c>
      <c r="L13" s="20">
        <f t="shared" si="4"/>
        <v>5</v>
      </c>
      <c r="M13" s="55">
        <v>2019</v>
      </c>
      <c r="N13" s="61">
        <v>-7.7839157690575265</v>
      </c>
      <c r="O13" s="50">
        <f t="shared" si="5"/>
        <v>-3.5528470983790919</v>
      </c>
    </row>
    <row r="14" spans="2:15" x14ac:dyDescent="0.3">
      <c r="B14" s="20">
        <f t="shared" si="0"/>
        <v>6</v>
      </c>
      <c r="C14" s="55">
        <v>2020</v>
      </c>
      <c r="D14" s="52">
        <v>261067.97</v>
      </c>
      <c r="E14" s="50">
        <f t="shared" si="1"/>
        <v>-0.135360159555724</v>
      </c>
      <c r="G14" s="20">
        <f t="shared" si="2"/>
        <v>6</v>
      </c>
      <c r="H14" s="55">
        <v>2020</v>
      </c>
      <c r="I14" s="52">
        <v>17987.069999999963</v>
      </c>
      <c r="J14" s="50">
        <f t="shared" si="3"/>
        <v>-0.27072537547138131</v>
      </c>
      <c r="L14" s="20">
        <f t="shared" si="4"/>
        <v>6</v>
      </c>
      <c r="M14" s="55">
        <v>2020</v>
      </c>
      <c r="N14" s="61">
        <v>-35.859307219164904</v>
      </c>
      <c r="O14" s="50">
        <f t="shared" si="5"/>
        <v>3.6068467700681115</v>
      </c>
    </row>
    <row r="15" spans="2:15" x14ac:dyDescent="0.3">
      <c r="B15" s="20">
        <f t="shared" si="0"/>
        <v>7</v>
      </c>
      <c r="C15" s="55">
        <v>2021</v>
      </c>
      <c r="D15" s="52">
        <v>249794.75</v>
      </c>
      <c r="E15" s="50">
        <f t="shared" si="1"/>
        <v>-4.3181168490336042E-2</v>
      </c>
      <c r="G15" s="20">
        <f t="shared" si="2"/>
        <v>7</v>
      </c>
      <c r="H15" s="55">
        <v>2021</v>
      </c>
      <c r="I15" s="52">
        <v>32287.429999999989</v>
      </c>
      <c r="J15" s="50">
        <f t="shared" si="3"/>
        <v>0.79503554497758966</v>
      </c>
      <c r="L15" s="20">
        <f t="shared" si="4"/>
        <v>7</v>
      </c>
      <c r="M15" s="55">
        <v>2021</v>
      </c>
      <c r="N15" s="61">
        <v>-5.7172845827184542</v>
      </c>
      <c r="O15" s="50">
        <f t="shared" si="5"/>
        <v>-0.84056344011958861</v>
      </c>
    </row>
    <row r="16" spans="2:15" x14ac:dyDescent="0.3">
      <c r="B16" s="20">
        <f t="shared" si="0"/>
        <v>8</v>
      </c>
      <c r="C16" s="55">
        <v>2022</v>
      </c>
      <c r="D16" s="52">
        <v>278453.62</v>
      </c>
      <c r="E16" s="50">
        <f t="shared" si="1"/>
        <v>0.11472967306158344</v>
      </c>
      <c r="G16" s="20">
        <f t="shared" si="2"/>
        <v>8</v>
      </c>
      <c r="H16" s="55">
        <v>2022</v>
      </c>
      <c r="I16" s="52">
        <v>24720.090000000015</v>
      </c>
      <c r="J16" s="50">
        <f t="shared" si="3"/>
        <v>-0.234374182150762</v>
      </c>
      <c r="L16" s="20">
        <f t="shared" si="4"/>
        <v>8</v>
      </c>
      <c r="M16" s="55">
        <v>2022</v>
      </c>
      <c r="N16" s="61">
        <v>-41.132140813683833</v>
      </c>
      <c r="O16" s="50">
        <f t="shared" si="5"/>
        <v>6.194349033807641</v>
      </c>
    </row>
    <row r="17" spans="2:15" x14ac:dyDescent="0.3">
      <c r="B17" s="20">
        <f t="shared" si="0"/>
        <v>9</v>
      </c>
      <c r="C17" s="55">
        <v>2023</v>
      </c>
      <c r="D17" s="52">
        <v>345966.97</v>
      </c>
      <c r="E17" s="50">
        <f t="shared" si="1"/>
        <v>0.24245815155859707</v>
      </c>
      <c r="G17" s="20">
        <f t="shared" si="2"/>
        <v>9</v>
      </c>
      <c r="H17" s="55">
        <v>2023</v>
      </c>
      <c r="I17" s="52">
        <v>31815.799999999959</v>
      </c>
      <c r="J17" s="50">
        <f t="shared" si="3"/>
        <v>0.28704223973294352</v>
      </c>
      <c r="L17" s="20">
        <f t="shared" si="4"/>
        <v>9</v>
      </c>
      <c r="M17" s="55">
        <v>2023</v>
      </c>
      <c r="N17" s="61">
        <v>-11.965495438533218</v>
      </c>
      <c r="O17" s="50">
        <f t="shared" si="5"/>
        <v>-0.70909621522659627</v>
      </c>
    </row>
    <row r="18" spans="2:15" x14ac:dyDescent="0.3">
      <c r="B18" s="20">
        <f t="shared" si="0"/>
        <v>10</v>
      </c>
      <c r="C18" s="55">
        <v>2024</v>
      </c>
      <c r="D18" s="52">
        <v>437927.77</v>
      </c>
      <c r="E18" s="50">
        <f t="shared" si="1"/>
        <v>0.26580803363974326</v>
      </c>
      <c r="G18" s="20">
        <f t="shared" si="2"/>
        <v>10</v>
      </c>
      <c r="H18" s="55">
        <v>2024</v>
      </c>
      <c r="I18" s="52">
        <v>59538.34000000004</v>
      </c>
      <c r="J18" s="50">
        <f t="shared" si="3"/>
        <v>0.87134505497269021</v>
      </c>
      <c r="L18" s="20">
        <f t="shared" si="4"/>
        <v>10</v>
      </c>
      <c r="M18" s="55">
        <v>2024</v>
      </c>
      <c r="N18" s="61">
        <v>78.629509281824596</v>
      </c>
      <c r="O18" s="50">
        <f t="shared" si="5"/>
        <v>-7.5713542482001346</v>
      </c>
    </row>
    <row r="19" spans="2:15" x14ac:dyDescent="0.3">
      <c r="B19" s="57">
        <f t="shared" si="0"/>
        <v>11</v>
      </c>
      <c r="C19" s="58">
        <v>2025</v>
      </c>
      <c r="D19" s="60">
        <f>FORECAST(B19,_xlfn.ANCHORARRAY($D$9),$B$9:$B$18)</f>
        <v>362627.59266666661</v>
      </c>
      <c r="E19" s="59">
        <f t="shared" si="1"/>
        <v>-0.17194656857073354</v>
      </c>
      <c r="G19" s="57">
        <f t="shared" si="2"/>
        <v>11</v>
      </c>
      <c r="H19" s="58">
        <v>2025</v>
      </c>
      <c r="I19" s="60">
        <f>FORECAST(G19,_xlfn.ANCHORARRAY($I$9),$G$9:$G$18)</f>
        <v>36573.001333333334</v>
      </c>
      <c r="J19" s="59">
        <f t="shared" si="3"/>
        <v>-0.38572352985767977</v>
      </c>
      <c r="L19" s="57">
        <f t="shared" si="4"/>
        <v>11</v>
      </c>
      <c r="M19" s="58">
        <v>2025</v>
      </c>
      <c r="N19" s="62">
        <f>FORECAST(L19,_xlfn.ANCHORARRAY($N$9),$L$9:$L$18)</f>
        <v>-6.520675101573687</v>
      </c>
      <c r="O19" s="59">
        <f t="shared" si="5"/>
        <v>-1.082929108436913</v>
      </c>
    </row>
    <row r="20" spans="2:15" x14ac:dyDescent="0.3">
      <c r="B20" s="57">
        <f t="shared" si="0"/>
        <v>12</v>
      </c>
      <c r="C20" s="58">
        <v>2026</v>
      </c>
      <c r="D20" s="60">
        <f>FORECAST(B20,_xlfn.ANCHORARRAY($D$9),$B$9:$B$18)</f>
        <v>374512.66315151507</v>
      </c>
      <c r="E20" s="59">
        <f t="shared" si="1"/>
        <v>3.2774865247977569E-2</v>
      </c>
      <c r="G20" s="57">
        <f t="shared" si="2"/>
        <v>12</v>
      </c>
      <c r="H20" s="58">
        <v>2026</v>
      </c>
      <c r="I20" s="60">
        <f>FORECAST(G20,_xlfn.ANCHORARRAY($I$9),$G$9:$G$18)</f>
        <v>37228.213757575766</v>
      </c>
      <c r="J20" s="59">
        <f t="shared" si="3"/>
        <v>1.7915194278716795E-2</v>
      </c>
      <c r="L20" s="57">
        <f t="shared" si="4"/>
        <v>12</v>
      </c>
      <c r="M20" s="58">
        <v>2026</v>
      </c>
      <c r="N20" s="62">
        <f t="shared" ref="N20:N23" si="6">FORECAST(L20,_xlfn.ANCHORARRAY($N$9),$L$9:$L$18)</f>
        <v>-9.3001141063764052</v>
      </c>
      <c r="O20" s="59">
        <f t="shared" si="5"/>
        <v>0.42625019058715763</v>
      </c>
    </row>
    <row r="21" spans="2:15" x14ac:dyDescent="0.3">
      <c r="B21" s="57">
        <f t="shared" si="0"/>
        <v>13</v>
      </c>
      <c r="C21" s="58">
        <v>2027</v>
      </c>
      <c r="D21" s="60">
        <f>FORECAST(B21,_xlfn.ANCHORARRAY($D$9),$B$9:$B$18)</f>
        <v>386397.73363636358</v>
      </c>
      <c r="E21" s="59">
        <f t="shared" si="1"/>
        <v>3.1734762677544603E-2</v>
      </c>
      <c r="G21" s="57">
        <f t="shared" si="2"/>
        <v>13</v>
      </c>
      <c r="H21" s="58">
        <v>2027</v>
      </c>
      <c r="I21" s="60">
        <f>FORECAST(G21,_xlfn.ANCHORARRAY($I$9),$G$9:$G$18)</f>
        <v>37883.426181818184</v>
      </c>
      <c r="J21" s="59">
        <f t="shared" si="3"/>
        <v>1.7599888850672762E-2</v>
      </c>
      <c r="L21" s="57">
        <f t="shared" si="4"/>
        <v>13</v>
      </c>
      <c r="M21" s="58">
        <v>2027</v>
      </c>
      <c r="N21" s="62">
        <f t="shared" si="6"/>
        <v>-12.079553111179131</v>
      </c>
      <c r="O21" s="59">
        <f t="shared" si="5"/>
        <v>0.29886074224584713</v>
      </c>
    </row>
    <row r="22" spans="2:15" x14ac:dyDescent="0.3">
      <c r="B22" s="57">
        <f t="shared" si="0"/>
        <v>14</v>
      </c>
      <c r="C22" s="58">
        <v>2028</v>
      </c>
      <c r="D22" s="60">
        <f>FORECAST(B22,_xlfn.ANCHORARRAY($D$9),$B$9:$B$18)</f>
        <v>398282.8041212121</v>
      </c>
      <c r="E22" s="59">
        <f t="shared" si="1"/>
        <v>3.0758644397312906E-2</v>
      </c>
      <c r="G22" s="57">
        <f t="shared" si="2"/>
        <v>14</v>
      </c>
      <c r="H22" s="58">
        <v>2028</v>
      </c>
      <c r="I22" s="60">
        <f>FORECAST(G22,_xlfn.ANCHORARRAY($I$9),$G$9:$G$18)</f>
        <v>38538.638606060616</v>
      </c>
      <c r="J22" s="59">
        <f t="shared" si="3"/>
        <v>1.7295490146477244E-2</v>
      </c>
      <c r="L22" s="57">
        <f t="shared" si="4"/>
        <v>14</v>
      </c>
      <c r="M22" s="58">
        <v>2028</v>
      </c>
      <c r="N22" s="62">
        <f t="shared" si="6"/>
        <v>-14.858992115981849</v>
      </c>
      <c r="O22" s="59">
        <f t="shared" si="5"/>
        <v>0.23009452247289364</v>
      </c>
    </row>
    <row r="23" spans="2:15" x14ac:dyDescent="0.3">
      <c r="B23" s="57">
        <f t="shared" si="0"/>
        <v>15</v>
      </c>
      <c r="C23" s="58">
        <v>2029</v>
      </c>
      <c r="D23" s="60">
        <f>FORECAST(B23,_xlfn.ANCHORARRAY($D$9),$B$9:$B$18)</f>
        <v>410167.87460606056</v>
      </c>
      <c r="E23" s="59">
        <f t="shared" si="1"/>
        <v>2.9840782383442788E-2</v>
      </c>
      <c r="G23" s="57">
        <f t="shared" si="2"/>
        <v>15</v>
      </c>
      <c r="H23" s="58">
        <v>2029</v>
      </c>
      <c r="I23" s="60">
        <f>FORECAST(G23,_xlfn.ANCHORARRAY($I$9),$G$9:$G$18)</f>
        <v>39193.851030303042</v>
      </c>
      <c r="J23" s="59">
        <f t="shared" si="3"/>
        <v>1.7001441876034251E-2</v>
      </c>
      <c r="L23" s="57">
        <f t="shared" si="4"/>
        <v>15</v>
      </c>
      <c r="M23" s="58">
        <v>2029</v>
      </c>
      <c r="N23" s="62">
        <f t="shared" si="6"/>
        <v>-17.638431120784574</v>
      </c>
      <c r="O23" s="59">
        <f t="shared" si="5"/>
        <v>0.18705434279174638</v>
      </c>
    </row>
  </sheetData>
  <mergeCells count="3">
    <mergeCell ref="B7:E7"/>
    <mergeCell ref="G7:J7"/>
    <mergeCell ref="L7:O7"/>
  </mergeCells>
  <pageMargins left="0.11811023622047245" right="0.19685039370078741" top="0.19685039370078741" bottom="0.74803149606299213" header="0.98425196850393704" footer="0.31496062992125984"/>
  <pageSetup paperSize="9" scale="9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18C5F-D3C9-486C-ABEE-5702ABC9BC6D}">
  <sheetPr>
    <pageSetUpPr fitToPage="1"/>
  </sheetPr>
  <dimension ref="B1:T119"/>
  <sheetViews>
    <sheetView showGridLines="0" view="pageBreakPreview" zoomScale="60" zoomScaleNormal="91" workbookViewId="0">
      <selection activeCell="P20" sqref="P20"/>
    </sheetView>
  </sheetViews>
  <sheetFormatPr defaultRowHeight="14.4" x14ac:dyDescent="0.3"/>
  <cols>
    <col min="1" max="1" width="1.88671875" customWidth="1"/>
    <col min="2" max="2" width="14.44140625" bestFit="1" customWidth="1"/>
    <col min="3" max="3" width="14.21875" bestFit="1" customWidth="1"/>
    <col min="4" max="4" width="13.6640625" style="50" bestFit="1" customWidth="1"/>
    <col min="6" max="6" width="12" style="63" bestFit="1" customWidth="1"/>
    <col min="7" max="7" width="8.88671875" style="63"/>
    <col min="9" max="9" width="25.77734375" customWidth="1"/>
    <col min="10" max="10" width="11.109375" customWidth="1"/>
    <col min="11" max="11" width="0" hidden="1" customWidth="1"/>
    <col min="12" max="12" width="17.44140625" hidden="1" customWidth="1"/>
    <col min="13" max="13" width="8.77734375" hidden="1" customWidth="1"/>
    <col min="14" max="20" width="0" hidden="1" customWidth="1"/>
  </cols>
  <sheetData>
    <row r="1" spans="2:20" ht="15" thickBot="1" x14ac:dyDescent="0.35"/>
    <row r="2" spans="2:20" ht="16.2" thickTop="1" x14ac:dyDescent="0.3">
      <c r="B2" s="263" t="str">
        <f>'Data Sheet'!B1</f>
        <v>TATA MOTORS LTD</v>
      </c>
      <c r="C2" s="264"/>
      <c r="D2" s="264"/>
      <c r="E2" s="264"/>
      <c r="F2" s="264"/>
      <c r="G2" s="264"/>
      <c r="H2" s="264"/>
      <c r="I2" s="264"/>
      <c r="J2" s="264"/>
      <c r="K2" s="264"/>
      <c r="L2" s="264"/>
      <c r="M2" s="264"/>
      <c r="N2" s="264"/>
      <c r="O2" s="264"/>
    </row>
    <row r="3" spans="2:20" ht="15.6" x14ac:dyDescent="0.3">
      <c r="B3" s="226" t="str">
        <f>CONCATENATE(" ","( ",VLOOKUP(B2,Sheet13!B2:D5442,3,0)," | ","BSE Code: ",VLOOKUP(B2,Sheet13!B2:E5442,2,0),")")</f>
        <v xml:space="preserve"> ( TATAMOTORS | BSE Code: 500570)</v>
      </c>
      <c r="C3" s="226"/>
      <c r="D3" s="226"/>
      <c r="E3" s="226"/>
      <c r="F3" s="226"/>
      <c r="G3" s="226"/>
      <c r="H3" s="226"/>
      <c r="I3" s="226"/>
      <c r="J3" s="226"/>
      <c r="K3" s="226"/>
      <c r="L3" s="226"/>
      <c r="M3" s="226"/>
      <c r="N3" s="226"/>
      <c r="O3" s="226"/>
    </row>
    <row r="4" spans="2:20" ht="15.6" x14ac:dyDescent="0.3">
      <c r="B4" s="225" t="str">
        <f>CONCATENATE("  ","INR " &amp;'Data Sheet'!B8)</f>
        <v xml:space="preserve">  INR 1049.35</v>
      </c>
      <c r="C4" s="226"/>
      <c r="D4" s="226"/>
      <c r="E4" s="226"/>
      <c r="F4" s="226"/>
      <c r="G4" s="226"/>
      <c r="H4" s="226"/>
      <c r="I4" s="226"/>
      <c r="J4" s="226"/>
      <c r="K4" s="226"/>
      <c r="L4" s="226"/>
      <c r="M4" s="226"/>
      <c r="N4" s="226"/>
      <c r="O4" s="226"/>
    </row>
    <row r="5" spans="2:20" ht="16.2" thickBot="1" x14ac:dyDescent="0.35">
      <c r="B5" s="271" t="s">
        <v>8898</v>
      </c>
      <c r="C5" s="226"/>
      <c r="D5" s="226"/>
      <c r="E5" s="226"/>
      <c r="F5" s="226"/>
      <c r="G5" s="226"/>
      <c r="H5" s="226"/>
      <c r="I5" s="226"/>
      <c r="J5" s="226"/>
      <c r="K5" s="226"/>
      <c r="L5" s="226"/>
      <c r="M5" s="226"/>
      <c r="N5" s="226"/>
      <c r="O5" s="226"/>
    </row>
    <row r="6" spans="2:20" ht="16.2" thickTop="1" x14ac:dyDescent="0.3">
      <c r="B6" s="273"/>
      <c r="C6" s="264"/>
      <c r="D6" s="264"/>
      <c r="E6" s="264"/>
      <c r="F6" s="264"/>
      <c r="G6" s="264"/>
      <c r="H6" s="264"/>
      <c r="I6" s="264"/>
      <c r="J6" s="264"/>
      <c r="K6" s="226"/>
      <c r="L6" s="226"/>
      <c r="M6" s="226"/>
      <c r="N6" s="226"/>
      <c r="O6" s="226"/>
    </row>
    <row r="7" spans="2:20" x14ac:dyDescent="0.3">
      <c r="B7" s="169" t="s">
        <v>642</v>
      </c>
      <c r="C7" s="240"/>
      <c r="D7" s="274"/>
      <c r="E7" s="240"/>
      <c r="F7" s="275"/>
      <c r="G7" s="275"/>
      <c r="H7" s="240"/>
      <c r="I7" s="240"/>
      <c r="J7" s="240"/>
      <c r="K7" s="240"/>
      <c r="L7" s="240"/>
      <c r="M7" s="240"/>
      <c r="N7" s="240"/>
      <c r="O7" s="240"/>
      <c r="P7" s="240"/>
      <c r="Q7" s="240"/>
      <c r="R7" s="240"/>
      <c r="S7" s="240"/>
      <c r="T7" s="240"/>
    </row>
    <row r="9" spans="2:20" x14ac:dyDescent="0.3">
      <c r="B9" s="371" t="s">
        <v>259</v>
      </c>
      <c r="C9" s="371"/>
      <c r="D9" s="371"/>
      <c r="F9" s="371" t="s">
        <v>260</v>
      </c>
      <c r="G9" s="371"/>
      <c r="H9" s="63"/>
      <c r="I9" s="181" t="s">
        <v>253</v>
      </c>
      <c r="J9" s="181"/>
    </row>
    <row r="10" spans="2:20" x14ac:dyDescent="0.3">
      <c r="D10"/>
      <c r="F10"/>
      <c r="G10"/>
    </row>
    <row r="11" spans="2:20" ht="15" thickBot="1" x14ac:dyDescent="0.35">
      <c r="B11" s="276" t="s">
        <v>239</v>
      </c>
      <c r="C11" s="277" t="s">
        <v>237</v>
      </c>
      <c r="D11" s="278" t="s">
        <v>240</v>
      </c>
      <c r="F11" s="277" t="s">
        <v>237</v>
      </c>
      <c r="G11" s="278" t="s">
        <v>240</v>
      </c>
      <c r="L11" t="s">
        <v>615</v>
      </c>
      <c r="M11" s="81">
        <f>SLOPE(D13:D116,G13:G116)</f>
        <v>1.3760277130407423</v>
      </c>
    </row>
    <row r="12" spans="2:20" ht="15" thickTop="1" x14ac:dyDescent="0.3">
      <c r="B12" s="87">
        <v>44822</v>
      </c>
      <c r="C12">
        <v>203.75</v>
      </c>
      <c r="D12" s="56" t="s">
        <v>99</v>
      </c>
      <c r="E12" s="28"/>
      <c r="F12" s="177">
        <v>17327.349999999999</v>
      </c>
      <c r="G12" s="56" t="s">
        <v>99</v>
      </c>
      <c r="I12" t="s">
        <v>254</v>
      </c>
      <c r="J12" s="81">
        <f>M14</f>
        <v>1.3760277130407401</v>
      </c>
      <c r="L12" t="s">
        <v>616</v>
      </c>
      <c r="M12" s="81">
        <f>_xlfn.COVARIANCE.S(D12:D116,G12:G116)/_xlfn.VAR.S(G12:G116)</f>
        <v>1.3760277130407408</v>
      </c>
    </row>
    <row r="13" spans="2:20" x14ac:dyDescent="0.3">
      <c r="B13" s="87">
        <v>44829</v>
      </c>
      <c r="C13">
        <v>193.75</v>
      </c>
      <c r="D13" s="50">
        <f>C13/C12-1</f>
        <v>-4.9079754601227044E-2</v>
      </c>
      <c r="E13" s="28"/>
      <c r="F13" s="177">
        <v>17094.349999999999</v>
      </c>
      <c r="G13" s="50">
        <f>F13/F12-1</f>
        <v>-1.3446949475828696E-2</v>
      </c>
      <c r="I13" t="s">
        <v>255</v>
      </c>
      <c r="J13" s="50">
        <v>0.75</v>
      </c>
      <c r="M13" s="81"/>
    </row>
    <row r="14" spans="2:20" x14ac:dyDescent="0.3">
      <c r="B14" s="87">
        <v>44836</v>
      </c>
      <c r="C14">
        <v>198.06</v>
      </c>
      <c r="D14" s="50">
        <f t="shared" ref="D14:D77" si="0">C14/C13-1</f>
        <v>2.2245161290322502E-2</v>
      </c>
      <c r="E14" s="28"/>
      <c r="F14" s="177">
        <v>17314.650000000001</v>
      </c>
      <c r="G14" s="50">
        <f t="shared" ref="G14:G77" si="1">F14/F13-1</f>
        <v>1.2887299019851861E-2</v>
      </c>
      <c r="L14" t="s">
        <v>617</v>
      </c>
      <c r="M14" s="81">
        <f>M35</f>
        <v>1.3760277130407401</v>
      </c>
    </row>
    <row r="15" spans="2:20" x14ac:dyDescent="0.3">
      <c r="B15" s="87">
        <v>44843</v>
      </c>
      <c r="C15">
        <v>189.54</v>
      </c>
      <c r="D15" s="50">
        <f t="shared" si="0"/>
        <v>-4.3017267494698586E-2</v>
      </c>
      <c r="E15" s="28"/>
      <c r="F15" s="177">
        <v>17185.7</v>
      </c>
      <c r="G15" s="50">
        <f t="shared" si="1"/>
        <v>-7.4474505693156168E-3</v>
      </c>
      <c r="I15" t="s">
        <v>256</v>
      </c>
      <c r="J15" s="81">
        <v>1</v>
      </c>
    </row>
    <row r="16" spans="2:20" x14ac:dyDescent="0.3">
      <c r="B16" s="87">
        <v>44850</v>
      </c>
      <c r="C16">
        <v>197.81</v>
      </c>
      <c r="D16" s="50">
        <f t="shared" si="0"/>
        <v>4.3631951039358574E-2</v>
      </c>
      <c r="E16" s="28"/>
      <c r="F16" s="177">
        <v>17576.3</v>
      </c>
      <c r="G16" s="50">
        <f t="shared" si="1"/>
        <v>2.2728198444055048E-2</v>
      </c>
      <c r="I16" t="s">
        <v>257</v>
      </c>
      <c r="J16" s="5">
        <v>0.25</v>
      </c>
    </row>
    <row r="17" spans="2:17" x14ac:dyDescent="0.3">
      <c r="B17" s="87">
        <v>44857</v>
      </c>
      <c r="C17">
        <v>234.65</v>
      </c>
      <c r="D17" s="50">
        <f t="shared" si="0"/>
        <v>0.18623932056013337</v>
      </c>
      <c r="E17" s="28"/>
      <c r="F17" s="177">
        <v>17786.8</v>
      </c>
      <c r="G17" s="50">
        <f t="shared" si="1"/>
        <v>1.1976354522851729E-2</v>
      </c>
    </row>
    <row r="18" spans="2:17" x14ac:dyDescent="0.3">
      <c r="B18" s="87">
        <v>44864</v>
      </c>
      <c r="C18">
        <v>227.67</v>
      </c>
      <c r="D18" s="50">
        <f t="shared" si="0"/>
        <v>-2.9746430854464156E-2</v>
      </c>
      <c r="E18" s="28"/>
      <c r="F18" s="177">
        <v>18117.150000000001</v>
      </c>
      <c r="G18" s="50">
        <f t="shared" si="1"/>
        <v>1.8572761823374861E-2</v>
      </c>
      <c r="I18" s="88" t="s">
        <v>258</v>
      </c>
      <c r="J18" s="89">
        <f>(J12*J13)+(J15*J16)</f>
        <v>1.2820207847805551</v>
      </c>
      <c r="L18" t="s">
        <v>618</v>
      </c>
    </row>
    <row r="19" spans="2:17" ht="15" thickBot="1" x14ac:dyDescent="0.35">
      <c r="B19" s="87">
        <v>44871</v>
      </c>
      <c r="C19">
        <v>222.47</v>
      </c>
      <c r="D19" s="50">
        <f t="shared" si="0"/>
        <v>-2.2840075547942096E-2</v>
      </c>
      <c r="E19" s="28"/>
      <c r="F19" s="177">
        <v>18349.7</v>
      </c>
      <c r="G19" s="50">
        <f t="shared" si="1"/>
        <v>1.2835904101914375E-2</v>
      </c>
    </row>
    <row r="20" spans="2:17" x14ac:dyDescent="0.3">
      <c r="B20" s="87">
        <v>44878</v>
      </c>
      <c r="C20">
        <v>217.71</v>
      </c>
      <c r="D20" s="50">
        <f t="shared" si="0"/>
        <v>-2.1396143300220216E-2</v>
      </c>
      <c r="E20" s="28"/>
      <c r="F20" s="177">
        <v>18307.650000000001</v>
      </c>
      <c r="G20" s="50">
        <f t="shared" si="1"/>
        <v>-2.2915905982113793E-3</v>
      </c>
      <c r="L20" s="180" t="s">
        <v>619</v>
      </c>
      <c r="M20" s="180"/>
    </row>
    <row r="21" spans="2:17" x14ac:dyDescent="0.3">
      <c r="B21" s="87">
        <v>44885</v>
      </c>
      <c r="C21">
        <v>232.42</v>
      </c>
      <c r="D21" s="50">
        <f t="shared" si="0"/>
        <v>6.7566946855909249E-2</v>
      </c>
      <c r="E21" s="28"/>
      <c r="F21" s="177">
        <v>18512.75</v>
      </c>
      <c r="G21" s="50">
        <f t="shared" si="1"/>
        <v>1.1202967065680136E-2</v>
      </c>
      <c r="L21" t="s">
        <v>620</v>
      </c>
      <c r="M21">
        <v>0.40998190422808894</v>
      </c>
    </row>
    <row r="22" spans="2:17" x14ac:dyDescent="0.3">
      <c r="B22" s="87">
        <v>44892</v>
      </c>
      <c r="C22">
        <v>230.49</v>
      </c>
      <c r="D22" s="50">
        <f t="shared" si="0"/>
        <v>-8.3039325359262062E-3</v>
      </c>
      <c r="E22" s="28"/>
      <c r="F22" s="177">
        <v>18696.099999999999</v>
      </c>
      <c r="G22" s="50">
        <f t="shared" si="1"/>
        <v>9.9039850913558158E-3</v>
      </c>
      <c r="L22" t="s">
        <v>621</v>
      </c>
      <c r="M22">
        <v>0.1680851617944899</v>
      </c>
    </row>
    <row r="23" spans="2:17" x14ac:dyDescent="0.3">
      <c r="B23" s="87">
        <v>44899</v>
      </c>
      <c r="C23">
        <v>219.59</v>
      </c>
      <c r="D23" s="50">
        <f t="shared" si="0"/>
        <v>-4.7290554904768078E-2</v>
      </c>
      <c r="E23" s="28"/>
      <c r="F23" s="177">
        <v>18496.599999999999</v>
      </c>
      <c r="G23" s="50">
        <f t="shared" si="1"/>
        <v>-1.0670674632677457E-2</v>
      </c>
      <c r="L23" t="s">
        <v>622</v>
      </c>
      <c r="M23">
        <v>0.1599291339689457</v>
      </c>
    </row>
    <row r="24" spans="2:17" x14ac:dyDescent="0.3">
      <c r="B24" s="87">
        <v>44906</v>
      </c>
      <c r="C24">
        <v>216.67</v>
      </c>
      <c r="D24" s="50">
        <f t="shared" si="0"/>
        <v>-1.3297508994034368E-2</v>
      </c>
      <c r="E24" s="28"/>
      <c r="F24" s="177">
        <v>18269</v>
      </c>
      <c r="G24" s="50">
        <f t="shared" si="1"/>
        <v>-1.2304964155574472E-2</v>
      </c>
      <c r="L24" t="s">
        <v>623</v>
      </c>
      <c r="M24">
        <v>4.2880546550291096E-2</v>
      </c>
    </row>
    <row r="25" spans="2:17" ht="15" thickBot="1" x14ac:dyDescent="0.35">
      <c r="B25" s="87">
        <v>44913</v>
      </c>
      <c r="C25">
        <v>190.53</v>
      </c>
      <c r="D25" s="50">
        <f t="shared" si="0"/>
        <v>-0.12064429778003405</v>
      </c>
      <c r="E25" s="28"/>
      <c r="F25" s="177">
        <v>17806.8</v>
      </c>
      <c r="G25" s="50">
        <f t="shared" si="1"/>
        <v>-2.5299687996058973E-2</v>
      </c>
      <c r="L25" s="178" t="s">
        <v>624</v>
      </c>
      <c r="M25" s="178">
        <v>104</v>
      </c>
    </row>
    <row r="26" spans="2:17" x14ac:dyDescent="0.3">
      <c r="B26" s="87">
        <v>44920</v>
      </c>
      <c r="C26">
        <v>203.65</v>
      </c>
      <c r="D26" s="50">
        <f t="shared" si="0"/>
        <v>6.8860546895502139E-2</v>
      </c>
      <c r="E26" s="28"/>
      <c r="F26" s="177">
        <v>18105.3</v>
      </c>
      <c r="G26" s="50">
        <f t="shared" si="1"/>
        <v>1.6763258979715534E-2</v>
      </c>
    </row>
    <row r="27" spans="2:17" ht="15" thickBot="1" x14ac:dyDescent="0.35">
      <c r="B27" s="87">
        <v>44927</v>
      </c>
      <c r="C27">
        <v>203.16</v>
      </c>
      <c r="D27" s="50">
        <f t="shared" si="0"/>
        <v>-2.4060888779769973E-3</v>
      </c>
      <c r="E27" s="28"/>
      <c r="F27" s="177">
        <v>17859.45</v>
      </c>
      <c r="G27" s="50">
        <f t="shared" si="1"/>
        <v>-1.3578896787128536E-2</v>
      </c>
      <c r="L27" t="s">
        <v>625</v>
      </c>
    </row>
    <row r="28" spans="2:17" x14ac:dyDescent="0.3">
      <c r="B28" s="87">
        <v>44934</v>
      </c>
      <c r="C28">
        <v>212.02</v>
      </c>
      <c r="D28" s="50">
        <f t="shared" si="0"/>
        <v>4.3610947036818448E-2</v>
      </c>
      <c r="E28" s="28"/>
      <c r="F28" s="177">
        <v>17956.599999999999</v>
      </c>
      <c r="G28" s="50">
        <f t="shared" si="1"/>
        <v>5.4396971911228054E-3</v>
      </c>
      <c r="L28" s="179"/>
      <c r="M28" s="179" t="s">
        <v>629</v>
      </c>
      <c r="N28" s="179" t="s">
        <v>630</v>
      </c>
      <c r="O28" s="179" t="s">
        <v>631</v>
      </c>
      <c r="P28" s="179" t="s">
        <v>632</v>
      </c>
      <c r="Q28" s="179" t="s">
        <v>633</v>
      </c>
    </row>
    <row r="29" spans="2:17" x14ac:dyDescent="0.3">
      <c r="B29" s="87">
        <v>44941</v>
      </c>
      <c r="C29">
        <v>209.74</v>
      </c>
      <c r="D29" s="50">
        <f t="shared" si="0"/>
        <v>-1.075370248089802E-2</v>
      </c>
      <c r="E29" s="28"/>
      <c r="F29" s="177">
        <v>18027.650000000001</v>
      </c>
      <c r="G29" s="50">
        <f t="shared" si="1"/>
        <v>3.9567624160476988E-3</v>
      </c>
      <c r="L29" t="s">
        <v>626</v>
      </c>
      <c r="M29">
        <v>1</v>
      </c>
      <c r="N29">
        <v>3.7894074283350621E-2</v>
      </c>
      <c r="O29">
        <v>3.7894074283350621E-2</v>
      </c>
      <c r="P29">
        <v>20.608703818794819</v>
      </c>
      <c r="Q29">
        <v>1.5457975596054424E-5</v>
      </c>
    </row>
    <row r="30" spans="2:17" x14ac:dyDescent="0.3">
      <c r="B30" s="87">
        <v>44948</v>
      </c>
      <c r="C30">
        <v>222.96</v>
      </c>
      <c r="D30" s="50">
        <f t="shared" si="0"/>
        <v>6.3030418613521544E-2</v>
      </c>
      <c r="E30" s="28"/>
      <c r="F30" s="177">
        <v>17604.349999999999</v>
      </c>
      <c r="G30" s="50">
        <f t="shared" si="1"/>
        <v>-2.3480597859399488E-2</v>
      </c>
      <c r="L30" t="s">
        <v>627</v>
      </c>
      <c r="M30">
        <v>102</v>
      </c>
      <c r="N30">
        <v>0.18755160979007154</v>
      </c>
      <c r="O30">
        <v>1.8387412724516817E-3</v>
      </c>
    </row>
    <row r="31" spans="2:17" ht="15" thickBot="1" x14ac:dyDescent="0.35">
      <c r="B31" s="87">
        <v>44955</v>
      </c>
      <c r="C31">
        <v>221.62</v>
      </c>
      <c r="D31" s="50">
        <f t="shared" si="0"/>
        <v>-6.0100466451381562E-3</v>
      </c>
      <c r="E31" s="28"/>
      <c r="F31" s="177">
        <v>17854.05</v>
      </c>
      <c r="G31" s="50">
        <f t="shared" si="1"/>
        <v>1.4183994296864233E-2</v>
      </c>
      <c r="L31" s="178" t="s">
        <v>26</v>
      </c>
      <c r="M31" s="178">
        <v>103</v>
      </c>
      <c r="N31" s="178">
        <v>0.22544568407342216</v>
      </c>
      <c r="O31" s="178"/>
      <c r="P31" s="178"/>
      <c r="Q31" s="178"/>
    </row>
    <row r="32" spans="2:17" ht="15" thickBot="1" x14ac:dyDescent="0.35">
      <c r="B32" s="87">
        <v>44962</v>
      </c>
      <c r="C32">
        <v>222.42</v>
      </c>
      <c r="D32" s="50">
        <f t="shared" si="0"/>
        <v>3.6097825106036208E-3</v>
      </c>
      <c r="E32" s="28"/>
      <c r="F32" s="177">
        <v>17856.5</v>
      </c>
      <c r="G32" s="50">
        <f t="shared" si="1"/>
        <v>1.372237671564136E-4</v>
      </c>
    </row>
    <row r="33" spans="2:20" x14ac:dyDescent="0.3">
      <c r="B33" s="87">
        <v>44969</v>
      </c>
      <c r="C33">
        <v>219.4</v>
      </c>
      <c r="D33" s="50">
        <f t="shared" si="0"/>
        <v>-1.3577915655066941E-2</v>
      </c>
      <c r="E33" s="28"/>
      <c r="F33" s="177">
        <v>17944.2</v>
      </c>
      <c r="G33" s="50">
        <f t="shared" si="1"/>
        <v>4.9113768095652155E-3</v>
      </c>
      <c r="L33" s="179"/>
      <c r="M33" s="179" t="s">
        <v>634</v>
      </c>
      <c r="N33" s="179" t="s">
        <v>623</v>
      </c>
      <c r="O33" s="179" t="s">
        <v>635</v>
      </c>
      <c r="P33" s="179" t="s">
        <v>636</v>
      </c>
      <c r="Q33" s="179" t="s">
        <v>637</v>
      </c>
      <c r="R33" s="179" t="s">
        <v>638</v>
      </c>
      <c r="S33" s="179" t="s">
        <v>639</v>
      </c>
      <c r="T33" s="179" t="s">
        <v>640</v>
      </c>
    </row>
    <row r="34" spans="2:20" x14ac:dyDescent="0.3">
      <c r="B34" s="87">
        <v>44976</v>
      </c>
      <c r="C34">
        <v>220.09</v>
      </c>
      <c r="D34" s="50">
        <f t="shared" si="0"/>
        <v>3.1449407474930524E-3</v>
      </c>
      <c r="E34" s="28"/>
      <c r="F34" s="177">
        <v>17465.8</v>
      </c>
      <c r="G34" s="50">
        <f t="shared" si="1"/>
        <v>-2.6660425095574092E-2</v>
      </c>
      <c r="L34" t="s">
        <v>628</v>
      </c>
      <c r="M34">
        <v>8.6940862411507679E-3</v>
      </c>
      <c r="N34">
        <v>4.3586020044546819E-3</v>
      </c>
      <c r="O34">
        <v>1.9946960590265024</v>
      </c>
      <c r="P34">
        <v>4.8744062438608855E-2</v>
      </c>
      <c r="Q34">
        <v>4.8819831352237344E-5</v>
      </c>
      <c r="R34">
        <v>1.7339352650949297E-2</v>
      </c>
      <c r="S34">
        <v>4.8819831352237344E-5</v>
      </c>
      <c r="T34">
        <v>1.7339352650949297E-2</v>
      </c>
    </row>
    <row r="35" spans="2:20" ht="15" thickBot="1" x14ac:dyDescent="0.35">
      <c r="B35" s="87">
        <v>44983</v>
      </c>
      <c r="C35">
        <v>217.37</v>
      </c>
      <c r="D35" s="50">
        <f t="shared" si="0"/>
        <v>-1.2358580580671519E-2</v>
      </c>
      <c r="E35" s="28"/>
      <c r="F35" s="177">
        <v>17594.349999999999</v>
      </c>
      <c r="G35" s="50">
        <f t="shared" si="1"/>
        <v>7.360098020130712E-3</v>
      </c>
      <c r="L35" s="178" t="s">
        <v>641</v>
      </c>
      <c r="M35" s="178">
        <v>1.3760277130407401</v>
      </c>
      <c r="N35" s="178">
        <v>0.30311110078603742</v>
      </c>
      <c r="O35" s="178">
        <v>4.5396810261068659</v>
      </c>
      <c r="P35" s="178">
        <v>1.5457975596055298E-5</v>
      </c>
      <c r="Q35" s="178">
        <v>0.7748082818138593</v>
      </c>
      <c r="R35" s="178">
        <v>1.9772471442676209</v>
      </c>
      <c r="S35" s="178">
        <v>0.7748082818138593</v>
      </c>
      <c r="T35" s="178">
        <v>1.9772471442676209</v>
      </c>
    </row>
    <row r="36" spans="2:20" x14ac:dyDescent="0.3">
      <c r="B36" s="87">
        <v>44990</v>
      </c>
      <c r="C36">
        <v>219</v>
      </c>
      <c r="D36" s="50">
        <f t="shared" si="0"/>
        <v>7.4987348760178207E-3</v>
      </c>
      <c r="E36" s="28"/>
      <c r="F36" s="177">
        <v>17412.900000000001</v>
      </c>
      <c r="G36" s="50">
        <f t="shared" si="1"/>
        <v>-1.0312969788596749E-2</v>
      </c>
    </row>
    <row r="37" spans="2:20" x14ac:dyDescent="0.3">
      <c r="B37" s="87">
        <v>44997</v>
      </c>
      <c r="C37">
        <v>211.47</v>
      </c>
      <c r="D37" s="50">
        <f t="shared" si="0"/>
        <v>-3.4383561643835603E-2</v>
      </c>
      <c r="E37" s="28"/>
      <c r="F37" s="177">
        <v>17100.05</v>
      </c>
      <c r="G37" s="50">
        <f t="shared" si="1"/>
        <v>-1.796656501788918E-2</v>
      </c>
    </row>
    <row r="38" spans="2:20" x14ac:dyDescent="0.3">
      <c r="B38" s="87">
        <v>45004</v>
      </c>
      <c r="C38">
        <v>208.7</v>
      </c>
      <c r="D38" s="50">
        <f t="shared" si="0"/>
        <v>-1.3098784697593069E-2</v>
      </c>
      <c r="E38" s="28"/>
      <c r="F38" s="177">
        <v>16945.05</v>
      </c>
      <c r="G38" s="50">
        <f t="shared" si="1"/>
        <v>-9.0643009815760678E-3</v>
      </c>
    </row>
    <row r="39" spans="2:20" x14ac:dyDescent="0.3">
      <c r="B39" s="87">
        <v>45011</v>
      </c>
      <c r="C39">
        <v>206.72</v>
      </c>
      <c r="D39" s="50">
        <f t="shared" si="0"/>
        <v>-9.4873023478676544E-3</v>
      </c>
      <c r="E39" s="28"/>
      <c r="F39" s="177">
        <v>17359.75</v>
      </c>
      <c r="G39" s="50">
        <f t="shared" si="1"/>
        <v>2.4473223743807226E-2</v>
      </c>
    </row>
    <row r="40" spans="2:20" x14ac:dyDescent="0.3">
      <c r="B40" s="87">
        <v>45018</v>
      </c>
      <c r="C40">
        <v>215.09</v>
      </c>
      <c r="D40" s="50">
        <f t="shared" si="0"/>
        <v>4.0489551083591424E-2</v>
      </c>
      <c r="E40" s="28"/>
      <c r="F40" s="177">
        <v>17599.150000000001</v>
      </c>
      <c r="G40" s="50">
        <f t="shared" si="1"/>
        <v>1.3790521176860304E-2</v>
      </c>
    </row>
    <row r="41" spans="2:20" x14ac:dyDescent="0.3">
      <c r="B41" s="87">
        <v>45025</v>
      </c>
      <c r="C41">
        <v>233.11</v>
      </c>
      <c r="D41" s="50">
        <f t="shared" si="0"/>
        <v>8.3778883258170955E-2</v>
      </c>
      <c r="E41" s="28"/>
      <c r="F41" s="177">
        <v>17828</v>
      </c>
      <c r="G41" s="50">
        <f t="shared" si="1"/>
        <v>1.3003468917532901E-2</v>
      </c>
    </row>
    <row r="42" spans="2:20" x14ac:dyDescent="0.3">
      <c r="B42" s="87">
        <v>45032</v>
      </c>
      <c r="C42">
        <v>242.07</v>
      </c>
      <c r="D42" s="50">
        <f t="shared" si="0"/>
        <v>3.843678949852003E-2</v>
      </c>
      <c r="E42" s="28"/>
      <c r="F42" s="177">
        <v>17624.05</v>
      </c>
      <c r="G42" s="50">
        <f t="shared" si="1"/>
        <v>-1.143986986762402E-2</v>
      </c>
    </row>
    <row r="43" spans="2:20" x14ac:dyDescent="0.3">
      <c r="B43" s="87">
        <v>45039</v>
      </c>
      <c r="C43">
        <v>246.04</v>
      </c>
      <c r="D43" s="50">
        <f t="shared" si="0"/>
        <v>1.6400214813896863E-2</v>
      </c>
      <c r="E43" s="28"/>
      <c r="F43" s="177">
        <v>18065</v>
      </c>
      <c r="G43" s="50">
        <f t="shared" si="1"/>
        <v>2.5019788300645995E-2</v>
      </c>
    </row>
    <row r="44" spans="2:20" x14ac:dyDescent="0.3">
      <c r="B44" s="87">
        <v>45046</v>
      </c>
      <c r="C44">
        <v>243.86</v>
      </c>
      <c r="D44" s="50">
        <f t="shared" si="0"/>
        <v>-8.860347910908728E-3</v>
      </c>
      <c r="E44" s="28"/>
      <c r="F44" s="177">
        <v>18069</v>
      </c>
      <c r="G44" s="50">
        <f t="shared" si="1"/>
        <v>2.2142264046509652E-4</v>
      </c>
    </row>
    <row r="45" spans="2:20" x14ac:dyDescent="0.3">
      <c r="B45" s="87">
        <v>45053</v>
      </c>
      <c r="C45">
        <v>259.89999999999998</v>
      </c>
      <c r="D45" s="50">
        <f t="shared" si="0"/>
        <v>6.577544492741727E-2</v>
      </c>
      <c r="E45" s="28"/>
      <c r="F45" s="177">
        <v>18314.8</v>
      </c>
      <c r="G45" s="50">
        <f t="shared" si="1"/>
        <v>1.3603409153799317E-2</v>
      </c>
    </row>
    <row r="46" spans="2:20" x14ac:dyDescent="0.3">
      <c r="B46" s="87">
        <v>45060</v>
      </c>
      <c r="C46">
        <v>271.49</v>
      </c>
      <c r="D46" s="50">
        <f t="shared" si="0"/>
        <v>4.4594074644094039E-2</v>
      </c>
      <c r="E46" s="28"/>
      <c r="F46" s="177">
        <v>18203.400000000001</v>
      </c>
      <c r="G46" s="50">
        <f t="shared" si="1"/>
        <v>-6.0825125035489647E-3</v>
      </c>
    </row>
    <row r="47" spans="2:20" x14ac:dyDescent="0.3">
      <c r="B47" s="87">
        <v>45067</v>
      </c>
      <c r="C47">
        <v>264.55</v>
      </c>
      <c r="D47" s="50">
        <f t="shared" si="0"/>
        <v>-2.5562635824523894E-2</v>
      </c>
      <c r="E47" s="28"/>
      <c r="F47" s="177">
        <v>18499.349999999999</v>
      </c>
      <c r="G47" s="50">
        <f t="shared" si="1"/>
        <v>1.6257951811200044E-2</v>
      </c>
    </row>
    <row r="48" spans="2:20" x14ac:dyDescent="0.3">
      <c r="B48" s="87">
        <v>45074</v>
      </c>
      <c r="C48">
        <v>279.16000000000003</v>
      </c>
      <c r="D48" s="50">
        <f t="shared" si="0"/>
        <v>5.5225855225855325E-2</v>
      </c>
      <c r="E48" s="28"/>
      <c r="F48" s="177">
        <v>18534.099999999999</v>
      </c>
      <c r="G48" s="50">
        <f t="shared" si="1"/>
        <v>1.8784443777755122E-3</v>
      </c>
    </row>
    <row r="49" spans="2:7" x14ac:dyDescent="0.3">
      <c r="B49" s="87">
        <v>45081</v>
      </c>
      <c r="C49">
        <v>290.99</v>
      </c>
      <c r="D49" s="50">
        <f t="shared" si="0"/>
        <v>4.2377131394182532E-2</v>
      </c>
      <c r="E49" s="28"/>
      <c r="F49" s="177">
        <v>18563.400000000001</v>
      </c>
      <c r="G49" s="50">
        <f t="shared" si="1"/>
        <v>1.5808698561032841E-3</v>
      </c>
    </row>
    <row r="50" spans="2:7" x14ac:dyDescent="0.3">
      <c r="B50" s="87">
        <v>45088</v>
      </c>
      <c r="C50">
        <v>317.43</v>
      </c>
      <c r="D50" s="50">
        <f t="shared" si="0"/>
        <v>9.086222894257534E-2</v>
      </c>
      <c r="E50" s="28"/>
      <c r="F50" s="177">
        <v>18826</v>
      </c>
      <c r="G50" s="50">
        <f t="shared" si="1"/>
        <v>1.4146115474535925E-2</v>
      </c>
    </row>
    <row r="51" spans="2:7" x14ac:dyDescent="0.3">
      <c r="B51" s="87">
        <v>45095</v>
      </c>
      <c r="C51">
        <v>294.01</v>
      </c>
      <c r="D51" s="50">
        <f t="shared" si="0"/>
        <v>-7.3780045994392474E-2</v>
      </c>
      <c r="E51" s="28"/>
      <c r="F51" s="177">
        <v>18665.5</v>
      </c>
      <c r="G51" s="50">
        <f t="shared" si="1"/>
        <v>-8.5254435355359703E-3</v>
      </c>
    </row>
    <row r="52" spans="2:7" x14ac:dyDescent="0.3">
      <c r="B52" s="87">
        <v>45102</v>
      </c>
      <c r="C52">
        <v>309.02</v>
      </c>
      <c r="D52" s="50">
        <f t="shared" si="0"/>
        <v>5.1052685282813481E-2</v>
      </c>
      <c r="E52" s="28"/>
      <c r="F52" s="177">
        <v>19189.05</v>
      </c>
      <c r="G52" s="50">
        <f t="shared" si="1"/>
        <v>2.8049074495727355E-2</v>
      </c>
    </row>
    <row r="53" spans="2:7" x14ac:dyDescent="0.3">
      <c r="B53" s="87">
        <v>45109</v>
      </c>
      <c r="C53">
        <v>321.2</v>
      </c>
      <c r="D53" s="50">
        <f t="shared" si="0"/>
        <v>3.9414924600349455E-2</v>
      </c>
      <c r="E53" s="28"/>
      <c r="F53" s="177">
        <v>19331.8</v>
      </c>
      <c r="G53" s="50">
        <f t="shared" si="1"/>
        <v>7.4391384669902916E-3</v>
      </c>
    </row>
    <row r="54" spans="2:7" x14ac:dyDescent="0.3">
      <c r="B54" s="87">
        <v>45116</v>
      </c>
      <c r="C54">
        <v>333.87</v>
      </c>
      <c r="D54" s="50">
        <f t="shared" si="0"/>
        <v>3.9445828144458295E-2</v>
      </c>
      <c r="E54" s="28"/>
      <c r="F54" s="177">
        <v>19564.5</v>
      </c>
      <c r="G54" s="50">
        <f t="shared" si="1"/>
        <v>1.2037161567986399E-2</v>
      </c>
    </row>
    <row r="55" spans="2:7" x14ac:dyDescent="0.3">
      <c r="B55" s="87">
        <v>45123</v>
      </c>
      <c r="C55">
        <v>347.79</v>
      </c>
      <c r="D55" s="50">
        <f t="shared" si="0"/>
        <v>4.1692874472099906E-2</v>
      </c>
      <c r="E55" s="28"/>
      <c r="F55" s="177">
        <v>19745</v>
      </c>
      <c r="G55" s="50">
        <f t="shared" si="1"/>
        <v>9.225893838329613E-3</v>
      </c>
    </row>
    <row r="56" spans="2:7" x14ac:dyDescent="0.3">
      <c r="B56" s="87">
        <v>45130</v>
      </c>
      <c r="C56">
        <v>409.38</v>
      </c>
      <c r="D56" s="50">
        <f t="shared" si="0"/>
        <v>0.17708962304839115</v>
      </c>
      <c r="E56" s="28"/>
      <c r="F56" s="177">
        <v>19646.05</v>
      </c>
      <c r="G56" s="50">
        <f t="shared" si="1"/>
        <v>-5.0113952899468739E-3</v>
      </c>
    </row>
    <row r="57" spans="2:7" x14ac:dyDescent="0.3">
      <c r="B57" s="87">
        <v>45137</v>
      </c>
      <c r="C57">
        <v>399.9</v>
      </c>
      <c r="D57" s="50">
        <f t="shared" si="0"/>
        <v>-2.3156969075186939E-2</v>
      </c>
      <c r="E57" s="28"/>
      <c r="F57" s="177">
        <v>19517</v>
      </c>
      <c r="G57" s="50">
        <f t="shared" si="1"/>
        <v>-6.568750461288575E-3</v>
      </c>
    </row>
    <row r="58" spans="2:7" x14ac:dyDescent="0.3">
      <c r="B58" s="87">
        <v>45144</v>
      </c>
      <c r="C58">
        <v>399.1</v>
      </c>
      <c r="D58" s="50">
        <f t="shared" si="0"/>
        <v>-2.0005001250311683E-3</v>
      </c>
      <c r="E58" s="28"/>
      <c r="F58" s="177">
        <v>19428.3</v>
      </c>
      <c r="G58" s="50">
        <f t="shared" si="1"/>
        <v>-4.5447558538710409E-3</v>
      </c>
    </row>
    <row r="59" spans="2:7" x14ac:dyDescent="0.3">
      <c r="B59" s="87">
        <v>45151</v>
      </c>
      <c r="C59">
        <v>398.21</v>
      </c>
      <c r="D59" s="50">
        <f t="shared" si="0"/>
        <v>-2.2300175394639465E-3</v>
      </c>
      <c r="E59" s="28"/>
      <c r="F59" s="177">
        <v>19310.150000000001</v>
      </c>
      <c r="G59" s="50">
        <f t="shared" si="1"/>
        <v>-6.0813349598265454E-3</v>
      </c>
    </row>
    <row r="60" spans="2:7" x14ac:dyDescent="0.3">
      <c r="B60" s="87">
        <v>45158</v>
      </c>
      <c r="C60">
        <v>395.32</v>
      </c>
      <c r="D60" s="50">
        <f t="shared" si="0"/>
        <v>-7.2574772105170604E-3</v>
      </c>
      <c r="E60" s="28"/>
      <c r="F60" s="177">
        <v>19265.8</v>
      </c>
      <c r="G60" s="50">
        <f t="shared" si="1"/>
        <v>-2.2967196008317758E-3</v>
      </c>
    </row>
    <row r="61" spans="2:7" x14ac:dyDescent="0.3">
      <c r="B61" s="87">
        <v>45165</v>
      </c>
      <c r="C61">
        <v>404.13</v>
      </c>
      <c r="D61" s="50">
        <f t="shared" si="0"/>
        <v>2.228574319538601E-2</v>
      </c>
      <c r="E61" s="28"/>
      <c r="F61" s="177">
        <v>19435.3</v>
      </c>
      <c r="G61" s="50">
        <f t="shared" si="1"/>
        <v>8.7979736112697715E-3</v>
      </c>
    </row>
    <row r="62" spans="2:7" x14ac:dyDescent="0.3">
      <c r="B62" s="87">
        <v>45172</v>
      </c>
      <c r="C62">
        <v>422.59</v>
      </c>
      <c r="D62" s="50">
        <f t="shared" si="0"/>
        <v>4.5678370821270242E-2</v>
      </c>
      <c r="E62" s="28"/>
      <c r="F62" s="177">
        <v>19819.95</v>
      </c>
      <c r="G62" s="50">
        <f t="shared" si="1"/>
        <v>1.9791307569216876E-2</v>
      </c>
    </row>
    <row r="63" spans="2:7" x14ac:dyDescent="0.3">
      <c r="B63" s="87">
        <v>45179</v>
      </c>
      <c r="C63">
        <v>427.22</v>
      </c>
      <c r="D63" s="50">
        <f t="shared" si="0"/>
        <v>1.0956246006767811E-2</v>
      </c>
      <c r="E63" s="28"/>
      <c r="F63" s="177">
        <v>20192.349999999999</v>
      </c>
      <c r="G63" s="50">
        <f t="shared" si="1"/>
        <v>1.8789149316723597E-2</v>
      </c>
    </row>
    <row r="64" spans="2:7" x14ac:dyDescent="0.3">
      <c r="B64" s="87">
        <v>45186</v>
      </c>
      <c r="C64">
        <v>415.22</v>
      </c>
      <c r="D64" s="50">
        <f t="shared" si="0"/>
        <v>-2.8088572632367415E-2</v>
      </c>
      <c r="E64" s="28"/>
      <c r="F64" s="177">
        <v>19674.25</v>
      </c>
      <c r="G64" s="50">
        <f t="shared" si="1"/>
        <v>-2.5658231954180599E-2</v>
      </c>
    </row>
    <row r="65" spans="2:7" x14ac:dyDescent="0.3">
      <c r="B65" s="87">
        <v>45193</v>
      </c>
      <c r="C65">
        <v>426.02</v>
      </c>
      <c r="D65" s="50">
        <f t="shared" si="0"/>
        <v>2.6010307788641995E-2</v>
      </c>
      <c r="E65" s="28"/>
      <c r="F65" s="177">
        <v>19638.3</v>
      </c>
      <c r="G65" s="50">
        <f t="shared" si="1"/>
        <v>-1.8272615220402688E-3</v>
      </c>
    </row>
    <row r="66" spans="2:7" x14ac:dyDescent="0.3">
      <c r="B66" s="87">
        <v>45200</v>
      </c>
      <c r="C66">
        <v>416.32</v>
      </c>
      <c r="D66" s="50">
        <f t="shared" si="0"/>
        <v>-2.2768884089948815E-2</v>
      </c>
      <c r="E66" s="28"/>
      <c r="F66" s="177">
        <v>19653.5</v>
      </c>
      <c r="G66" s="50">
        <f t="shared" si="1"/>
        <v>7.7399774929598486E-4</v>
      </c>
    </row>
    <row r="67" spans="2:7" x14ac:dyDescent="0.3">
      <c r="B67" s="87">
        <v>45207</v>
      </c>
      <c r="C67">
        <v>439.76</v>
      </c>
      <c r="D67" s="50">
        <f t="shared" si="0"/>
        <v>5.6302843966179905E-2</v>
      </c>
      <c r="E67" s="28"/>
      <c r="F67" s="177">
        <v>19751.05</v>
      </c>
      <c r="G67" s="50">
        <f t="shared" si="1"/>
        <v>4.9634925076957881E-3</v>
      </c>
    </row>
    <row r="68" spans="2:7" x14ac:dyDescent="0.3">
      <c r="B68" s="87">
        <v>45214</v>
      </c>
      <c r="C68">
        <v>438.22</v>
      </c>
      <c r="D68" s="50">
        <f t="shared" si="0"/>
        <v>-3.5019101327996571E-3</v>
      </c>
      <c r="E68" s="28"/>
      <c r="F68" s="177">
        <v>19542.650000000001</v>
      </c>
      <c r="G68" s="50">
        <f t="shared" si="1"/>
        <v>-1.0551337776978809E-2</v>
      </c>
    </row>
    <row r="69" spans="2:7" x14ac:dyDescent="0.3">
      <c r="B69" s="87">
        <v>45221</v>
      </c>
      <c r="C69">
        <v>421.64</v>
      </c>
      <c r="D69" s="50">
        <f t="shared" si="0"/>
        <v>-3.7834877458810756E-2</v>
      </c>
      <c r="E69" s="28"/>
      <c r="F69" s="177">
        <v>19047.25</v>
      </c>
      <c r="G69" s="50">
        <f t="shared" si="1"/>
        <v>-2.5349683896503383E-2</v>
      </c>
    </row>
    <row r="70" spans="2:7" x14ac:dyDescent="0.3">
      <c r="B70" s="87">
        <v>45228</v>
      </c>
      <c r="C70">
        <v>439.41</v>
      </c>
      <c r="D70" s="50">
        <f t="shared" si="0"/>
        <v>4.214495778389149E-2</v>
      </c>
      <c r="E70" s="28"/>
      <c r="F70" s="177">
        <v>19230.599999999999</v>
      </c>
      <c r="G70" s="50">
        <f t="shared" si="1"/>
        <v>9.6260615049414966E-3</v>
      </c>
    </row>
    <row r="71" spans="2:7" x14ac:dyDescent="0.3">
      <c r="B71" s="87">
        <v>45235</v>
      </c>
      <c r="C71">
        <v>441.35</v>
      </c>
      <c r="D71" s="50">
        <f t="shared" si="0"/>
        <v>4.4150110375276164E-3</v>
      </c>
      <c r="E71" s="28"/>
      <c r="F71" s="177">
        <v>19425.349999999999</v>
      </c>
      <c r="G71" s="50">
        <f t="shared" si="1"/>
        <v>1.0127089118384225E-2</v>
      </c>
    </row>
    <row r="72" spans="2:7" x14ac:dyDescent="0.3">
      <c r="B72" s="87">
        <v>45242</v>
      </c>
      <c r="C72">
        <v>460.61</v>
      </c>
      <c r="D72" s="50">
        <f t="shared" si="0"/>
        <v>4.3638835391412778E-2</v>
      </c>
      <c r="E72" s="28"/>
      <c r="F72" s="177">
        <v>19731.8</v>
      </c>
      <c r="G72" s="50">
        <f t="shared" si="1"/>
        <v>1.5775777527818002E-2</v>
      </c>
    </row>
    <row r="73" spans="2:7" x14ac:dyDescent="0.3">
      <c r="B73" s="87">
        <v>45249</v>
      </c>
      <c r="C73">
        <v>455.83</v>
      </c>
      <c r="D73" s="50">
        <f t="shared" si="0"/>
        <v>-1.0377542823647001E-2</v>
      </c>
      <c r="E73" s="28"/>
      <c r="F73" s="177">
        <v>19794.7</v>
      </c>
      <c r="G73" s="50">
        <f t="shared" si="1"/>
        <v>3.1877476966115648E-3</v>
      </c>
    </row>
    <row r="74" spans="2:7" x14ac:dyDescent="0.3">
      <c r="B74" s="87">
        <v>45256</v>
      </c>
      <c r="C74">
        <v>473.65</v>
      </c>
      <c r="D74" s="50">
        <f t="shared" si="0"/>
        <v>3.9093521707654233E-2</v>
      </c>
      <c r="E74" s="28"/>
      <c r="F74" s="177">
        <v>20267.900000000001</v>
      </c>
      <c r="G74" s="50">
        <f t="shared" si="1"/>
        <v>2.3905388816198414E-2</v>
      </c>
    </row>
    <row r="75" spans="2:7" x14ac:dyDescent="0.3">
      <c r="B75" s="87">
        <v>45263</v>
      </c>
      <c r="C75">
        <v>477.38</v>
      </c>
      <c r="D75" s="50">
        <f t="shared" si="0"/>
        <v>7.8750131953975178E-3</v>
      </c>
      <c r="E75" s="28"/>
      <c r="F75" s="177">
        <v>20969.400000000001</v>
      </c>
      <c r="G75" s="50">
        <f t="shared" si="1"/>
        <v>3.4611380557433069E-2</v>
      </c>
    </row>
    <row r="76" spans="2:7" x14ac:dyDescent="0.3">
      <c r="B76" s="87">
        <v>45270</v>
      </c>
      <c r="C76">
        <v>490.27</v>
      </c>
      <c r="D76" s="50">
        <f t="shared" si="0"/>
        <v>2.7001550127780716E-2</v>
      </c>
      <c r="E76" s="28"/>
      <c r="F76" s="177">
        <v>21456.65</v>
      </c>
      <c r="G76" s="50">
        <f t="shared" si="1"/>
        <v>2.3236239472755438E-2</v>
      </c>
    </row>
    <row r="77" spans="2:7" x14ac:dyDescent="0.3">
      <c r="B77" s="87">
        <v>45277</v>
      </c>
      <c r="C77">
        <v>484.59</v>
      </c>
      <c r="D77" s="50">
        <f t="shared" si="0"/>
        <v>-1.1585452913700611E-2</v>
      </c>
      <c r="E77" s="28"/>
      <c r="F77" s="177">
        <v>21349.4</v>
      </c>
      <c r="G77" s="50">
        <f t="shared" si="1"/>
        <v>-4.9984503638732525E-3</v>
      </c>
    </row>
    <row r="78" spans="2:7" x14ac:dyDescent="0.3">
      <c r="B78" s="87">
        <v>45284</v>
      </c>
      <c r="C78">
        <v>516.84</v>
      </c>
      <c r="D78" s="50">
        <f t="shared" ref="D78:D116" si="2">C78/C77-1</f>
        <v>6.6551105057884197E-2</v>
      </c>
      <c r="E78" s="28"/>
      <c r="F78" s="177">
        <v>21731.4</v>
      </c>
      <c r="G78" s="50">
        <f t="shared" ref="G78:G116" si="3">F78/F77-1</f>
        <v>1.7892774504201459E-2</v>
      </c>
    </row>
    <row r="79" spans="2:7" x14ac:dyDescent="0.3">
      <c r="B79" s="87">
        <v>45291</v>
      </c>
      <c r="C79">
        <v>524.01</v>
      </c>
      <c r="D79" s="50">
        <f t="shared" si="2"/>
        <v>1.3872765265846132E-2</v>
      </c>
      <c r="E79" s="28"/>
      <c r="F79" s="177">
        <v>21710.799999999999</v>
      </c>
      <c r="G79" s="50">
        <f t="shared" si="3"/>
        <v>-9.479370864280412E-4</v>
      </c>
    </row>
    <row r="80" spans="2:7" x14ac:dyDescent="0.3">
      <c r="B80" s="87">
        <v>45298</v>
      </c>
      <c r="C80">
        <v>541.32000000000005</v>
      </c>
      <c r="D80" s="50">
        <f t="shared" si="2"/>
        <v>3.3033720730520466E-2</v>
      </c>
      <c r="E80" s="28"/>
      <c r="F80" s="177">
        <v>21894.55</v>
      </c>
      <c r="G80" s="50">
        <f t="shared" si="3"/>
        <v>8.4635296718684749E-3</v>
      </c>
    </row>
    <row r="81" spans="2:7" x14ac:dyDescent="0.3">
      <c r="B81" s="87">
        <v>45305</v>
      </c>
      <c r="C81">
        <v>542.87</v>
      </c>
      <c r="D81" s="50">
        <f t="shared" si="2"/>
        <v>2.8633710189904793E-3</v>
      </c>
      <c r="E81" s="28"/>
      <c r="F81" s="177">
        <v>21622.400000000001</v>
      </c>
      <c r="G81" s="50">
        <f t="shared" si="3"/>
        <v>-1.2430033958222397E-2</v>
      </c>
    </row>
    <row r="82" spans="2:7" x14ac:dyDescent="0.3">
      <c r="B82" s="87">
        <v>45312</v>
      </c>
      <c r="C82">
        <v>535.4</v>
      </c>
      <c r="D82" s="50">
        <f t="shared" si="2"/>
        <v>-1.376020041630599E-2</v>
      </c>
      <c r="E82" s="28"/>
      <c r="F82" s="177">
        <v>21352.6</v>
      </c>
      <c r="G82" s="50">
        <f t="shared" si="3"/>
        <v>-1.2477800799171379E-2</v>
      </c>
    </row>
    <row r="83" spans="2:7" x14ac:dyDescent="0.3">
      <c r="B83" s="87">
        <v>45319</v>
      </c>
      <c r="C83">
        <v>583.97</v>
      </c>
      <c r="D83" s="50">
        <f t="shared" si="2"/>
        <v>9.0717220769518159E-2</v>
      </c>
      <c r="E83" s="28"/>
      <c r="F83" s="177">
        <v>21853.8</v>
      </c>
      <c r="G83" s="50">
        <f t="shared" si="3"/>
        <v>2.3472551352060167E-2</v>
      </c>
    </row>
    <row r="84" spans="2:7" x14ac:dyDescent="0.3">
      <c r="B84" s="87">
        <v>45326</v>
      </c>
      <c r="C84">
        <v>602.14</v>
      </c>
      <c r="D84" s="50">
        <f t="shared" si="2"/>
        <v>3.1114612051988955E-2</v>
      </c>
      <c r="E84" s="28"/>
      <c r="F84" s="177">
        <v>21782.5</v>
      </c>
      <c r="G84" s="50">
        <f t="shared" si="3"/>
        <v>-3.2625904876955047E-3</v>
      </c>
    </row>
    <row r="85" spans="2:7" x14ac:dyDescent="0.3">
      <c r="B85" s="87">
        <v>45333</v>
      </c>
      <c r="C85">
        <v>617.71</v>
      </c>
      <c r="D85" s="50">
        <f t="shared" si="2"/>
        <v>2.5857773939615525E-2</v>
      </c>
      <c r="E85" s="28"/>
      <c r="F85" s="177">
        <v>22040.7</v>
      </c>
      <c r="G85" s="50">
        <f t="shared" si="3"/>
        <v>1.1853552163433978E-2</v>
      </c>
    </row>
    <row r="86" spans="2:7" x14ac:dyDescent="0.3">
      <c r="B86" s="87">
        <v>45340</v>
      </c>
      <c r="C86">
        <v>612.92999999999995</v>
      </c>
      <c r="D86" s="50">
        <f t="shared" si="2"/>
        <v>-7.7382590536013707E-3</v>
      </c>
      <c r="E86" s="28"/>
      <c r="F86" s="177">
        <v>22212.7</v>
      </c>
      <c r="G86" s="50">
        <f t="shared" si="3"/>
        <v>7.8037448901351336E-3</v>
      </c>
    </row>
    <row r="87" spans="2:7" x14ac:dyDescent="0.3">
      <c r="B87" s="87">
        <v>45347</v>
      </c>
      <c r="C87">
        <v>647.27</v>
      </c>
      <c r="D87" s="50">
        <f t="shared" si="2"/>
        <v>5.6025973602205958E-2</v>
      </c>
      <c r="E87" s="28"/>
      <c r="F87" s="177">
        <v>22338.75</v>
      </c>
      <c r="G87" s="50">
        <f t="shared" si="3"/>
        <v>5.6746816010659895E-3</v>
      </c>
    </row>
    <row r="88" spans="2:7" x14ac:dyDescent="0.3">
      <c r="B88" s="87">
        <v>45354</v>
      </c>
      <c r="C88">
        <v>686.09</v>
      </c>
      <c r="D88" s="50">
        <f t="shared" si="2"/>
        <v>5.9974971804656496E-2</v>
      </c>
      <c r="E88" s="28"/>
      <c r="F88" s="177">
        <v>22493.55</v>
      </c>
      <c r="G88" s="50">
        <f t="shared" si="3"/>
        <v>6.929662581836471E-3</v>
      </c>
    </row>
    <row r="89" spans="2:7" x14ac:dyDescent="0.3">
      <c r="B89" s="87">
        <v>45361</v>
      </c>
      <c r="C89">
        <v>621.09</v>
      </c>
      <c r="D89" s="50">
        <f t="shared" si="2"/>
        <v>-9.4739757174714723E-2</v>
      </c>
      <c r="E89" s="28"/>
      <c r="F89" s="177">
        <v>22023.35</v>
      </c>
      <c r="G89" s="50">
        <f t="shared" si="3"/>
        <v>-2.0903770191899484E-2</v>
      </c>
    </row>
    <row r="90" spans="2:7" x14ac:dyDescent="0.3">
      <c r="B90" s="87">
        <v>45368</v>
      </c>
      <c r="C90">
        <v>646.08000000000004</v>
      </c>
      <c r="D90" s="50">
        <f t="shared" si="2"/>
        <v>4.0235714630729946E-2</v>
      </c>
      <c r="E90" s="28"/>
      <c r="F90" s="177">
        <v>22096.75</v>
      </c>
      <c r="G90" s="50">
        <f t="shared" si="3"/>
        <v>3.3328262957270649E-3</v>
      </c>
    </row>
    <row r="91" spans="2:7" x14ac:dyDescent="0.3">
      <c r="B91" s="87">
        <v>45375</v>
      </c>
      <c r="C91">
        <v>654.09</v>
      </c>
      <c r="D91" s="50">
        <f t="shared" si="2"/>
        <v>1.2397845468053559E-2</v>
      </c>
      <c r="E91" s="28"/>
      <c r="F91" s="177">
        <v>22326.9</v>
      </c>
      <c r="G91" s="50">
        <f t="shared" si="3"/>
        <v>1.0415558849152129E-2</v>
      </c>
    </row>
    <row r="92" spans="2:7" x14ac:dyDescent="0.3">
      <c r="B92" s="87">
        <v>45382</v>
      </c>
      <c r="C92">
        <v>665.19</v>
      </c>
      <c r="D92" s="50">
        <f t="shared" si="2"/>
        <v>1.6970141723616106E-2</v>
      </c>
      <c r="E92" s="28"/>
      <c r="F92" s="177">
        <v>22513.7</v>
      </c>
      <c r="G92" s="50">
        <f t="shared" si="3"/>
        <v>8.3665891816597782E-3</v>
      </c>
    </row>
    <row r="93" spans="2:7" x14ac:dyDescent="0.3">
      <c r="B93" s="87">
        <v>45389</v>
      </c>
      <c r="C93">
        <v>667.92</v>
      </c>
      <c r="D93" s="50">
        <f t="shared" si="2"/>
        <v>4.1040905605915778E-3</v>
      </c>
      <c r="E93" s="28"/>
      <c r="F93" s="177">
        <v>22519.4</v>
      </c>
      <c r="G93" s="50">
        <f t="shared" si="3"/>
        <v>2.5317917534661838E-4</v>
      </c>
    </row>
    <row r="94" spans="2:7" x14ac:dyDescent="0.3">
      <c r="B94" s="87">
        <v>45396</v>
      </c>
      <c r="C94">
        <v>634.23</v>
      </c>
      <c r="D94" s="50">
        <f t="shared" si="2"/>
        <v>-5.0440172475745504E-2</v>
      </c>
      <c r="E94" s="28"/>
      <c r="F94" s="177">
        <v>22147</v>
      </c>
      <c r="G94" s="50">
        <f t="shared" si="3"/>
        <v>-1.6536852669254087E-2</v>
      </c>
    </row>
    <row r="95" spans="2:7" x14ac:dyDescent="0.3">
      <c r="B95" s="87">
        <v>45403</v>
      </c>
      <c r="C95">
        <v>669.51</v>
      </c>
      <c r="D95" s="50">
        <f t="shared" si="2"/>
        <v>5.5626507733787411E-2</v>
      </c>
      <c r="E95" s="28"/>
      <c r="F95" s="177">
        <v>22419.95</v>
      </c>
      <c r="G95" s="50">
        <f t="shared" si="3"/>
        <v>1.2324468325281002E-2</v>
      </c>
    </row>
    <row r="96" spans="2:7" x14ac:dyDescent="0.3">
      <c r="B96" s="87">
        <v>45410</v>
      </c>
      <c r="C96">
        <v>681.16</v>
      </c>
      <c r="D96" s="50">
        <f t="shared" si="2"/>
        <v>1.7400785649205996E-2</v>
      </c>
      <c r="E96" s="28"/>
      <c r="F96" s="177">
        <v>22475.85</v>
      </c>
      <c r="G96" s="50">
        <f t="shared" si="3"/>
        <v>2.4933151055197555E-3</v>
      </c>
    </row>
    <row r="97" spans="2:7" x14ac:dyDescent="0.3">
      <c r="B97" s="87">
        <v>45417</v>
      </c>
      <c r="C97">
        <v>703.15</v>
      </c>
      <c r="D97" s="50">
        <f t="shared" si="2"/>
        <v>3.2283164014328403E-2</v>
      </c>
      <c r="E97" s="28"/>
      <c r="F97" s="177">
        <v>22055.200000000001</v>
      </c>
      <c r="G97" s="50">
        <f t="shared" si="3"/>
        <v>-1.8715643679771743E-2</v>
      </c>
    </row>
    <row r="98" spans="2:7" x14ac:dyDescent="0.3">
      <c r="B98" s="87">
        <v>45424</v>
      </c>
      <c r="C98">
        <v>638.51</v>
      </c>
      <c r="D98" s="50">
        <f t="shared" si="2"/>
        <v>-9.1929175851525269E-2</v>
      </c>
      <c r="E98" s="28"/>
      <c r="F98" s="177">
        <v>22466.1</v>
      </c>
      <c r="G98" s="50">
        <f t="shared" si="3"/>
        <v>1.8630527041241907E-2</v>
      </c>
    </row>
    <row r="99" spans="2:7" x14ac:dyDescent="0.3">
      <c r="B99" s="87">
        <v>45431</v>
      </c>
      <c r="C99">
        <v>644.38</v>
      </c>
      <c r="D99" s="50">
        <f t="shared" si="2"/>
        <v>9.1932781005779063E-3</v>
      </c>
      <c r="E99" s="28"/>
      <c r="F99" s="177">
        <v>22957.1</v>
      </c>
      <c r="G99" s="50">
        <f t="shared" si="3"/>
        <v>2.1855150649200406E-2</v>
      </c>
    </row>
    <row r="100" spans="2:7" x14ac:dyDescent="0.3">
      <c r="B100" s="87">
        <v>45438</v>
      </c>
      <c r="C100">
        <v>615.52</v>
      </c>
      <c r="D100" s="50">
        <f t="shared" si="2"/>
        <v>-4.4787237344424136E-2</v>
      </c>
      <c r="E100" s="28"/>
      <c r="F100" s="177">
        <v>22530.7</v>
      </c>
      <c r="G100" s="50">
        <f t="shared" si="3"/>
        <v>-1.8573774562117951E-2</v>
      </c>
    </row>
    <row r="101" spans="2:7" x14ac:dyDescent="0.3">
      <c r="B101" s="87">
        <v>45445</v>
      </c>
      <c r="C101">
        <v>648.32000000000005</v>
      </c>
      <c r="D101" s="50">
        <f t="shared" si="2"/>
        <v>5.3288276579152694E-2</v>
      </c>
      <c r="E101" s="28"/>
      <c r="F101" s="177">
        <v>23290.15</v>
      </c>
      <c r="G101" s="50">
        <f t="shared" si="3"/>
        <v>3.3707341538434354E-2</v>
      </c>
    </row>
    <row r="102" spans="2:7" x14ac:dyDescent="0.3">
      <c r="B102" s="87">
        <v>45452</v>
      </c>
      <c r="C102">
        <v>665.19</v>
      </c>
      <c r="D102" s="50">
        <f t="shared" si="2"/>
        <v>2.6021100691016708E-2</v>
      </c>
      <c r="E102" s="28"/>
      <c r="F102" s="177">
        <v>23465.599999999999</v>
      </c>
      <c r="G102" s="50">
        <f t="shared" si="3"/>
        <v>7.5332275661599279E-3</v>
      </c>
    </row>
    <row r="103" spans="2:7" x14ac:dyDescent="0.3">
      <c r="B103" s="87">
        <v>45459</v>
      </c>
      <c r="C103">
        <v>645.5</v>
      </c>
      <c r="D103" s="50">
        <f t="shared" si="2"/>
        <v>-2.9600565252033362E-2</v>
      </c>
      <c r="E103" s="28"/>
      <c r="F103" s="177">
        <v>23501.1</v>
      </c>
      <c r="G103" s="50">
        <f t="shared" si="3"/>
        <v>1.5128528569481325E-3</v>
      </c>
    </row>
    <row r="104" spans="2:7" x14ac:dyDescent="0.3">
      <c r="B104" s="87">
        <v>45466</v>
      </c>
      <c r="C104">
        <v>665.6</v>
      </c>
      <c r="D104" s="50">
        <f t="shared" si="2"/>
        <v>3.1138652207591155E-2</v>
      </c>
      <c r="E104" s="28"/>
      <c r="F104" s="177">
        <v>24010.6</v>
      </c>
      <c r="G104" s="50">
        <f t="shared" si="3"/>
        <v>2.1679836262983532E-2</v>
      </c>
    </row>
    <row r="105" spans="2:7" x14ac:dyDescent="0.3">
      <c r="B105" s="87">
        <v>45473</v>
      </c>
      <c r="C105">
        <v>678.65</v>
      </c>
      <c r="D105" s="50">
        <f t="shared" si="2"/>
        <v>1.9606370192307709E-2</v>
      </c>
      <c r="E105" s="28"/>
      <c r="F105" s="177">
        <v>24323.85</v>
      </c>
      <c r="G105" s="50">
        <f t="shared" si="3"/>
        <v>1.3046321208133094E-2</v>
      </c>
    </row>
    <row r="106" spans="2:7" x14ac:dyDescent="0.3">
      <c r="B106" s="87">
        <v>45480</v>
      </c>
      <c r="C106">
        <v>693.95</v>
      </c>
      <c r="D106" s="50">
        <f t="shared" si="2"/>
        <v>2.2544757975392349E-2</v>
      </c>
      <c r="E106" s="28"/>
      <c r="F106" s="177">
        <v>24502.15</v>
      </c>
      <c r="G106" s="50">
        <f t="shared" si="3"/>
        <v>7.3302540510651326E-3</v>
      </c>
    </row>
    <row r="107" spans="2:7" x14ac:dyDescent="0.3">
      <c r="B107" s="87">
        <v>45487</v>
      </c>
      <c r="C107">
        <v>677.05</v>
      </c>
      <c r="D107" s="50">
        <f t="shared" si="2"/>
        <v>-2.435333957777952E-2</v>
      </c>
      <c r="E107" s="28"/>
      <c r="F107" s="177">
        <v>24530.9</v>
      </c>
      <c r="G107" s="50">
        <f t="shared" si="3"/>
        <v>1.1733664188653403E-3</v>
      </c>
    </row>
    <row r="108" spans="2:7" x14ac:dyDescent="0.3">
      <c r="B108" s="87">
        <v>45494</v>
      </c>
      <c r="C108">
        <v>765</v>
      </c>
      <c r="D108" s="50">
        <f t="shared" si="2"/>
        <v>0.12990177977992778</v>
      </c>
      <c r="E108" s="28"/>
      <c r="F108" s="177">
        <v>24834.85</v>
      </c>
      <c r="G108" s="50">
        <f t="shared" si="3"/>
        <v>1.2390495252925682E-2</v>
      </c>
    </row>
    <row r="109" spans="2:7" x14ac:dyDescent="0.3">
      <c r="B109" s="87">
        <v>45505</v>
      </c>
      <c r="C109">
        <v>747.15</v>
      </c>
      <c r="D109" s="50">
        <f t="shared" si="2"/>
        <v>-2.3333333333333317E-2</v>
      </c>
      <c r="E109" s="28"/>
      <c r="F109" s="177">
        <v>24717.7</v>
      </c>
      <c r="G109" s="50">
        <f t="shared" si="3"/>
        <v>-4.7171615693268887E-3</v>
      </c>
    </row>
    <row r="110" spans="2:7" x14ac:dyDescent="0.3">
      <c r="B110" s="87">
        <v>45508</v>
      </c>
      <c r="C110">
        <v>731.75</v>
      </c>
      <c r="D110" s="50">
        <f t="shared" si="2"/>
        <v>-2.0611657632336189E-2</v>
      </c>
      <c r="E110" s="28"/>
      <c r="F110" s="177">
        <v>24367.5</v>
      </c>
      <c r="G110" s="50">
        <f t="shared" si="3"/>
        <v>-1.4167984885325113E-2</v>
      </c>
    </row>
    <row r="111" spans="2:7" x14ac:dyDescent="0.3">
      <c r="B111" s="87">
        <v>45515</v>
      </c>
      <c r="C111">
        <v>749.95</v>
      </c>
      <c r="D111" s="50">
        <f t="shared" si="2"/>
        <v>2.4871882473522344E-2</v>
      </c>
      <c r="E111" s="28"/>
      <c r="F111" s="177">
        <v>24541.15</v>
      </c>
      <c r="G111" s="50">
        <f t="shared" si="3"/>
        <v>7.1262952703396998E-3</v>
      </c>
    </row>
    <row r="112" spans="2:7" x14ac:dyDescent="0.3">
      <c r="B112" s="87">
        <v>45522</v>
      </c>
      <c r="C112">
        <v>749.2</v>
      </c>
      <c r="D112" s="50">
        <f t="shared" si="2"/>
        <v>-1.0000666711114103E-3</v>
      </c>
      <c r="E112" s="28"/>
      <c r="F112" s="177">
        <v>24823.15</v>
      </c>
      <c r="G112" s="50">
        <f t="shared" si="3"/>
        <v>1.1490904052988471E-2</v>
      </c>
    </row>
    <row r="113" spans="2:7" x14ac:dyDescent="0.3">
      <c r="B113" s="87">
        <v>45529</v>
      </c>
      <c r="C113">
        <v>768.65</v>
      </c>
      <c r="D113" s="50">
        <f t="shared" si="2"/>
        <v>2.596102509343301E-2</v>
      </c>
      <c r="E113" s="28"/>
      <c r="F113" s="177">
        <v>25235.9</v>
      </c>
      <c r="G113" s="50">
        <f t="shared" si="3"/>
        <v>1.6627623810837822E-2</v>
      </c>
    </row>
    <row r="114" spans="2:7" x14ac:dyDescent="0.3">
      <c r="B114" s="87">
        <v>45536</v>
      </c>
      <c r="C114">
        <v>768.65</v>
      </c>
      <c r="D114" s="50">
        <f t="shared" si="2"/>
        <v>0</v>
      </c>
      <c r="E114" s="28"/>
      <c r="F114" s="177">
        <v>24852.15</v>
      </c>
      <c r="G114" s="50">
        <f t="shared" si="3"/>
        <v>-1.5206511358818231E-2</v>
      </c>
    </row>
    <row r="115" spans="2:7" x14ac:dyDescent="0.3">
      <c r="B115" s="87">
        <v>45543</v>
      </c>
      <c r="C115">
        <v>768.65</v>
      </c>
      <c r="D115" s="50">
        <f t="shared" si="2"/>
        <v>0</v>
      </c>
      <c r="E115" s="28"/>
      <c r="F115" s="177">
        <v>25356.5</v>
      </c>
      <c r="G115" s="50">
        <f t="shared" si="3"/>
        <v>2.0294018827344829E-2</v>
      </c>
    </row>
    <row r="116" spans="2:7" x14ac:dyDescent="0.3">
      <c r="B116" s="87">
        <v>45550</v>
      </c>
      <c r="C116">
        <v>768.65</v>
      </c>
      <c r="D116" s="50">
        <f t="shared" si="2"/>
        <v>0</v>
      </c>
      <c r="E116" s="28"/>
      <c r="F116" s="177">
        <v>25415.8</v>
      </c>
      <c r="G116" s="50">
        <f t="shared" si="3"/>
        <v>2.3386508390352834E-3</v>
      </c>
    </row>
    <row r="117" spans="2:7" x14ac:dyDescent="0.3">
      <c r="G117" s="50"/>
    </row>
    <row r="118" spans="2:7" x14ac:dyDescent="0.3">
      <c r="B118" s="87"/>
    </row>
    <row r="119" spans="2:7" x14ac:dyDescent="0.3">
      <c r="B119" s="87"/>
    </row>
  </sheetData>
  <mergeCells count="2">
    <mergeCell ref="B9:D9"/>
    <mergeCell ref="F9:G9"/>
  </mergeCells>
  <pageMargins left="0.11811023622047245" right="0.19685039370078741" top="0.19685039370078741" bottom="0.74803149606299213" header="0.98425196850393704" footer="0.31496062992125984"/>
  <pageSetup paperSize="9" scale="61" fitToHeight="2" orientation="landscape" r:id="rId1"/>
  <rowBreaks count="1" manualBreakCount="1">
    <brk id="61"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893F1-C004-4808-90FF-53389A09D9F3}">
  <sheetPr>
    <pageSetUpPr fitToPage="1"/>
  </sheetPr>
  <dimension ref="B1:V117"/>
  <sheetViews>
    <sheetView showGridLines="0" view="pageBreakPreview" topLeftCell="A74" zoomScale="60" zoomScaleNormal="100" workbookViewId="0">
      <selection activeCell="P20" sqref="P20"/>
    </sheetView>
  </sheetViews>
  <sheetFormatPr defaultRowHeight="14.4" x14ac:dyDescent="0.3"/>
  <cols>
    <col min="1" max="1" width="1.88671875" customWidth="1"/>
    <col min="2" max="2" width="13" customWidth="1"/>
    <col min="3" max="4" width="12" bestFit="1" customWidth="1"/>
    <col min="5" max="5" width="13" customWidth="1"/>
    <col min="6" max="6" width="12" bestFit="1" customWidth="1"/>
    <col min="7" max="7" width="8.6640625" customWidth="1"/>
    <col min="8" max="8" width="12" customWidth="1"/>
    <col min="9" max="9" width="18.44140625" customWidth="1"/>
    <col min="10" max="10" width="8.88671875" customWidth="1"/>
    <col min="12" max="12" width="14.5546875" hidden="1" customWidth="1"/>
    <col min="13" max="13" width="10" hidden="1" customWidth="1"/>
    <col min="14" max="16" width="0" hidden="1" customWidth="1"/>
    <col min="17" max="17" width="12.6640625" hidden="1" customWidth="1"/>
    <col min="18" max="20" width="0" hidden="1" customWidth="1"/>
  </cols>
  <sheetData>
    <row r="1" spans="2:22" ht="16.2" thickBot="1" x14ac:dyDescent="0.35">
      <c r="B1" s="226"/>
      <c r="C1" s="226"/>
      <c r="D1" s="226"/>
      <c r="E1" s="226"/>
      <c r="F1" s="226"/>
      <c r="G1" s="226"/>
      <c r="H1" s="226"/>
      <c r="I1" s="226"/>
      <c r="J1" s="226"/>
    </row>
    <row r="2" spans="2:22" ht="16.2" thickTop="1" x14ac:dyDescent="0.3">
      <c r="B2" s="263" t="str">
        <f>'Data Sheet'!B1</f>
        <v>TATA MOTORS LTD</v>
      </c>
      <c r="C2" s="264"/>
      <c r="D2" s="264"/>
      <c r="E2" s="264"/>
      <c r="F2" s="264"/>
      <c r="G2" s="264"/>
      <c r="H2" s="264"/>
      <c r="I2" s="264"/>
      <c r="J2" s="264"/>
    </row>
    <row r="3" spans="2:22" ht="15.6" x14ac:dyDescent="0.3">
      <c r="B3" s="226" t="str">
        <f>CONCATENATE(" ","( ",VLOOKUP(B2,Sheet13!B2:D5442,3,0)," | ","BSE Code: ",VLOOKUP(B2,Sheet13!B2:E5442,2,0),")")</f>
        <v xml:space="preserve"> ( TATAMOTORS | BSE Code: 500570)</v>
      </c>
      <c r="C3" s="226"/>
      <c r="D3" s="226"/>
      <c r="E3" s="226"/>
      <c r="F3" s="226"/>
      <c r="G3" s="226"/>
      <c r="H3" s="226"/>
      <c r="I3" s="226"/>
      <c r="J3" s="226"/>
    </row>
    <row r="4" spans="2:22" ht="15.6" x14ac:dyDescent="0.3">
      <c r="B4" s="225" t="str">
        <f>CONCATENATE("  ","INR " &amp;'Data Sheet'!B8)</f>
        <v xml:space="preserve">  INR 1049.35</v>
      </c>
      <c r="C4" s="226"/>
      <c r="D4" s="226"/>
      <c r="E4" s="226"/>
      <c r="F4" s="226"/>
      <c r="G4" s="226"/>
      <c r="H4" s="226"/>
      <c r="I4" s="226"/>
      <c r="J4" s="226"/>
    </row>
    <row r="5" spans="2:22" ht="16.2" thickBot="1" x14ac:dyDescent="0.35">
      <c r="B5" s="271" t="s">
        <v>8898</v>
      </c>
      <c r="C5" s="226"/>
      <c r="D5" s="226"/>
      <c r="E5" s="226"/>
      <c r="F5" s="226"/>
      <c r="G5" s="226"/>
      <c r="H5" s="226"/>
      <c r="I5" s="226"/>
      <c r="J5" s="226"/>
    </row>
    <row r="6" spans="2:22" ht="16.2" thickTop="1" x14ac:dyDescent="0.3">
      <c r="B6" s="273"/>
      <c r="C6" s="264"/>
      <c r="D6" s="264"/>
      <c r="E6" s="264"/>
      <c r="F6" s="264"/>
      <c r="G6" s="264"/>
      <c r="H6" s="264"/>
      <c r="I6" s="264"/>
      <c r="J6" s="264"/>
    </row>
    <row r="7" spans="2:22" ht="15.6" x14ac:dyDescent="0.3">
      <c r="B7" s="169" t="s">
        <v>642</v>
      </c>
      <c r="C7" s="240"/>
      <c r="D7" s="274"/>
      <c r="E7" s="240"/>
      <c r="F7" s="275"/>
      <c r="G7" s="275"/>
      <c r="H7" s="240"/>
      <c r="I7" s="240"/>
      <c r="J7" s="240"/>
      <c r="V7" s="226"/>
    </row>
    <row r="8" spans="2:22" x14ac:dyDescent="0.3">
      <c r="D8" s="50"/>
      <c r="F8" s="63"/>
      <c r="G8" s="63"/>
    </row>
    <row r="9" spans="2:22" x14ac:dyDescent="0.3">
      <c r="B9" s="371" t="s">
        <v>643</v>
      </c>
      <c r="C9" s="371"/>
      <c r="D9" s="371"/>
      <c r="F9" s="371" t="s">
        <v>260</v>
      </c>
      <c r="G9" s="371"/>
      <c r="H9" s="63"/>
      <c r="I9" s="371" t="s">
        <v>253</v>
      </c>
      <c r="J9" s="371"/>
    </row>
    <row r="11" spans="2:22" ht="15" thickBot="1" x14ac:dyDescent="0.35">
      <c r="B11" s="276" t="s">
        <v>239</v>
      </c>
      <c r="C11" s="277" t="s">
        <v>237</v>
      </c>
      <c r="D11" s="278" t="s">
        <v>240</v>
      </c>
      <c r="F11" s="277" t="s">
        <v>237</v>
      </c>
      <c r="G11" s="278" t="s">
        <v>240</v>
      </c>
      <c r="L11" t="s">
        <v>615</v>
      </c>
      <c r="M11" s="81">
        <f>SLOPE(D13:D116,G13:G116)</f>
        <v>0.17730344008866253</v>
      </c>
    </row>
    <row r="12" spans="2:22" ht="15" thickTop="1" x14ac:dyDescent="0.3">
      <c r="B12" s="87">
        <v>44822</v>
      </c>
      <c r="C12" s="85">
        <v>12351.5</v>
      </c>
      <c r="D12" s="86" t="s">
        <v>99</v>
      </c>
      <c r="F12" s="177">
        <v>17327.349999999999</v>
      </c>
      <c r="G12" s="56" t="s">
        <v>99</v>
      </c>
      <c r="I12" t="s">
        <v>254</v>
      </c>
      <c r="J12" s="81">
        <f>M14</f>
        <v>0.61665642105166729</v>
      </c>
      <c r="L12" t="s">
        <v>616</v>
      </c>
      <c r="M12" s="81">
        <f>_xlfn.COVARIANCE.S(D12:D116,G12:G116)/_xlfn.VAR.S(G12:G116)</f>
        <v>0.17730344008866233</v>
      </c>
    </row>
    <row r="13" spans="2:22" x14ac:dyDescent="0.3">
      <c r="B13" s="87">
        <v>44829</v>
      </c>
      <c r="C13" s="85">
        <v>12316.05</v>
      </c>
      <c r="D13" s="81">
        <f>C13/C12-1</f>
        <v>-2.8700967493827667E-3</v>
      </c>
      <c r="E13" s="85"/>
      <c r="F13" s="177">
        <v>17094.349999999999</v>
      </c>
      <c r="G13" s="50">
        <f>F13/F12-1</f>
        <v>-1.3446949475828696E-2</v>
      </c>
      <c r="I13" t="s">
        <v>255</v>
      </c>
      <c r="J13" s="50">
        <v>0.75</v>
      </c>
      <c r="M13" s="81"/>
    </row>
    <row r="14" spans="2:22" x14ac:dyDescent="0.3">
      <c r="B14" s="87">
        <v>44836</v>
      </c>
      <c r="C14" s="85">
        <v>12186.15</v>
      </c>
      <c r="D14" s="81">
        <f t="shared" ref="D14:D77" si="0">C14/C13-1</f>
        <v>-1.0547212783319271E-2</v>
      </c>
      <c r="E14" s="85"/>
      <c r="F14" s="177">
        <v>17314.650000000001</v>
      </c>
      <c r="G14" s="50">
        <f t="shared" ref="G14:G77" si="1">F14/F13-1</f>
        <v>1.2887299019851861E-2</v>
      </c>
      <c r="L14" t="s">
        <v>617</v>
      </c>
      <c r="M14" s="81">
        <f>M34</f>
        <v>0.61665642105166729</v>
      </c>
    </row>
    <row r="15" spans="2:22" x14ac:dyDescent="0.3">
      <c r="B15" s="87">
        <v>44843</v>
      </c>
      <c r="C15" s="85">
        <v>12403</v>
      </c>
      <c r="D15" s="81">
        <f t="shared" si="0"/>
        <v>1.7794791628200857E-2</v>
      </c>
      <c r="E15" s="85"/>
      <c r="F15" s="177">
        <v>17185.7</v>
      </c>
      <c r="G15" s="50">
        <f t="shared" si="1"/>
        <v>-7.4474505693156168E-3</v>
      </c>
      <c r="I15" t="s">
        <v>256</v>
      </c>
      <c r="J15" s="81">
        <v>1</v>
      </c>
    </row>
    <row r="16" spans="2:22" x14ac:dyDescent="0.3">
      <c r="B16" s="87">
        <v>44850</v>
      </c>
      <c r="C16" s="85">
        <v>12302.3</v>
      </c>
      <c r="D16" s="81">
        <f t="shared" si="0"/>
        <v>-8.1190034669031963E-3</v>
      </c>
      <c r="E16" s="85"/>
      <c r="F16" s="177">
        <v>17576.3</v>
      </c>
      <c r="G16" s="50">
        <f t="shared" si="1"/>
        <v>2.2728198444055048E-2</v>
      </c>
      <c r="I16" t="s">
        <v>257</v>
      </c>
      <c r="J16" s="5">
        <v>0.25</v>
      </c>
    </row>
    <row r="17" spans="2:20" x14ac:dyDescent="0.3">
      <c r="B17" s="87">
        <v>44857</v>
      </c>
      <c r="C17" s="85">
        <v>12213.3</v>
      </c>
      <c r="D17" s="81">
        <f t="shared" si="0"/>
        <v>-7.2344195800785327E-3</v>
      </c>
      <c r="E17" s="85"/>
      <c r="F17" s="177">
        <v>17786.8</v>
      </c>
      <c r="G17" s="50">
        <f t="shared" si="1"/>
        <v>1.1976354522851729E-2</v>
      </c>
      <c r="L17" t="s">
        <v>618</v>
      </c>
    </row>
    <row r="18" spans="2:20" ht="15" thickBot="1" x14ac:dyDescent="0.35">
      <c r="B18" s="87">
        <v>44864</v>
      </c>
      <c r="C18" s="85">
        <v>12224.2</v>
      </c>
      <c r="D18" s="81">
        <f t="shared" si="0"/>
        <v>8.9246968468814636E-4</v>
      </c>
      <c r="E18" s="85"/>
      <c r="F18" s="177">
        <v>18117.150000000001</v>
      </c>
      <c r="G18" s="50">
        <f t="shared" si="1"/>
        <v>1.8572761823374861E-2</v>
      </c>
      <c r="I18" s="88" t="s">
        <v>258</v>
      </c>
      <c r="J18" s="89">
        <f>(J12*J13)+(J15*J16)</f>
        <v>0.7124923157887505</v>
      </c>
    </row>
    <row r="19" spans="2:20" x14ac:dyDescent="0.3">
      <c r="B19" s="87">
        <v>44871</v>
      </c>
      <c r="C19" s="85">
        <v>12607.32</v>
      </c>
      <c r="D19" s="81">
        <f t="shared" si="0"/>
        <v>3.134111025670383E-2</v>
      </c>
      <c r="E19" s="85"/>
      <c r="F19" s="177">
        <v>18349.7</v>
      </c>
      <c r="G19" s="50">
        <f t="shared" si="1"/>
        <v>1.2835904101914375E-2</v>
      </c>
      <c r="L19" s="180" t="s">
        <v>619</v>
      </c>
      <c r="M19" s="180"/>
    </row>
    <row r="20" spans="2:20" ht="13.2" customHeight="1" x14ac:dyDescent="0.3">
      <c r="B20" s="87">
        <v>44878</v>
      </c>
      <c r="C20" s="85">
        <v>12545.21</v>
      </c>
      <c r="D20" s="81">
        <f t="shared" si="0"/>
        <v>-4.9265030157084055E-3</v>
      </c>
      <c r="E20" s="85"/>
      <c r="F20" s="177">
        <v>18307.650000000001</v>
      </c>
      <c r="G20" s="50">
        <f t="shared" si="1"/>
        <v>-2.2915905982113793E-3</v>
      </c>
      <c r="L20" t="s">
        <v>620</v>
      </c>
      <c r="M20" s="81">
        <v>0.31799230044082721</v>
      </c>
    </row>
    <row r="21" spans="2:20" x14ac:dyDescent="0.3">
      <c r="B21" s="87">
        <v>44885</v>
      </c>
      <c r="C21" s="85">
        <v>12407.11</v>
      </c>
      <c r="D21" s="81">
        <f t="shared" si="0"/>
        <v>-1.1008185594342246E-2</v>
      </c>
      <c r="E21" s="85"/>
      <c r="F21" s="177">
        <v>18512.75</v>
      </c>
      <c r="G21" s="50">
        <f t="shared" si="1"/>
        <v>1.1202967065680136E-2</v>
      </c>
      <c r="L21" t="s">
        <v>621</v>
      </c>
      <c r="M21" s="81">
        <v>0.10111910313964931</v>
      </c>
    </row>
    <row r="22" spans="2:20" x14ac:dyDescent="0.3">
      <c r="B22" s="87">
        <v>44892</v>
      </c>
      <c r="C22" s="85">
        <v>12444.95</v>
      </c>
      <c r="D22" s="81">
        <f t="shared" si="0"/>
        <v>3.0498641504750346E-3</v>
      </c>
      <c r="E22" s="85"/>
      <c r="F22" s="177">
        <v>18696.099999999999</v>
      </c>
      <c r="G22" s="50">
        <f t="shared" si="1"/>
        <v>9.9039850913558158E-3</v>
      </c>
      <c r="L22" t="s">
        <v>622</v>
      </c>
      <c r="M22" s="81">
        <v>9.2306545327292919E-2</v>
      </c>
    </row>
    <row r="23" spans="2:20" x14ac:dyDescent="0.3">
      <c r="B23" s="87">
        <v>44899</v>
      </c>
      <c r="C23" s="85">
        <v>11990.79</v>
      </c>
      <c r="D23" s="81">
        <f t="shared" si="0"/>
        <v>-3.6493517450853497E-2</v>
      </c>
      <c r="E23" s="85"/>
      <c r="F23" s="177">
        <v>18496.599999999999</v>
      </c>
      <c r="G23" s="50">
        <f t="shared" si="1"/>
        <v>-1.0670674632677457E-2</v>
      </c>
      <c r="L23" t="s">
        <v>623</v>
      </c>
      <c r="M23" s="81">
        <v>2.5753491330308298E-2</v>
      </c>
    </row>
    <row r="24" spans="2:20" ht="15" thickBot="1" x14ac:dyDescent="0.35">
      <c r="B24" s="87">
        <v>44906</v>
      </c>
      <c r="C24" s="85">
        <v>11921.25</v>
      </c>
      <c r="D24" s="81">
        <f t="shared" si="0"/>
        <v>-5.7994510787029441E-3</v>
      </c>
      <c r="E24" s="85"/>
      <c r="F24" s="177">
        <v>18269</v>
      </c>
      <c r="G24" s="50">
        <f t="shared" si="1"/>
        <v>-1.2304964155574472E-2</v>
      </c>
      <c r="L24" s="178" t="s">
        <v>624</v>
      </c>
      <c r="M24" s="184">
        <v>104</v>
      </c>
    </row>
    <row r="25" spans="2:20" x14ac:dyDescent="0.3">
      <c r="B25" s="87">
        <v>44913</v>
      </c>
      <c r="C25" s="85">
        <v>12087.33</v>
      </c>
      <c r="D25" s="81">
        <f t="shared" si="0"/>
        <v>1.3931424976407758E-2</v>
      </c>
      <c r="E25" s="85"/>
      <c r="F25" s="177">
        <v>17806.8</v>
      </c>
      <c r="G25" s="50">
        <f t="shared" si="1"/>
        <v>-2.5299687996058973E-2</v>
      </c>
    </row>
    <row r="26" spans="2:20" ht="15" thickBot="1" x14ac:dyDescent="0.35">
      <c r="B26" s="87">
        <v>44920</v>
      </c>
      <c r="C26" s="85">
        <v>12725.01</v>
      </c>
      <c r="D26" s="81">
        <f t="shared" si="0"/>
        <v>5.2756067717188104E-2</v>
      </c>
      <c r="E26" s="85"/>
      <c r="F26" s="177">
        <v>18105.3</v>
      </c>
      <c r="G26" s="50">
        <f t="shared" si="1"/>
        <v>1.6763258979715534E-2</v>
      </c>
      <c r="L26" t="s">
        <v>625</v>
      </c>
    </row>
    <row r="27" spans="2:20" x14ac:dyDescent="0.3">
      <c r="B27" s="87">
        <v>44927</v>
      </c>
      <c r="C27" s="85">
        <v>12691.03</v>
      </c>
      <c r="D27" s="81">
        <f t="shared" si="0"/>
        <v>-2.670331889719546E-3</v>
      </c>
      <c r="E27" s="85"/>
      <c r="F27" s="177">
        <v>17859.45</v>
      </c>
      <c r="G27" s="50">
        <f t="shared" si="1"/>
        <v>-1.3578896787128536E-2</v>
      </c>
      <c r="L27" s="179"/>
      <c r="M27" s="179" t="s">
        <v>629</v>
      </c>
      <c r="N27" s="179" t="s">
        <v>630</v>
      </c>
      <c r="O27" s="179" t="s">
        <v>631</v>
      </c>
      <c r="P27" s="179" t="s">
        <v>632</v>
      </c>
      <c r="Q27" s="179" t="s">
        <v>633</v>
      </c>
    </row>
    <row r="28" spans="2:20" x14ac:dyDescent="0.3">
      <c r="B28" s="87">
        <v>44934</v>
      </c>
      <c r="C28" s="85">
        <v>12283.28</v>
      </c>
      <c r="D28" s="81">
        <f t="shared" si="0"/>
        <v>-3.2128991894274983E-2</v>
      </c>
      <c r="E28" s="85"/>
      <c r="F28" s="177">
        <v>17956.599999999999</v>
      </c>
      <c r="G28" s="50">
        <f t="shared" si="1"/>
        <v>5.4396971911228054E-3</v>
      </c>
      <c r="L28" t="s">
        <v>626</v>
      </c>
      <c r="M28">
        <v>1</v>
      </c>
      <c r="N28">
        <v>7.610329436232327E-3</v>
      </c>
      <c r="O28">
        <v>7.610329436232327E-3</v>
      </c>
      <c r="P28">
        <v>11.474432882342837</v>
      </c>
      <c r="Q28">
        <v>1.0035605436924219E-3</v>
      </c>
    </row>
    <row r="29" spans="2:20" x14ac:dyDescent="0.3">
      <c r="B29" s="87">
        <v>44941</v>
      </c>
      <c r="C29" s="85">
        <v>12878.81</v>
      </c>
      <c r="D29" s="81">
        <f t="shared" si="0"/>
        <v>4.8482978487830453E-2</v>
      </c>
      <c r="E29" s="85"/>
      <c r="F29" s="177">
        <v>18027.650000000001</v>
      </c>
      <c r="G29" s="50">
        <f t="shared" si="1"/>
        <v>3.9567624160476988E-3</v>
      </c>
      <c r="L29" t="s">
        <v>627</v>
      </c>
      <c r="M29">
        <v>102</v>
      </c>
      <c r="N29">
        <v>6.7650716201427E-2</v>
      </c>
      <c r="O29">
        <v>6.6324231570026473E-4</v>
      </c>
    </row>
    <row r="30" spans="2:20" ht="15" thickBot="1" x14ac:dyDescent="0.35">
      <c r="B30" s="87">
        <v>44948</v>
      </c>
      <c r="C30" s="85">
        <v>12482.25</v>
      </c>
      <c r="D30" s="81">
        <f t="shared" si="0"/>
        <v>-3.0791664757846338E-2</v>
      </c>
      <c r="E30" s="85"/>
      <c r="F30" s="177">
        <v>17604.349999999999</v>
      </c>
      <c r="G30" s="50">
        <f t="shared" si="1"/>
        <v>-2.3480597859399488E-2</v>
      </c>
      <c r="L30" s="178" t="s">
        <v>26</v>
      </c>
      <c r="M30" s="178">
        <v>103</v>
      </c>
      <c r="N30" s="178">
        <v>7.5261045637659327E-2</v>
      </c>
      <c r="O30" s="178"/>
      <c r="P30" s="178"/>
      <c r="Q30" s="178"/>
    </row>
    <row r="31" spans="2:20" ht="15" thickBot="1" x14ac:dyDescent="0.35">
      <c r="B31" s="87">
        <v>44955</v>
      </c>
      <c r="C31" s="85">
        <v>12556.9</v>
      </c>
      <c r="D31" s="81">
        <f t="shared" si="0"/>
        <v>5.9804922990647214E-3</v>
      </c>
      <c r="E31" s="85"/>
      <c r="F31" s="177">
        <v>17854.05</v>
      </c>
      <c r="G31" s="50">
        <f t="shared" si="1"/>
        <v>1.4183994296864233E-2</v>
      </c>
    </row>
    <row r="32" spans="2:20" x14ac:dyDescent="0.3">
      <c r="B32" s="87">
        <v>44962</v>
      </c>
      <c r="C32" s="85">
        <v>12375.26</v>
      </c>
      <c r="D32" s="81">
        <f t="shared" si="0"/>
        <v>-1.4465353709912421E-2</v>
      </c>
      <c r="E32" s="85"/>
      <c r="F32" s="177">
        <v>17856.5</v>
      </c>
      <c r="G32" s="50">
        <f t="shared" si="1"/>
        <v>1.372237671564136E-4</v>
      </c>
      <c r="L32" s="179"/>
      <c r="M32" s="179" t="s">
        <v>634</v>
      </c>
      <c r="N32" s="179" t="s">
        <v>623</v>
      </c>
      <c r="O32" s="179" t="s">
        <v>635</v>
      </c>
      <c r="P32" s="179" t="s">
        <v>636</v>
      </c>
      <c r="Q32" s="179" t="s">
        <v>637</v>
      </c>
      <c r="R32" s="179" t="s">
        <v>638</v>
      </c>
      <c r="S32" s="179" t="s">
        <v>639</v>
      </c>
      <c r="T32" s="179" t="s">
        <v>640</v>
      </c>
    </row>
    <row r="33" spans="2:20" x14ac:dyDescent="0.3">
      <c r="B33" s="87">
        <v>44969</v>
      </c>
      <c r="C33" s="85">
        <v>12584.48</v>
      </c>
      <c r="D33" s="81">
        <f t="shared" si="0"/>
        <v>1.6906311463354973E-2</v>
      </c>
      <c r="E33" s="85"/>
      <c r="F33" s="177">
        <v>17944.2</v>
      </c>
      <c r="G33" s="50">
        <f t="shared" si="1"/>
        <v>4.9113768095652155E-3</v>
      </c>
      <c r="L33" t="s">
        <v>628</v>
      </c>
      <c r="M33">
        <v>9.2924583766005849E-4</v>
      </c>
      <c r="N33">
        <v>2.6177189416730045E-3</v>
      </c>
      <c r="O33">
        <v>0.35498304377404638</v>
      </c>
      <c r="P33">
        <v>0.72333524148360118</v>
      </c>
      <c r="Q33">
        <v>-4.2629872713985887E-3</v>
      </c>
      <c r="R33">
        <v>6.1214789467187065E-3</v>
      </c>
      <c r="S33">
        <v>-4.2629872713985887E-3</v>
      </c>
      <c r="T33">
        <v>6.1214789467187065E-3</v>
      </c>
    </row>
    <row r="34" spans="2:20" ht="15" thickBot="1" x14ac:dyDescent="0.35">
      <c r="B34" s="87">
        <v>44976</v>
      </c>
      <c r="C34" s="85">
        <v>12592.01</v>
      </c>
      <c r="D34" s="81">
        <f t="shared" si="0"/>
        <v>5.9835607033420501E-4</v>
      </c>
      <c r="E34" s="85"/>
      <c r="F34" s="177">
        <v>17465.8</v>
      </c>
      <c r="G34" s="50">
        <f t="shared" si="1"/>
        <v>-2.6660425095574092E-2</v>
      </c>
      <c r="L34" s="178" t="s">
        <v>641</v>
      </c>
      <c r="M34" s="178">
        <v>0.61665642105166729</v>
      </c>
      <c r="N34" s="178">
        <v>0.18204453380877969</v>
      </c>
      <c r="O34" s="178">
        <v>3.387393228183416</v>
      </c>
      <c r="P34" s="178">
        <v>1.0035605436924085E-3</v>
      </c>
      <c r="Q34" s="178">
        <v>0.25557195139466266</v>
      </c>
      <c r="R34" s="178">
        <v>0.97774089070867198</v>
      </c>
      <c r="S34" s="178">
        <v>0.25557195139466266</v>
      </c>
      <c r="T34" s="178">
        <v>0.97774089070867198</v>
      </c>
    </row>
    <row r="35" spans="2:20" x14ac:dyDescent="0.3">
      <c r="B35" s="87">
        <v>44983</v>
      </c>
      <c r="C35" s="85">
        <v>12151.77</v>
      </c>
      <c r="D35" s="81">
        <f t="shared" si="0"/>
        <v>-3.4961852793954251E-2</v>
      </c>
      <c r="E35" s="85"/>
      <c r="F35" s="177">
        <v>17594.349999999999</v>
      </c>
      <c r="G35" s="50">
        <f t="shared" si="1"/>
        <v>7.360098020130712E-3</v>
      </c>
    </row>
    <row r="36" spans="2:20" x14ac:dyDescent="0.3">
      <c r="B36" s="87">
        <v>44990</v>
      </c>
      <c r="C36" s="85">
        <v>12305.37</v>
      </c>
      <c r="D36" s="81">
        <f t="shared" si="0"/>
        <v>1.2640133906418605E-2</v>
      </c>
      <c r="E36" s="85"/>
      <c r="F36" s="177">
        <v>17412.900000000001</v>
      </c>
      <c r="G36" s="50">
        <f t="shared" si="1"/>
        <v>-1.0312969788596749E-2</v>
      </c>
    </row>
    <row r="37" spans="2:20" x14ac:dyDescent="0.3">
      <c r="B37" s="87">
        <v>44997</v>
      </c>
      <c r="C37" s="85">
        <v>12482.45</v>
      </c>
      <c r="D37" s="81">
        <f t="shared" si="0"/>
        <v>1.4390465300921473E-2</v>
      </c>
      <c r="E37" s="85"/>
      <c r="F37" s="177">
        <v>17100.05</v>
      </c>
      <c r="G37" s="50">
        <f t="shared" si="1"/>
        <v>-1.796656501788918E-2</v>
      </c>
    </row>
    <row r="38" spans="2:20" x14ac:dyDescent="0.3">
      <c r="B38" s="87">
        <v>45004</v>
      </c>
      <c r="C38" s="85">
        <v>12222.26</v>
      </c>
      <c r="D38" s="81">
        <f t="shared" si="0"/>
        <v>-2.084446562974418E-2</v>
      </c>
      <c r="E38" s="85"/>
      <c r="F38" s="177">
        <v>16945.05</v>
      </c>
      <c r="G38" s="50">
        <f t="shared" si="1"/>
        <v>-9.0643009815760678E-3</v>
      </c>
    </row>
    <row r="39" spans="2:20" x14ac:dyDescent="0.3">
      <c r="B39" s="87">
        <v>45011</v>
      </c>
      <c r="C39" s="85">
        <v>11369.26</v>
      </c>
      <c r="D39" s="81">
        <f t="shared" si="0"/>
        <v>-6.9790693374220503E-2</v>
      </c>
      <c r="E39" s="85"/>
      <c r="F39" s="177">
        <v>17359.75</v>
      </c>
      <c r="G39" s="50">
        <f t="shared" si="1"/>
        <v>2.4473223743807226E-2</v>
      </c>
    </row>
    <row r="40" spans="2:20" x14ac:dyDescent="0.3">
      <c r="B40" s="87">
        <v>45018</v>
      </c>
      <c r="C40" s="85">
        <v>11402.35</v>
      </c>
      <c r="D40" s="81">
        <f t="shared" si="0"/>
        <v>2.910479661824894E-3</v>
      </c>
      <c r="E40" s="85"/>
      <c r="F40" s="177">
        <v>17599.150000000001</v>
      </c>
      <c r="G40" s="50">
        <f t="shared" si="1"/>
        <v>1.3790521176860304E-2</v>
      </c>
    </row>
    <row r="41" spans="2:20" x14ac:dyDescent="0.3">
      <c r="B41" s="87">
        <v>45025</v>
      </c>
      <c r="C41" s="85">
        <v>11512.21</v>
      </c>
      <c r="D41" s="81">
        <f t="shared" si="0"/>
        <v>9.6348559726722183E-3</v>
      </c>
      <c r="E41" s="85"/>
      <c r="F41" s="177">
        <v>17828</v>
      </c>
      <c r="G41" s="50">
        <f t="shared" si="1"/>
        <v>1.3003468917532901E-2</v>
      </c>
    </row>
    <row r="42" spans="2:20" x14ac:dyDescent="0.3">
      <c r="B42" s="87">
        <v>45032</v>
      </c>
      <c r="C42" s="85">
        <v>11427.66</v>
      </c>
      <c r="D42" s="81">
        <f t="shared" si="0"/>
        <v>-7.3443761015478115E-3</v>
      </c>
      <c r="E42" s="85"/>
      <c r="F42" s="177">
        <v>17624.05</v>
      </c>
      <c r="G42" s="50">
        <f t="shared" si="1"/>
        <v>-1.143986986762402E-2</v>
      </c>
    </row>
    <row r="43" spans="2:20" x14ac:dyDescent="0.3">
      <c r="B43" s="87">
        <v>45039</v>
      </c>
      <c r="C43" s="85">
        <v>11273.91</v>
      </c>
      <c r="D43" s="81">
        <f t="shared" si="0"/>
        <v>-1.3454197972288306E-2</v>
      </c>
      <c r="E43" s="85"/>
      <c r="F43" s="177">
        <v>18065</v>
      </c>
      <c r="G43" s="50">
        <f t="shared" si="1"/>
        <v>2.5019788300645995E-2</v>
      </c>
    </row>
    <row r="44" spans="2:20" x14ac:dyDescent="0.3">
      <c r="B44" s="87">
        <v>45046</v>
      </c>
      <c r="C44" s="85">
        <v>10632.42</v>
      </c>
      <c r="D44" s="81">
        <f t="shared" si="0"/>
        <v>-5.6900401014377433E-2</v>
      </c>
      <c r="E44" s="85"/>
      <c r="F44" s="177">
        <v>18069</v>
      </c>
      <c r="G44" s="50">
        <f t="shared" si="1"/>
        <v>2.2142264046509652E-4</v>
      </c>
    </row>
    <row r="45" spans="2:20" x14ac:dyDescent="0.3">
      <c r="B45" s="87">
        <v>45053</v>
      </c>
      <c r="C45" s="85">
        <v>10555.75</v>
      </c>
      <c r="D45" s="81">
        <f t="shared" si="0"/>
        <v>-7.2109642019408948E-3</v>
      </c>
      <c r="E45" s="85"/>
      <c r="F45" s="177">
        <v>18314.8</v>
      </c>
      <c r="G45" s="50">
        <f t="shared" si="1"/>
        <v>1.3603409153799317E-2</v>
      </c>
    </row>
    <row r="46" spans="2:20" x14ac:dyDescent="0.3">
      <c r="B46" s="87">
        <v>45060</v>
      </c>
      <c r="C46" s="85">
        <v>9788.5400000000009</v>
      </c>
      <c r="D46" s="81">
        <f t="shared" si="0"/>
        <v>-7.2681713757904332E-2</v>
      </c>
      <c r="E46" s="85"/>
      <c r="F46" s="177">
        <v>18203.400000000001</v>
      </c>
      <c r="G46" s="50">
        <f t="shared" si="1"/>
        <v>-6.0825125035489647E-3</v>
      </c>
    </row>
    <row r="47" spans="2:20" x14ac:dyDescent="0.3">
      <c r="B47" s="87">
        <v>45067</v>
      </c>
      <c r="C47" s="85">
        <v>9943.7800000000007</v>
      </c>
      <c r="D47" s="81">
        <f t="shared" si="0"/>
        <v>1.5859362070339333E-2</v>
      </c>
      <c r="E47" s="85"/>
      <c r="F47" s="177">
        <v>18499.349999999999</v>
      </c>
      <c r="G47" s="50">
        <f t="shared" si="1"/>
        <v>1.6257951811200044E-2</v>
      </c>
    </row>
    <row r="48" spans="2:20" x14ac:dyDescent="0.3">
      <c r="B48" s="87">
        <v>45074</v>
      </c>
      <c r="C48" s="85">
        <v>9872.4</v>
      </c>
      <c r="D48" s="81">
        <f t="shared" si="0"/>
        <v>-7.1783567214882549E-3</v>
      </c>
      <c r="E48" s="85"/>
      <c r="F48" s="177">
        <v>18534.099999999999</v>
      </c>
      <c r="G48" s="50">
        <f t="shared" si="1"/>
        <v>1.8784443777755122E-3</v>
      </c>
    </row>
    <row r="49" spans="2:7" x14ac:dyDescent="0.3">
      <c r="B49" s="87">
        <v>45081</v>
      </c>
      <c r="C49" s="85">
        <v>9923.27</v>
      </c>
      <c r="D49" s="81">
        <f t="shared" si="0"/>
        <v>5.1527490782383722E-3</v>
      </c>
      <c r="E49" s="85"/>
      <c r="F49" s="177">
        <v>18563.400000000001</v>
      </c>
      <c r="G49" s="50">
        <f t="shared" si="1"/>
        <v>1.5808698561032841E-3</v>
      </c>
    </row>
    <row r="50" spans="2:7" x14ac:dyDescent="0.3">
      <c r="B50" s="87">
        <v>45088</v>
      </c>
      <c r="C50" s="85">
        <v>10205.950000000001</v>
      </c>
      <c r="D50" s="81">
        <f t="shared" si="0"/>
        <v>2.8486577509228228E-2</v>
      </c>
      <c r="E50" s="85"/>
      <c r="F50" s="177">
        <v>18826</v>
      </c>
      <c r="G50" s="50">
        <f t="shared" si="1"/>
        <v>1.4146115474535925E-2</v>
      </c>
    </row>
    <row r="51" spans="2:7" x14ac:dyDescent="0.3">
      <c r="B51" s="87">
        <v>45095</v>
      </c>
      <c r="C51" s="85">
        <v>10121.549999999999</v>
      </c>
      <c r="D51" s="81">
        <f t="shared" si="0"/>
        <v>-8.2696858205264512E-3</v>
      </c>
      <c r="E51" s="85"/>
      <c r="F51" s="177">
        <v>18665.5</v>
      </c>
      <c r="G51" s="50">
        <f t="shared" si="1"/>
        <v>-8.5254435355359703E-3</v>
      </c>
    </row>
    <row r="52" spans="2:7" x14ac:dyDescent="0.3">
      <c r="B52" s="87">
        <v>45102</v>
      </c>
      <c r="C52" s="85">
        <v>10190.15</v>
      </c>
      <c r="D52" s="81">
        <f t="shared" si="0"/>
        <v>6.7776180525709329E-3</v>
      </c>
      <c r="E52" s="85"/>
      <c r="F52" s="177">
        <v>19189.05</v>
      </c>
      <c r="G52" s="50">
        <f t="shared" si="1"/>
        <v>2.8049074495727355E-2</v>
      </c>
    </row>
    <row r="53" spans="2:7" x14ac:dyDescent="0.3">
      <c r="B53" s="87">
        <v>45109</v>
      </c>
      <c r="C53" s="85">
        <v>10519.19</v>
      </c>
      <c r="D53" s="81">
        <f t="shared" si="0"/>
        <v>3.2290005544570066E-2</v>
      </c>
      <c r="E53" s="85"/>
      <c r="F53" s="177">
        <v>19331.8</v>
      </c>
      <c r="G53" s="50">
        <f t="shared" si="1"/>
        <v>7.4391384669902916E-3</v>
      </c>
    </row>
    <row r="54" spans="2:7" x14ac:dyDescent="0.3">
      <c r="B54" s="87">
        <v>45116</v>
      </c>
      <c r="C54" s="85">
        <v>10486.65</v>
      </c>
      <c r="D54" s="81">
        <f t="shared" si="0"/>
        <v>-3.0933940731179277E-3</v>
      </c>
      <c r="E54" s="85"/>
      <c r="F54" s="177">
        <v>19564.5</v>
      </c>
      <c r="G54" s="50">
        <f t="shared" si="1"/>
        <v>1.2037161567986399E-2</v>
      </c>
    </row>
    <row r="55" spans="2:7" x14ac:dyDescent="0.3">
      <c r="B55" s="87">
        <v>45123</v>
      </c>
      <c r="C55" s="85">
        <v>10417.26</v>
      </c>
      <c r="D55" s="81">
        <f t="shared" si="0"/>
        <v>-6.6169844516599241E-3</v>
      </c>
      <c r="E55" s="85"/>
      <c r="F55" s="177">
        <v>19745</v>
      </c>
      <c r="G55" s="50">
        <f t="shared" si="1"/>
        <v>9.225893838329613E-3</v>
      </c>
    </row>
    <row r="56" spans="2:7" x14ac:dyDescent="0.3">
      <c r="B56" s="87">
        <v>45130</v>
      </c>
      <c r="C56" s="85">
        <v>10425.030000000001</v>
      </c>
      <c r="D56" s="81">
        <f t="shared" si="0"/>
        <v>7.458775148168062E-4</v>
      </c>
      <c r="E56" s="85"/>
      <c r="F56" s="177">
        <v>19646.05</v>
      </c>
      <c r="G56" s="50">
        <f t="shared" si="1"/>
        <v>-5.0113952899468739E-3</v>
      </c>
    </row>
    <row r="57" spans="2:7" x14ac:dyDescent="0.3">
      <c r="B57" s="87">
        <v>45137</v>
      </c>
      <c r="C57" s="85">
        <v>10291.59</v>
      </c>
      <c r="D57" s="81">
        <f t="shared" si="0"/>
        <v>-1.2799963165573636E-2</v>
      </c>
      <c r="E57" s="85"/>
      <c r="F57" s="177">
        <v>19517</v>
      </c>
      <c r="G57" s="50">
        <f t="shared" si="1"/>
        <v>-6.568750461288575E-3</v>
      </c>
    </row>
    <row r="58" spans="2:7" x14ac:dyDescent="0.3">
      <c r="B58" s="87">
        <v>45144</v>
      </c>
      <c r="C58" s="85">
        <v>10180.14</v>
      </c>
      <c r="D58" s="81">
        <f t="shared" si="0"/>
        <v>-1.0829230468761497E-2</v>
      </c>
      <c r="E58" s="85"/>
      <c r="F58" s="177">
        <v>19428.3</v>
      </c>
      <c r="G58" s="50">
        <f t="shared" si="1"/>
        <v>-4.5447558538710409E-3</v>
      </c>
    </row>
    <row r="59" spans="2:7" x14ac:dyDescent="0.3">
      <c r="B59" s="87">
        <v>45151</v>
      </c>
      <c r="C59" s="85">
        <v>10461.879999999999</v>
      </c>
      <c r="D59" s="81">
        <f t="shared" si="0"/>
        <v>2.7675454365067687E-2</v>
      </c>
      <c r="E59" s="85"/>
      <c r="F59" s="177">
        <v>19310.150000000001</v>
      </c>
      <c r="G59" s="50">
        <f t="shared" si="1"/>
        <v>-6.0813349598265454E-3</v>
      </c>
    </row>
    <row r="60" spans="2:7" x14ac:dyDescent="0.3">
      <c r="B60" s="87">
        <v>45158</v>
      </c>
      <c r="C60" s="85">
        <v>10625.29</v>
      </c>
      <c r="D60" s="81">
        <f t="shared" si="0"/>
        <v>1.5619563596600328E-2</v>
      </c>
      <c r="E60" s="85"/>
      <c r="F60" s="177">
        <v>19265.8</v>
      </c>
      <c r="G60" s="50">
        <f t="shared" si="1"/>
        <v>-2.2967196008317758E-3</v>
      </c>
    </row>
    <row r="61" spans="2:7" x14ac:dyDescent="0.3">
      <c r="B61" s="87">
        <v>45165</v>
      </c>
      <c r="C61" s="85">
        <v>10627.17</v>
      </c>
      <c r="D61" s="81">
        <f t="shared" si="0"/>
        <v>1.7693634714910367E-4</v>
      </c>
      <c r="E61" s="85"/>
      <c r="F61" s="177">
        <v>19435.3</v>
      </c>
      <c r="G61" s="50">
        <f t="shared" si="1"/>
        <v>8.7979736112697715E-3</v>
      </c>
    </row>
    <row r="62" spans="2:7" x14ac:dyDescent="0.3">
      <c r="B62" s="87">
        <v>45172</v>
      </c>
      <c r="C62" s="85">
        <v>10205.65</v>
      </c>
      <c r="D62" s="81">
        <f>C62/C61-1</f>
        <v>-3.9664369724018766E-2</v>
      </c>
      <c r="E62" s="85"/>
      <c r="F62" s="177">
        <v>19819.95</v>
      </c>
      <c r="G62" s="50">
        <f t="shared" si="1"/>
        <v>1.9791307569216876E-2</v>
      </c>
    </row>
    <row r="63" spans="2:7" x14ac:dyDescent="0.3">
      <c r="B63" s="87">
        <v>45179</v>
      </c>
      <c r="C63" s="85">
        <v>10511.32</v>
      </c>
      <c r="D63" s="81">
        <f t="shared" si="0"/>
        <v>2.9951056522612429E-2</v>
      </c>
      <c r="E63" s="85"/>
      <c r="F63" s="177">
        <v>20192.349999999999</v>
      </c>
      <c r="G63" s="50">
        <f t="shared" si="1"/>
        <v>1.8789149316723597E-2</v>
      </c>
    </row>
    <row r="64" spans="2:7" x14ac:dyDescent="0.3">
      <c r="B64" s="87">
        <v>45186</v>
      </c>
      <c r="C64" s="85">
        <v>10436.57</v>
      </c>
      <c r="D64" s="81">
        <f t="shared" si="0"/>
        <v>-7.1113808731919637E-3</v>
      </c>
      <c r="E64" s="85"/>
      <c r="F64" s="177">
        <v>19674.25</v>
      </c>
      <c r="G64" s="50">
        <f t="shared" si="1"/>
        <v>-2.5658231954180599E-2</v>
      </c>
    </row>
    <row r="65" spans="2:7" x14ac:dyDescent="0.3">
      <c r="B65" s="87">
        <v>45193</v>
      </c>
      <c r="C65" s="85">
        <v>10426.77</v>
      </c>
      <c r="D65" s="81">
        <f t="shared" si="0"/>
        <v>-9.390058227941589E-4</v>
      </c>
      <c r="E65" s="85"/>
      <c r="F65" s="177">
        <v>19638.3</v>
      </c>
      <c r="G65" s="50">
        <f t="shared" si="1"/>
        <v>-1.8272615220402688E-3</v>
      </c>
    </row>
    <row r="66" spans="2:7" x14ac:dyDescent="0.3">
      <c r="B66" s="87">
        <v>45200</v>
      </c>
      <c r="C66" s="85">
        <v>10235.32</v>
      </c>
      <c r="D66" s="81">
        <f t="shared" si="0"/>
        <v>-1.8361390919719223E-2</v>
      </c>
      <c r="E66" s="85"/>
      <c r="F66" s="177">
        <v>19653.5</v>
      </c>
      <c r="G66" s="50">
        <f t="shared" si="1"/>
        <v>7.7399774929598486E-4</v>
      </c>
    </row>
    <row r="67" spans="2:7" x14ac:dyDescent="0.3">
      <c r="B67" s="87">
        <v>45207</v>
      </c>
      <c r="C67" s="85">
        <v>10234.58</v>
      </c>
      <c r="D67" s="81">
        <f t="shared" si="0"/>
        <v>-7.2298667750492207E-5</v>
      </c>
      <c r="E67" s="85"/>
      <c r="F67" s="177">
        <v>19751.05</v>
      </c>
      <c r="G67" s="50">
        <f t="shared" si="1"/>
        <v>4.9634925076957881E-3</v>
      </c>
    </row>
    <row r="68" spans="2:7" x14ac:dyDescent="0.3">
      <c r="B68" s="87">
        <v>45214</v>
      </c>
      <c r="C68" s="85">
        <v>9416.76</v>
      </c>
      <c r="D68" s="81">
        <f t="shared" si="0"/>
        <v>-7.990752918048416E-2</v>
      </c>
      <c r="E68" s="85"/>
      <c r="F68" s="177">
        <v>19542.650000000001</v>
      </c>
      <c r="G68" s="50">
        <f t="shared" si="1"/>
        <v>-1.0551337776978809E-2</v>
      </c>
    </row>
    <row r="69" spans="2:7" x14ac:dyDescent="0.3">
      <c r="B69" s="87">
        <v>45221</v>
      </c>
      <c r="C69" s="85">
        <v>9367.57</v>
      </c>
      <c r="D69" s="81">
        <f t="shared" si="0"/>
        <v>-5.2236650397802231E-3</v>
      </c>
      <c r="E69" s="85"/>
      <c r="F69" s="177">
        <v>19047.25</v>
      </c>
      <c r="G69" s="50">
        <f t="shared" si="1"/>
        <v>-2.5349683896503383E-2</v>
      </c>
    </row>
    <row r="70" spans="2:7" x14ac:dyDescent="0.3">
      <c r="B70" s="87">
        <v>45228</v>
      </c>
      <c r="C70" s="85">
        <v>9269.2999999999993</v>
      </c>
      <c r="D70" s="81">
        <f t="shared" si="0"/>
        <v>-1.0490447362549782E-2</v>
      </c>
      <c r="E70" s="85"/>
      <c r="F70" s="177">
        <v>19230.599999999999</v>
      </c>
      <c r="G70" s="50">
        <f t="shared" si="1"/>
        <v>9.6260615049414966E-3</v>
      </c>
    </row>
    <row r="71" spans="2:7" x14ac:dyDescent="0.3">
      <c r="B71" s="87">
        <v>45235</v>
      </c>
      <c r="C71" s="85">
        <v>9294.32</v>
      </c>
      <c r="D71" s="81">
        <f t="shared" si="0"/>
        <v>2.6992329517872005E-3</v>
      </c>
      <c r="E71" s="85"/>
      <c r="F71" s="177">
        <v>19425.349999999999</v>
      </c>
      <c r="G71" s="50">
        <f t="shared" si="1"/>
        <v>1.0127089118384225E-2</v>
      </c>
    </row>
    <row r="72" spans="2:7" x14ac:dyDescent="0.3">
      <c r="B72" s="87">
        <v>45242</v>
      </c>
      <c r="C72" s="85">
        <v>9490.5</v>
      </c>
      <c r="D72" s="81">
        <f t="shared" si="0"/>
        <v>2.110751512751885E-2</v>
      </c>
      <c r="E72" s="85"/>
      <c r="F72" s="177">
        <v>19731.8</v>
      </c>
      <c r="G72" s="50">
        <f t="shared" si="1"/>
        <v>1.5775777527818002E-2</v>
      </c>
    </row>
    <row r="73" spans="2:7" x14ac:dyDescent="0.3">
      <c r="B73" s="87">
        <v>45249</v>
      </c>
      <c r="C73" s="85">
        <v>9588.4</v>
      </c>
      <c r="D73" s="81">
        <f t="shared" si="0"/>
        <v>1.0315578736631359E-2</v>
      </c>
      <c r="E73" s="85"/>
      <c r="F73" s="177">
        <v>19794.7</v>
      </c>
      <c r="G73" s="50">
        <f t="shared" si="1"/>
        <v>3.1877476966115648E-3</v>
      </c>
    </row>
    <row r="74" spans="2:7" x14ac:dyDescent="0.3">
      <c r="B74" s="87">
        <v>45256</v>
      </c>
      <c r="C74" s="85">
        <v>9425.09</v>
      </c>
      <c r="D74" s="81">
        <f t="shared" si="0"/>
        <v>-1.7032038713445385E-2</v>
      </c>
      <c r="E74" s="85"/>
      <c r="F74" s="177">
        <v>20267.900000000001</v>
      </c>
      <c r="G74" s="50">
        <f t="shared" si="1"/>
        <v>2.3905388816198414E-2</v>
      </c>
    </row>
    <row r="75" spans="2:7" x14ac:dyDescent="0.3">
      <c r="B75" s="87">
        <v>45263</v>
      </c>
      <c r="C75" s="85">
        <v>9667.11</v>
      </c>
      <c r="D75" s="81">
        <f t="shared" si="0"/>
        <v>2.5678269385225994E-2</v>
      </c>
      <c r="E75" s="85"/>
      <c r="F75" s="177">
        <v>20969.400000000001</v>
      </c>
      <c r="G75" s="50">
        <f t="shared" si="1"/>
        <v>3.4611380557433069E-2</v>
      </c>
    </row>
    <row r="76" spans="2:7" x14ac:dyDescent="0.3">
      <c r="B76" s="87">
        <v>45270</v>
      </c>
      <c r="C76" s="85">
        <v>9607.0499999999993</v>
      </c>
      <c r="D76" s="81">
        <f t="shared" si="0"/>
        <v>-6.2128185155647664E-3</v>
      </c>
      <c r="E76" s="85"/>
      <c r="F76" s="177">
        <v>21456.65</v>
      </c>
      <c r="G76" s="50">
        <f t="shared" si="1"/>
        <v>2.3236239472755438E-2</v>
      </c>
    </row>
    <row r="77" spans="2:7" x14ac:dyDescent="0.3">
      <c r="B77" s="87">
        <v>45277</v>
      </c>
      <c r="C77" s="85">
        <v>9153.8799999999992</v>
      </c>
      <c r="D77" s="81">
        <f t="shared" si="0"/>
        <v>-4.7170567447863854E-2</v>
      </c>
      <c r="E77" s="85"/>
      <c r="F77" s="177">
        <v>21349.4</v>
      </c>
      <c r="G77" s="50">
        <f t="shared" si="1"/>
        <v>-4.9984503638732525E-3</v>
      </c>
    </row>
    <row r="78" spans="2:7" x14ac:dyDescent="0.3">
      <c r="B78" s="87">
        <v>45284</v>
      </c>
      <c r="C78" s="85">
        <v>9425.14</v>
      </c>
      <c r="D78" s="81">
        <f t="shared" ref="D78:D116" si="2">C78/C77-1</f>
        <v>2.963333580951466E-2</v>
      </c>
      <c r="E78" s="85"/>
      <c r="F78" s="177">
        <v>21731.4</v>
      </c>
      <c r="G78" s="50">
        <f t="shared" ref="G78:G116" si="3">F78/F77-1</f>
        <v>1.7892774504201459E-2</v>
      </c>
    </row>
    <row r="79" spans="2:7" x14ac:dyDescent="0.3">
      <c r="B79" s="87">
        <v>45291</v>
      </c>
      <c r="C79" s="85">
        <v>9448.7900000000009</v>
      </c>
      <c r="D79" s="81">
        <f t="shared" si="2"/>
        <v>2.5092465470011316E-3</v>
      </c>
      <c r="E79" s="85"/>
      <c r="F79" s="177">
        <v>21710.799999999999</v>
      </c>
      <c r="G79" s="50">
        <f t="shared" si="3"/>
        <v>-9.479370864280412E-4</v>
      </c>
    </row>
    <row r="80" spans="2:7" x14ac:dyDescent="0.3">
      <c r="B80" s="87">
        <v>45298</v>
      </c>
      <c r="C80" s="85">
        <v>9308.99</v>
      </c>
      <c r="D80" s="81">
        <f t="shared" si="2"/>
        <v>-1.4795545249709385E-2</v>
      </c>
      <c r="E80" s="85"/>
      <c r="F80" s="177">
        <v>21894.55</v>
      </c>
      <c r="G80" s="50">
        <f t="shared" si="3"/>
        <v>8.4635296718684749E-3</v>
      </c>
    </row>
    <row r="81" spans="2:7" x14ac:dyDescent="0.3">
      <c r="B81" s="87">
        <v>45305</v>
      </c>
      <c r="C81" s="85">
        <v>9225.18</v>
      </c>
      <c r="D81" s="81">
        <f t="shared" si="2"/>
        <v>-9.0031249362174659E-3</v>
      </c>
      <c r="E81" s="85"/>
      <c r="F81" s="177">
        <v>21622.400000000001</v>
      </c>
      <c r="G81" s="50">
        <f t="shared" si="3"/>
        <v>-1.2430033958222397E-2</v>
      </c>
    </row>
    <row r="82" spans="2:7" x14ac:dyDescent="0.3">
      <c r="B82" s="87">
        <v>45312</v>
      </c>
      <c r="C82" s="85">
        <v>8936.65</v>
      </c>
      <c r="D82" s="81">
        <f t="shared" si="2"/>
        <v>-3.1276354499316095E-2</v>
      </c>
      <c r="E82" s="85"/>
      <c r="F82" s="177">
        <v>21352.6</v>
      </c>
      <c r="G82" s="50">
        <f t="shared" si="3"/>
        <v>-1.2477800799171379E-2</v>
      </c>
    </row>
    <row r="83" spans="2:7" x14ac:dyDescent="0.3">
      <c r="B83" s="87">
        <v>45319</v>
      </c>
      <c r="C83" s="85">
        <v>9122.58</v>
      </c>
      <c r="D83" s="81">
        <f t="shared" si="2"/>
        <v>2.0805335332591213E-2</v>
      </c>
      <c r="E83" s="85"/>
      <c r="F83" s="177">
        <v>21853.8</v>
      </c>
      <c r="G83" s="50">
        <f t="shared" si="3"/>
        <v>2.3472551352060167E-2</v>
      </c>
    </row>
    <row r="84" spans="2:7" x14ac:dyDescent="0.3">
      <c r="B84" s="87">
        <v>45326</v>
      </c>
      <c r="C84" s="85">
        <v>8782.27</v>
      </c>
      <c r="D84" s="81">
        <f t="shared" si="2"/>
        <v>-3.7304139837633588E-2</v>
      </c>
      <c r="E84" s="85"/>
      <c r="F84" s="177">
        <v>21782.5</v>
      </c>
      <c r="G84" s="50">
        <f t="shared" si="3"/>
        <v>-3.2625904876955047E-3</v>
      </c>
    </row>
    <row r="85" spans="2:7" x14ac:dyDescent="0.3">
      <c r="B85" s="87">
        <v>45333</v>
      </c>
      <c r="C85" s="85">
        <v>8429.85</v>
      </c>
      <c r="D85" s="81">
        <f t="shared" si="2"/>
        <v>-4.0128577235726048E-2</v>
      </c>
      <c r="E85" s="85"/>
      <c r="F85" s="177">
        <v>22040.7</v>
      </c>
      <c r="G85" s="50">
        <f t="shared" si="3"/>
        <v>1.1853552163433978E-2</v>
      </c>
    </row>
    <row r="86" spans="2:7" x14ac:dyDescent="0.3">
      <c r="B86" s="87">
        <v>45340</v>
      </c>
      <c r="C86" s="85">
        <v>8399.33</v>
      </c>
      <c r="D86" s="81">
        <f t="shared" si="2"/>
        <v>-3.6204677426051601E-3</v>
      </c>
      <c r="E86" s="85"/>
      <c r="F86" s="177">
        <v>22212.7</v>
      </c>
      <c r="G86" s="50">
        <f t="shared" si="3"/>
        <v>7.8037448901351336E-3</v>
      </c>
    </row>
    <row r="87" spans="2:7" x14ac:dyDescent="0.3">
      <c r="B87" s="87">
        <v>45347</v>
      </c>
      <c r="C87" s="85">
        <v>8509.59</v>
      </c>
      <c r="D87" s="81">
        <f t="shared" si="2"/>
        <v>1.3127237529660052E-2</v>
      </c>
      <c r="E87" s="85"/>
      <c r="F87" s="177">
        <v>22338.75</v>
      </c>
      <c r="G87" s="50">
        <f t="shared" si="3"/>
        <v>5.6746816010659895E-3</v>
      </c>
    </row>
    <row r="88" spans="2:7" x14ac:dyDescent="0.3">
      <c r="B88" s="87">
        <v>45354</v>
      </c>
      <c r="C88" s="85">
        <v>8358.2999999999993</v>
      </c>
      <c r="D88" s="81">
        <f t="shared" si="2"/>
        <v>-1.7778764899366584E-2</v>
      </c>
      <c r="E88" s="85"/>
      <c r="F88" s="177">
        <v>22493.55</v>
      </c>
      <c r="G88" s="50">
        <f t="shared" si="3"/>
        <v>6.929662581836471E-3</v>
      </c>
    </row>
    <row r="89" spans="2:7" x14ac:dyDescent="0.3">
      <c r="B89" s="87">
        <v>45361</v>
      </c>
      <c r="C89" s="85">
        <v>8137.98</v>
      </c>
      <c r="D89" s="81">
        <f t="shared" si="2"/>
        <v>-2.6359427156239845E-2</v>
      </c>
      <c r="E89" s="85"/>
      <c r="F89" s="177">
        <v>22023.35</v>
      </c>
      <c r="G89" s="50">
        <f t="shared" si="3"/>
        <v>-2.0903770191899484E-2</v>
      </c>
    </row>
    <row r="90" spans="2:7" x14ac:dyDescent="0.3">
      <c r="B90" s="87">
        <v>45368</v>
      </c>
      <c r="C90" s="85">
        <v>8089.64</v>
      </c>
      <c r="D90" s="81">
        <f t="shared" si="2"/>
        <v>-5.940049004789838E-3</v>
      </c>
      <c r="E90" s="85"/>
      <c r="F90" s="177">
        <v>22096.75</v>
      </c>
      <c r="G90" s="50">
        <f t="shared" si="3"/>
        <v>3.3328262957270649E-3</v>
      </c>
    </row>
    <row r="91" spans="2:7" x14ac:dyDescent="0.3">
      <c r="B91" s="87">
        <v>45375</v>
      </c>
      <c r="C91" s="85">
        <v>8162.22</v>
      </c>
      <c r="D91" s="81">
        <f t="shared" si="2"/>
        <v>8.9719690863869772E-3</v>
      </c>
      <c r="E91" s="85"/>
      <c r="F91" s="177">
        <v>22326.9</v>
      </c>
      <c r="G91" s="50">
        <f t="shared" si="3"/>
        <v>1.0415558849152129E-2</v>
      </c>
    </row>
    <row r="92" spans="2:7" x14ac:dyDescent="0.3">
      <c r="B92" s="87">
        <v>45382</v>
      </c>
      <c r="C92" s="85">
        <v>8441.6299999999992</v>
      </c>
      <c r="D92" s="81">
        <f t="shared" si="2"/>
        <v>3.4232108421483165E-2</v>
      </c>
      <c r="E92" s="85"/>
      <c r="F92" s="177">
        <v>22513.7</v>
      </c>
      <c r="G92" s="50">
        <f t="shared" si="3"/>
        <v>8.3665891816597782E-3</v>
      </c>
    </row>
    <row r="93" spans="2:7" x14ac:dyDescent="0.3">
      <c r="B93" s="87">
        <v>45389</v>
      </c>
      <c r="C93" s="85">
        <v>8441.33</v>
      </c>
      <c r="D93" s="81">
        <f t="shared" si="2"/>
        <v>-3.5538160284120934E-5</v>
      </c>
      <c r="E93" s="85"/>
      <c r="F93" s="177">
        <v>22519.4</v>
      </c>
      <c r="G93" s="50">
        <f t="shared" si="3"/>
        <v>2.5317917534661838E-4</v>
      </c>
    </row>
    <row r="94" spans="2:7" x14ac:dyDescent="0.3">
      <c r="B94" s="87">
        <v>45396</v>
      </c>
      <c r="C94" s="85">
        <v>8499.48</v>
      </c>
      <c r="D94" s="81">
        <f t="shared" si="2"/>
        <v>6.8887248810316493E-3</v>
      </c>
      <c r="E94" s="85"/>
      <c r="F94" s="177">
        <v>22147</v>
      </c>
      <c r="G94" s="50">
        <f t="shared" si="3"/>
        <v>-1.6536852669254087E-2</v>
      </c>
    </row>
    <row r="95" spans="2:7" x14ac:dyDescent="0.3">
      <c r="B95" s="87">
        <v>45403</v>
      </c>
      <c r="C95" s="85">
        <v>8643.99</v>
      </c>
      <c r="D95" s="81">
        <f t="shared" si="2"/>
        <v>1.70022166061925E-2</v>
      </c>
      <c r="E95" s="85"/>
      <c r="F95" s="177">
        <v>22419.95</v>
      </c>
      <c r="G95" s="50">
        <f t="shared" si="3"/>
        <v>1.2324468325281002E-2</v>
      </c>
    </row>
    <row r="96" spans="2:7" x14ac:dyDescent="0.3">
      <c r="B96" s="87">
        <v>45410</v>
      </c>
      <c r="C96" s="85">
        <v>8647.52</v>
      </c>
      <c r="D96" s="81">
        <f t="shared" si="2"/>
        <v>4.0837622440559329E-4</v>
      </c>
      <c r="E96" s="85"/>
      <c r="F96" s="177">
        <v>22475.85</v>
      </c>
      <c r="G96" s="50">
        <f t="shared" si="3"/>
        <v>2.4933151055197555E-3</v>
      </c>
    </row>
    <row r="97" spans="2:7" x14ac:dyDescent="0.3">
      <c r="B97" s="87">
        <v>45417</v>
      </c>
      <c r="C97" s="85">
        <v>8776.0400000000009</v>
      </c>
      <c r="D97" s="81">
        <f t="shared" si="2"/>
        <v>1.4862064499417293E-2</v>
      </c>
      <c r="E97" s="85"/>
      <c r="F97" s="177">
        <v>22055.200000000001</v>
      </c>
      <c r="G97" s="50">
        <f t="shared" si="3"/>
        <v>-1.8715643679771743E-2</v>
      </c>
    </row>
    <row r="98" spans="2:7" x14ac:dyDescent="0.3">
      <c r="B98" s="87">
        <v>45424</v>
      </c>
      <c r="C98" s="85">
        <v>8575.0499999999993</v>
      </c>
      <c r="D98" s="81">
        <f t="shared" si="2"/>
        <v>-2.2902128978446012E-2</v>
      </c>
      <c r="E98" s="85"/>
      <c r="F98" s="177">
        <v>22466.1</v>
      </c>
      <c r="G98" s="50">
        <f t="shared" si="3"/>
        <v>1.8630527041241907E-2</v>
      </c>
    </row>
    <row r="99" spans="2:7" x14ac:dyDescent="0.3">
      <c r="B99" s="87">
        <v>45431</v>
      </c>
      <c r="C99" s="85">
        <v>8282.8799999999992</v>
      </c>
      <c r="D99" s="81">
        <f t="shared" si="2"/>
        <v>-3.4072104535833647E-2</v>
      </c>
      <c r="E99" s="85"/>
      <c r="F99" s="177">
        <v>22957.1</v>
      </c>
      <c r="G99" s="50">
        <f t="shared" si="3"/>
        <v>2.1855150649200406E-2</v>
      </c>
    </row>
    <row r="100" spans="2:7" x14ac:dyDescent="0.3">
      <c r="B100" s="87">
        <v>45438</v>
      </c>
      <c r="C100" s="85">
        <v>8296.23</v>
      </c>
      <c r="D100" s="81">
        <f t="shared" si="2"/>
        <v>1.6117582290218202E-3</v>
      </c>
      <c r="E100" s="85"/>
      <c r="F100" s="177">
        <v>22530.7</v>
      </c>
      <c r="G100" s="50">
        <f t="shared" si="3"/>
        <v>-1.8573774562117951E-2</v>
      </c>
    </row>
    <row r="101" spans="2:7" x14ac:dyDescent="0.3">
      <c r="B101" s="87">
        <v>45445</v>
      </c>
      <c r="C101" s="85">
        <v>8227.19</v>
      </c>
      <c r="D101" s="81">
        <f t="shared" si="2"/>
        <v>-8.3218522148010843E-3</v>
      </c>
      <c r="E101" s="85"/>
      <c r="F101" s="177">
        <v>23290.15</v>
      </c>
      <c r="G101" s="50">
        <f t="shared" si="3"/>
        <v>3.3707341538434354E-2</v>
      </c>
    </row>
    <row r="102" spans="2:7" x14ac:dyDescent="0.3">
      <c r="B102" s="87">
        <v>45452</v>
      </c>
      <c r="C102" s="85">
        <v>8238.52</v>
      </c>
      <c r="D102" s="81">
        <f t="shared" si="2"/>
        <v>1.3771409193175099E-3</v>
      </c>
      <c r="E102" s="85"/>
      <c r="F102" s="177">
        <v>23465.599999999999</v>
      </c>
      <c r="G102" s="50">
        <f t="shared" si="3"/>
        <v>7.5332275661599279E-3</v>
      </c>
    </row>
    <row r="103" spans="2:7" x14ac:dyDescent="0.3">
      <c r="B103" s="87">
        <v>45459</v>
      </c>
      <c r="C103" s="85">
        <v>7990.23</v>
      </c>
      <c r="D103" s="81">
        <f t="shared" si="2"/>
        <v>-3.0137694634473244E-2</v>
      </c>
      <c r="E103" s="85"/>
      <c r="F103" s="177">
        <v>23501.1</v>
      </c>
      <c r="G103" s="50">
        <f t="shared" si="3"/>
        <v>1.5128528569481325E-3</v>
      </c>
    </row>
    <row r="104" spans="2:7" x14ac:dyDescent="0.3">
      <c r="B104" s="87">
        <v>45466</v>
      </c>
      <c r="C104" s="85">
        <v>8328.0300000000007</v>
      </c>
      <c r="D104" s="81">
        <f t="shared" si="2"/>
        <v>4.2276630334796561E-2</v>
      </c>
      <c r="E104" s="85"/>
      <c r="F104" s="177">
        <v>24010.6</v>
      </c>
      <c r="G104" s="50">
        <f t="shared" si="3"/>
        <v>2.1679836262983532E-2</v>
      </c>
    </row>
    <row r="105" spans="2:7" x14ac:dyDescent="0.3">
      <c r="B105" s="87">
        <v>45473</v>
      </c>
      <c r="C105" s="85">
        <v>8453.2099999999991</v>
      </c>
      <c r="D105" s="81">
        <f t="shared" si="2"/>
        <v>1.5031165833936599E-2</v>
      </c>
      <c r="E105" s="85"/>
      <c r="F105" s="177">
        <v>24323.85</v>
      </c>
      <c r="G105" s="50">
        <f t="shared" si="3"/>
        <v>1.3046321208133094E-2</v>
      </c>
    </row>
    <row r="106" spans="2:7" x14ac:dyDescent="0.3">
      <c r="B106" s="87">
        <v>45480</v>
      </c>
      <c r="C106" s="85">
        <v>8651.94</v>
      </c>
      <c r="D106" s="81">
        <f t="shared" si="2"/>
        <v>2.3509412400733121E-2</v>
      </c>
      <c r="E106" s="85"/>
      <c r="F106" s="177">
        <v>24502.15</v>
      </c>
      <c r="G106" s="50">
        <f t="shared" si="3"/>
        <v>7.3302540510651326E-3</v>
      </c>
    </row>
    <row r="107" spans="2:7" x14ac:dyDescent="0.3">
      <c r="B107" s="87">
        <v>45487</v>
      </c>
      <c r="C107" s="85">
        <v>8851.7999999999993</v>
      </c>
      <c r="D107" s="81">
        <f t="shared" si="2"/>
        <v>2.3100021498068557E-2</v>
      </c>
      <c r="E107" s="85"/>
      <c r="F107" s="177">
        <v>24530.9</v>
      </c>
      <c r="G107" s="50">
        <f t="shared" si="3"/>
        <v>1.1733664188653403E-3</v>
      </c>
    </row>
    <row r="108" spans="2:7" x14ac:dyDescent="0.3">
      <c r="B108" s="87">
        <v>45494</v>
      </c>
      <c r="C108" s="85">
        <v>8683.5400000000009</v>
      </c>
      <c r="D108" s="81">
        <f t="shared" si="2"/>
        <v>-1.9008563230077269E-2</v>
      </c>
      <c r="E108" s="85"/>
      <c r="F108" s="177">
        <v>24834.85</v>
      </c>
      <c r="G108" s="50">
        <f t="shared" si="3"/>
        <v>1.2390495252925682E-2</v>
      </c>
    </row>
    <row r="109" spans="2:7" x14ac:dyDescent="0.3">
      <c r="B109" s="87">
        <v>45501</v>
      </c>
      <c r="C109" s="85">
        <v>8918.59</v>
      </c>
      <c r="D109" s="81">
        <f t="shared" si="2"/>
        <v>2.706845364908772E-2</v>
      </c>
      <c r="E109" s="85"/>
      <c r="F109" s="177">
        <v>24717.7</v>
      </c>
      <c r="G109" s="50">
        <f t="shared" si="3"/>
        <v>-4.7171615693268887E-3</v>
      </c>
    </row>
    <row r="110" spans="2:7" x14ac:dyDescent="0.3">
      <c r="B110" s="87">
        <v>45508</v>
      </c>
      <c r="C110" s="85">
        <v>9057.9</v>
      </c>
      <c r="D110" s="81">
        <f t="shared" si="2"/>
        <v>1.5620182113988745E-2</v>
      </c>
      <c r="E110" s="85"/>
      <c r="F110" s="177">
        <v>24367.5</v>
      </c>
      <c r="G110" s="50">
        <f t="shared" si="3"/>
        <v>-1.4167984885325113E-2</v>
      </c>
    </row>
    <row r="111" spans="2:7" x14ac:dyDescent="0.3">
      <c r="B111" s="87">
        <v>45515</v>
      </c>
      <c r="C111" s="85">
        <v>9316.06</v>
      </c>
      <c r="D111" s="81">
        <f t="shared" si="2"/>
        <v>2.8501087448525642E-2</v>
      </c>
      <c r="E111" s="85"/>
      <c r="F111" s="177">
        <v>24541.15</v>
      </c>
      <c r="G111" s="50">
        <f t="shared" si="3"/>
        <v>7.1262952703396998E-3</v>
      </c>
    </row>
    <row r="112" spans="2:7" x14ac:dyDescent="0.3">
      <c r="B112" s="87">
        <v>45522</v>
      </c>
      <c r="C112" s="85">
        <v>8541.48</v>
      </c>
      <c r="D112" s="81">
        <f t="shared" si="2"/>
        <v>-8.3144591168369475E-2</v>
      </c>
      <c r="E112" s="85"/>
      <c r="F112" s="177">
        <v>24823.15</v>
      </c>
      <c r="G112" s="50">
        <f t="shared" si="3"/>
        <v>1.1490904052988471E-2</v>
      </c>
    </row>
    <row r="113" spans="2:7" x14ac:dyDescent="0.3">
      <c r="B113" s="87">
        <v>45529</v>
      </c>
      <c r="C113" s="85">
        <v>8457.08</v>
      </c>
      <c r="D113" s="81">
        <f t="shared" si="2"/>
        <v>-9.8811915499421588E-3</v>
      </c>
      <c r="E113" s="85"/>
      <c r="F113" s="177">
        <v>25235.9</v>
      </c>
      <c r="G113" s="50">
        <f t="shared" si="3"/>
        <v>1.6627623810837822E-2</v>
      </c>
    </row>
    <row r="114" spans="2:7" x14ac:dyDescent="0.3">
      <c r="B114" s="87">
        <v>45536</v>
      </c>
      <c r="C114" s="85">
        <v>8615.8700000000008</v>
      </c>
      <c r="D114" s="81">
        <f t="shared" si="2"/>
        <v>1.8775984145828151E-2</v>
      </c>
      <c r="E114" s="85"/>
      <c r="F114" s="177">
        <v>24852.15</v>
      </c>
      <c r="G114" s="50">
        <f t="shared" si="3"/>
        <v>-1.5206511358818231E-2</v>
      </c>
    </row>
    <row r="115" spans="2:7" x14ac:dyDescent="0.3">
      <c r="B115" s="87">
        <v>45543</v>
      </c>
      <c r="C115" s="85">
        <v>8664.01</v>
      </c>
      <c r="D115" s="81">
        <f t="shared" si="2"/>
        <v>5.5873637833439016E-3</v>
      </c>
      <c r="E115" s="85"/>
      <c r="F115" s="177">
        <v>25356.5</v>
      </c>
      <c r="G115" s="50">
        <f t="shared" si="3"/>
        <v>2.0294018827344829E-2</v>
      </c>
    </row>
    <row r="116" spans="2:7" x14ac:dyDescent="0.3">
      <c r="B116" s="87">
        <v>45550</v>
      </c>
      <c r="C116" s="85">
        <v>9169.73</v>
      </c>
      <c r="D116" s="81">
        <f t="shared" si="2"/>
        <v>5.837020040373897E-2</v>
      </c>
      <c r="E116" s="85"/>
      <c r="F116" s="177">
        <v>25415.8</v>
      </c>
      <c r="G116" s="50">
        <f t="shared" si="3"/>
        <v>2.3386508390352834E-3</v>
      </c>
    </row>
    <row r="117" spans="2:7" x14ac:dyDescent="0.3">
      <c r="B117" s="170"/>
      <c r="C117" s="170"/>
      <c r="E117" s="85"/>
    </row>
  </sheetData>
  <mergeCells count="3">
    <mergeCell ref="B9:D9"/>
    <mergeCell ref="F9:G9"/>
    <mergeCell ref="I9:J9"/>
  </mergeCells>
  <pageMargins left="0.11811023622047245" right="0.19685039370078741" top="0.19685039370078741" bottom="0.74803149606299213" header="0.98425196850393704" footer="0.31496062992125984"/>
  <pageSetup paperSize="9" scale="61" fitToHeight="2"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F7012-FF31-452B-BBE7-8ADD201BCBCA}">
  <sheetPr>
    <pageSetUpPr fitToPage="1"/>
  </sheetPr>
  <dimension ref="B1:T117"/>
  <sheetViews>
    <sheetView showGridLines="0" topLeftCell="A13" zoomScaleNormal="100" workbookViewId="0">
      <selection activeCell="G38" sqref="G38"/>
    </sheetView>
  </sheetViews>
  <sheetFormatPr defaultRowHeight="14.4" x14ac:dyDescent="0.3"/>
  <cols>
    <col min="1" max="1" width="1.88671875" customWidth="1"/>
    <col min="2" max="2" width="11.88671875" customWidth="1"/>
    <col min="3" max="3" width="12" bestFit="1" customWidth="1"/>
    <col min="6" max="6" width="14" customWidth="1"/>
    <col min="7" max="7" width="10.109375" customWidth="1"/>
    <col min="8" max="8" width="10.6640625" customWidth="1"/>
    <col min="9" max="9" width="18.5546875" customWidth="1"/>
    <col min="10" max="10" width="11.6640625" customWidth="1"/>
    <col min="11" max="11" width="0" hidden="1" customWidth="1"/>
    <col min="12" max="12" width="17.44140625" hidden="1" customWidth="1"/>
    <col min="13" max="13" width="12" hidden="1" customWidth="1"/>
    <col min="14" max="16" width="0" hidden="1" customWidth="1"/>
    <col min="17" max="17" width="12.6640625" hidden="1" customWidth="1"/>
    <col min="18" max="18" width="12" hidden="1" customWidth="1"/>
    <col min="19" max="20" width="0" hidden="1" customWidth="1"/>
  </cols>
  <sheetData>
    <row r="1" spans="2:13" ht="15" thickBot="1" x14ac:dyDescent="0.35"/>
    <row r="2" spans="2:13" ht="16.2" thickTop="1" x14ac:dyDescent="0.3">
      <c r="B2" s="263" t="str">
        <f>'Data Sheet'!B1</f>
        <v>TATA MOTORS LTD</v>
      </c>
      <c r="C2" s="264"/>
      <c r="D2" s="264"/>
      <c r="E2" s="264"/>
      <c r="F2" s="264"/>
      <c r="G2" s="264"/>
      <c r="H2" s="264"/>
      <c r="I2" s="264"/>
      <c r="J2" s="264"/>
    </row>
    <row r="3" spans="2:13" ht="15.6" x14ac:dyDescent="0.3">
      <c r="B3" s="226" t="str">
        <f>CONCATENATE(" ","( ",VLOOKUP(B2,Sheet13!B2:D5442,3,0)," | ","BSE Code: ",VLOOKUP(B2,Sheet13!B2:E5442,2,0),")")</f>
        <v xml:space="preserve"> ( TATAMOTORS | BSE Code: 500570)</v>
      </c>
      <c r="C3" s="226"/>
      <c r="D3" s="226"/>
      <c r="E3" s="226"/>
      <c r="F3" s="226"/>
      <c r="G3" s="226"/>
      <c r="H3" s="226"/>
      <c r="I3" s="226"/>
      <c r="J3" s="226"/>
    </row>
    <row r="4" spans="2:13" ht="15.6" x14ac:dyDescent="0.3">
      <c r="B4" s="225" t="str">
        <f>CONCATENATE("  ","INR " &amp;'Data Sheet'!B8)</f>
        <v xml:space="preserve">  INR 1049.35</v>
      </c>
      <c r="C4" s="226"/>
      <c r="D4" s="226"/>
      <c r="E4" s="226"/>
      <c r="F4" s="226"/>
      <c r="G4" s="226"/>
      <c r="H4" s="226"/>
      <c r="I4" s="226"/>
      <c r="J4" s="226"/>
    </row>
    <row r="5" spans="2:13" ht="16.2" thickBot="1" x14ac:dyDescent="0.35">
      <c r="B5" s="271" t="s">
        <v>8898</v>
      </c>
      <c r="C5" s="226"/>
      <c r="D5" s="226"/>
      <c r="E5" s="226"/>
      <c r="F5" s="226"/>
      <c r="G5" s="226"/>
      <c r="H5" s="226"/>
      <c r="I5" s="226"/>
      <c r="J5" s="226"/>
    </row>
    <row r="6" spans="2:13" ht="16.2" thickTop="1" x14ac:dyDescent="0.3">
      <c r="B6" s="273"/>
      <c r="C6" s="264"/>
      <c r="D6" s="264"/>
      <c r="E6" s="264"/>
      <c r="F6" s="264"/>
      <c r="G6" s="264"/>
      <c r="H6" s="264"/>
      <c r="I6" s="264"/>
      <c r="J6" s="264"/>
    </row>
    <row r="7" spans="2:13" x14ac:dyDescent="0.3">
      <c r="B7" s="169" t="s">
        <v>642</v>
      </c>
      <c r="C7" s="240"/>
      <c r="D7" s="274"/>
      <c r="E7" s="240"/>
      <c r="F7" s="275"/>
      <c r="G7" s="275"/>
      <c r="H7" s="240"/>
      <c r="I7" s="240"/>
      <c r="J7" s="240"/>
    </row>
    <row r="8" spans="2:13" x14ac:dyDescent="0.3">
      <c r="D8" s="50"/>
      <c r="F8" s="63"/>
      <c r="G8" s="63"/>
    </row>
    <row r="9" spans="2:13" x14ac:dyDescent="0.3">
      <c r="B9" s="371" t="s">
        <v>645</v>
      </c>
      <c r="C9" s="371"/>
      <c r="D9" s="371"/>
      <c r="F9" s="371" t="s">
        <v>260</v>
      </c>
      <c r="G9" s="371"/>
      <c r="H9" s="63"/>
      <c r="I9" s="371" t="s">
        <v>253</v>
      </c>
      <c r="J9" s="371"/>
    </row>
    <row r="11" spans="2:13" ht="15" thickBot="1" x14ac:dyDescent="0.35">
      <c r="B11" s="276" t="s">
        <v>239</v>
      </c>
      <c r="C11" s="277" t="s">
        <v>237</v>
      </c>
      <c r="D11" s="278" t="s">
        <v>240</v>
      </c>
      <c r="F11" s="276" t="s">
        <v>237</v>
      </c>
      <c r="G11" s="278" t="s">
        <v>240</v>
      </c>
      <c r="L11" t="s">
        <v>615</v>
      </c>
      <c r="M11" s="81">
        <f>SLOPE(D13:D116,G13:G116)</f>
        <v>1.359576042226436</v>
      </c>
    </row>
    <row r="12" spans="2:13" ht="15" thickTop="1" x14ac:dyDescent="0.3">
      <c r="B12" s="87">
        <v>44822</v>
      </c>
      <c r="C12" s="121">
        <v>1237.02</v>
      </c>
      <c r="D12" s="86" t="s">
        <v>99</v>
      </c>
      <c r="F12" s="177">
        <v>17327.349999999999</v>
      </c>
      <c r="G12" s="56" t="s">
        <v>99</v>
      </c>
      <c r="I12" t="s">
        <v>254</v>
      </c>
      <c r="J12" s="81">
        <f>M14</f>
        <v>1.3595760422264336</v>
      </c>
      <c r="L12" t="s">
        <v>616</v>
      </c>
      <c r="M12" s="81">
        <f>_xlfn.COVARIANCE.S(D12:D116,G12:G116)/_xlfn.VAR.S(G12:G116)</f>
        <v>1.3595760422264347</v>
      </c>
    </row>
    <row r="13" spans="2:13" x14ac:dyDescent="0.3">
      <c r="B13" s="87">
        <v>44829</v>
      </c>
      <c r="C13" s="121">
        <v>1233.04</v>
      </c>
      <c r="D13" s="81">
        <f>C13/C12-1</f>
        <v>-3.2174095810900694E-3</v>
      </c>
      <c r="E13" s="85"/>
      <c r="F13" s="177">
        <v>17094.349999999999</v>
      </c>
      <c r="G13" s="50">
        <f>F13/F12-1</f>
        <v>-1.3446949475828696E-2</v>
      </c>
      <c r="I13" t="s">
        <v>255</v>
      </c>
      <c r="J13" s="50">
        <v>0.75</v>
      </c>
      <c r="M13" s="81"/>
    </row>
    <row r="14" spans="2:13" x14ac:dyDescent="0.3">
      <c r="B14" s="87">
        <v>44836</v>
      </c>
      <c r="C14" s="121">
        <v>1204.5</v>
      </c>
      <c r="D14" s="81">
        <f t="shared" ref="D14:D77" si="0">C14/C13-1</f>
        <v>-2.3146045545967664E-2</v>
      </c>
      <c r="E14" s="85"/>
      <c r="F14" s="177">
        <v>17314.650000000001</v>
      </c>
      <c r="G14" s="50">
        <f t="shared" ref="G14:G77" si="1">F14/F13-1</f>
        <v>1.2887299019851861E-2</v>
      </c>
      <c r="L14" t="s">
        <v>617</v>
      </c>
      <c r="M14" s="81">
        <f>M35</f>
        <v>1.3595760422264336</v>
      </c>
    </row>
    <row r="15" spans="2:13" x14ac:dyDescent="0.3">
      <c r="B15" s="87">
        <v>44843</v>
      </c>
      <c r="C15" s="121">
        <v>1196.19</v>
      </c>
      <c r="D15" s="81">
        <f t="shared" si="0"/>
        <v>-6.8991282689911948E-3</v>
      </c>
      <c r="E15" s="85"/>
      <c r="F15" s="177">
        <v>17185.7</v>
      </c>
      <c r="G15" s="50">
        <f t="shared" si="1"/>
        <v>-7.4474505693156168E-3</v>
      </c>
      <c r="I15" t="s">
        <v>256</v>
      </c>
      <c r="J15" s="81">
        <v>1</v>
      </c>
    </row>
    <row r="16" spans="2:13" x14ac:dyDescent="0.3">
      <c r="B16" s="87">
        <v>44850</v>
      </c>
      <c r="C16" s="121">
        <v>1221.9000000000001</v>
      </c>
      <c r="D16" s="81">
        <f t="shared" si="0"/>
        <v>2.1493241040303035E-2</v>
      </c>
      <c r="E16" s="85"/>
      <c r="F16" s="177">
        <v>17576.3</v>
      </c>
      <c r="G16" s="50">
        <f t="shared" si="1"/>
        <v>2.2728198444055048E-2</v>
      </c>
      <c r="I16" t="s">
        <v>257</v>
      </c>
      <c r="J16" s="5">
        <v>0.25</v>
      </c>
    </row>
    <row r="17" spans="2:17" x14ac:dyDescent="0.3">
      <c r="B17" s="87">
        <v>44857</v>
      </c>
      <c r="C17" s="121">
        <v>1275.28</v>
      </c>
      <c r="D17" s="81">
        <f t="shared" si="0"/>
        <v>4.3686062689254346E-2</v>
      </c>
      <c r="E17" s="85"/>
      <c r="F17" s="177">
        <v>17786.8</v>
      </c>
      <c r="G17" s="50">
        <f t="shared" si="1"/>
        <v>1.1976354522851729E-2</v>
      </c>
    </row>
    <row r="18" spans="2:17" x14ac:dyDescent="0.3">
      <c r="B18" s="87">
        <v>44864</v>
      </c>
      <c r="C18" s="121">
        <v>1301.19</v>
      </c>
      <c r="D18" s="81">
        <f t="shared" si="0"/>
        <v>2.0317106831440945E-2</v>
      </c>
      <c r="E18" s="85"/>
      <c r="F18" s="177">
        <v>18117.150000000001</v>
      </c>
      <c r="G18" s="50">
        <f t="shared" si="1"/>
        <v>1.8572761823374861E-2</v>
      </c>
      <c r="I18" s="88" t="s">
        <v>258</v>
      </c>
      <c r="J18" s="89">
        <f>(J12*J13)+(J15*J16)</f>
        <v>1.2696820316698252</v>
      </c>
      <c r="L18" t="s">
        <v>618</v>
      </c>
    </row>
    <row r="19" spans="2:17" ht="15" thickBot="1" x14ac:dyDescent="0.35">
      <c r="B19" s="87">
        <v>44871</v>
      </c>
      <c r="C19" s="121">
        <v>1251.4100000000001</v>
      </c>
      <c r="D19" s="81">
        <f t="shared" si="0"/>
        <v>-3.8257287559849029E-2</v>
      </c>
      <c r="E19" s="85"/>
      <c r="F19" s="177">
        <v>18349.7</v>
      </c>
      <c r="G19" s="50">
        <f t="shared" si="1"/>
        <v>1.2835904101914375E-2</v>
      </c>
    </row>
    <row r="20" spans="2:17" x14ac:dyDescent="0.3">
      <c r="B20" s="87">
        <v>44878</v>
      </c>
      <c r="C20" s="121">
        <v>1193.1199999999999</v>
      </c>
      <c r="D20" s="81">
        <f t="shared" si="0"/>
        <v>-4.6579458370957671E-2</v>
      </c>
      <c r="E20" s="85"/>
      <c r="F20" s="177">
        <v>18307.650000000001</v>
      </c>
      <c r="G20" s="50">
        <f t="shared" si="1"/>
        <v>-2.2915905982113793E-3</v>
      </c>
      <c r="L20" s="180" t="s">
        <v>619</v>
      </c>
      <c r="M20" s="180"/>
    </row>
    <row r="21" spans="2:17" x14ac:dyDescent="0.3">
      <c r="B21" s="87">
        <v>44885</v>
      </c>
      <c r="C21" s="121">
        <v>1225.8399999999999</v>
      </c>
      <c r="D21" s="81">
        <f t="shared" si="0"/>
        <v>2.7423897009521303E-2</v>
      </c>
      <c r="E21" s="85"/>
      <c r="F21" s="177">
        <v>18512.75</v>
      </c>
      <c r="G21" s="50">
        <f t="shared" si="1"/>
        <v>1.1202967065680136E-2</v>
      </c>
      <c r="L21" t="s">
        <v>620</v>
      </c>
      <c r="M21">
        <v>0.36403679116675924</v>
      </c>
    </row>
    <row r="22" spans="2:17" x14ac:dyDescent="0.3">
      <c r="B22" s="87">
        <v>44892</v>
      </c>
      <c r="C22" s="121">
        <v>1229.54</v>
      </c>
      <c r="D22" s="81">
        <f t="shared" si="0"/>
        <v>3.0183384454740558E-3</v>
      </c>
      <c r="E22" s="85"/>
      <c r="F22" s="177">
        <v>18696.099999999999</v>
      </c>
      <c r="G22" s="50">
        <f t="shared" si="1"/>
        <v>9.9039850913558158E-3</v>
      </c>
      <c r="L22" t="s">
        <v>621</v>
      </c>
      <c r="M22">
        <v>0.13252278532299069</v>
      </c>
    </row>
    <row r="23" spans="2:17" x14ac:dyDescent="0.3">
      <c r="B23" s="87">
        <v>44899</v>
      </c>
      <c r="C23" s="121">
        <v>1230.31</v>
      </c>
      <c r="D23" s="81">
        <f t="shared" si="0"/>
        <v>6.262504676546321E-4</v>
      </c>
      <c r="E23" s="85"/>
      <c r="F23" s="177">
        <v>18496.599999999999</v>
      </c>
      <c r="G23" s="50">
        <f t="shared" si="1"/>
        <v>-1.0670674632677457E-2</v>
      </c>
      <c r="L23" t="s">
        <v>622</v>
      </c>
      <c r="M23">
        <v>0.12401810674772588</v>
      </c>
    </row>
    <row r="24" spans="2:17" x14ac:dyDescent="0.3">
      <c r="B24" s="87">
        <v>44906</v>
      </c>
      <c r="C24" s="121">
        <v>1216.9000000000001</v>
      </c>
      <c r="D24" s="81">
        <f t="shared" si="0"/>
        <v>-1.0899691947557799E-2</v>
      </c>
      <c r="E24" s="85"/>
      <c r="F24" s="177">
        <v>18269</v>
      </c>
      <c r="G24" s="50">
        <f t="shared" si="1"/>
        <v>-1.2304964155574472E-2</v>
      </c>
      <c r="L24" t="s">
        <v>623</v>
      </c>
      <c r="M24">
        <v>4.8724304451372262E-2</v>
      </c>
    </row>
    <row r="25" spans="2:17" ht="15" thickBot="1" x14ac:dyDescent="0.35">
      <c r="B25" s="87">
        <v>44913</v>
      </c>
      <c r="C25" s="121">
        <v>1190.6500000000001</v>
      </c>
      <c r="D25" s="81">
        <f t="shared" si="0"/>
        <v>-2.1571205522228576E-2</v>
      </c>
      <c r="E25" s="85"/>
      <c r="F25" s="177">
        <v>17806.8</v>
      </c>
      <c r="G25" s="50">
        <f t="shared" si="1"/>
        <v>-2.5299687996058973E-2</v>
      </c>
      <c r="L25" s="178" t="s">
        <v>624</v>
      </c>
      <c r="M25" s="178">
        <v>104</v>
      </c>
    </row>
    <row r="26" spans="2:17" x14ac:dyDescent="0.3">
      <c r="B26" s="87">
        <v>44920</v>
      </c>
      <c r="C26" s="121">
        <v>1214.56</v>
      </c>
      <c r="D26" s="81">
        <f t="shared" si="0"/>
        <v>2.0081468105656475E-2</v>
      </c>
      <c r="E26" s="85"/>
      <c r="F26" s="177">
        <v>18105.3</v>
      </c>
      <c r="G26" s="50">
        <f t="shared" si="1"/>
        <v>1.6763258979715534E-2</v>
      </c>
    </row>
    <row r="27" spans="2:17" ht="15" thickBot="1" x14ac:dyDescent="0.35">
      <c r="B27" s="87">
        <v>44927</v>
      </c>
      <c r="C27" s="121">
        <v>1229.83</v>
      </c>
      <c r="D27" s="81">
        <f t="shared" si="0"/>
        <v>1.2572454222105067E-2</v>
      </c>
      <c r="E27" s="85"/>
      <c r="F27" s="177">
        <v>17859.45</v>
      </c>
      <c r="G27" s="50">
        <f t="shared" si="1"/>
        <v>-1.3578896787128536E-2</v>
      </c>
      <c r="L27" t="s">
        <v>625</v>
      </c>
    </row>
    <row r="28" spans="2:17" x14ac:dyDescent="0.3">
      <c r="B28" s="87">
        <v>44934</v>
      </c>
      <c r="C28" s="121">
        <v>1291.32</v>
      </c>
      <c r="D28" s="81">
        <f t="shared" si="0"/>
        <v>4.9998780319231217E-2</v>
      </c>
      <c r="E28" s="85"/>
      <c r="F28" s="177">
        <v>17956.599999999999</v>
      </c>
      <c r="G28" s="50">
        <f t="shared" si="1"/>
        <v>5.4396971911228054E-3</v>
      </c>
      <c r="L28" s="179"/>
      <c r="M28" s="179" t="s">
        <v>629</v>
      </c>
      <c r="N28" s="179" t="s">
        <v>630</v>
      </c>
      <c r="O28" s="179" t="s">
        <v>631</v>
      </c>
      <c r="P28" s="179" t="s">
        <v>632</v>
      </c>
      <c r="Q28" s="179" t="s">
        <v>633</v>
      </c>
    </row>
    <row r="29" spans="2:17" x14ac:dyDescent="0.3">
      <c r="B29" s="87">
        <v>44941</v>
      </c>
      <c r="C29" s="121">
        <v>1278.3</v>
      </c>
      <c r="D29" s="81">
        <f t="shared" si="0"/>
        <v>-1.0082706068209268E-2</v>
      </c>
      <c r="E29" s="85"/>
      <c r="F29" s="177">
        <v>18027.650000000001</v>
      </c>
      <c r="G29" s="50">
        <f t="shared" si="1"/>
        <v>3.9567624160476988E-3</v>
      </c>
      <c r="L29" t="s">
        <v>626</v>
      </c>
      <c r="M29">
        <v>1</v>
      </c>
      <c r="N29">
        <v>3.699337432405686E-2</v>
      </c>
      <c r="O29">
        <v>3.699337432405686E-2</v>
      </c>
      <c r="P29">
        <v>15.582339079624127</v>
      </c>
      <c r="Q29">
        <v>1.4539929687769557E-4</v>
      </c>
    </row>
    <row r="30" spans="2:17" x14ac:dyDescent="0.3">
      <c r="B30" s="87">
        <v>44948</v>
      </c>
      <c r="C30" s="121">
        <v>1283.5899999999999</v>
      </c>
      <c r="D30" s="81">
        <f t="shared" si="0"/>
        <v>4.1383086912305522E-3</v>
      </c>
      <c r="E30" s="85"/>
      <c r="F30" s="177">
        <v>17604.349999999999</v>
      </c>
      <c r="G30" s="50">
        <f t="shared" si="1"/>
        <v>-2.3480597859399488E-2</v>
      </c>
      <c r="L30" t="s">
        <v>627</v>
      </c>
      <c r="M30">
        <v>102</v>
      </c>
      <c r="N30">
        <v>0.2421539001155415</v>
      </c>
      <c r="O30">
        <v>2.3740578442700147E-3</v>
      </c>
    </row>
    <row r="31" spans="2:17" ht="15" thickBot="1" x14ac:dyDescent="0.35">
      <c r="B31" s="87">
        <v>44955</v>
      </c>
      <c r="C31" s="121">
        <v>1349.51</v>
      </c>
      <c r="D31" s="81">
        <f t="shared" si="0"/>
        <v>5.1355962573718994E-2</v>
      </c>
      <c r="E31" s="85"/>
      <c r="F31" s="177">
        <v>17854.05</v>
      </c>
      <c r="G31" s="50">
        <f t="shared" si="1"/>
        <v>1.4183994296864233E-2</v>
      </c>
      <c r="L31" s="178" t="s">
        <v>26</v>
      </c>
      <c r="M31" s="178">
        <v>103</v>
      </c>
      <c r="N31" s="178">
        <v>0.27914727443959836</v>
      </c>
      <c r="O31" s="178"/>
      <c r="P31" s="178"/>
      <c r="Q31" s="178"/>
    </row>
    <row r="32" spans="2:17" ht="15" thickBot="1" x14ac:dyDescent="0.35">
      <c r="B32" s="87">
        <v>44962</v>
      </c>
      <c r="C32" s="121">
        <v>1327.59</v>
      </c>
      <c r="D32" s="81">
        <f t="shared" si="0"/>
        <v>-1.6242932619988104E-2</v>
      </c>
      <c r="E32" s="85"/>
      <c r="F32" s="177">
        <v>17856.5</v>
      </c>
      <c r="G32" s="50">
        <f t="shared" si="1"/>
        <v>1.372237671564136E-4</v>
      </c>
    </row>
    <row r="33" spans="2:20" x14ac:dyDescent="0.3">
      <c r="B33" s="87">
        <v>44969</v>
      </c>
      <c r="C33" s="121">
        <v>1304.3</v>
      </c>
      <c r="D33" s="81">
        <f t="shared" si="0"/>
        <v>-1.7543066760069004E-2</v>
      </c>
      <c r="E33" s="85"/>
      <c r="F33" s="177">
        <v>17944.2</v>
      </c>
      <c r="G33" s="50">
        <f t="shared" si="1"/>
        <v>4.9113768095652155E-3</v>
      </c>
      <c r="L33" s="179"/>
      <c r="M33" s="179" t="s">
        <v>634</v>
      </c>
      <c r="N33" s="179" t="s">
        <v>623</v>
      </c>
      <c r="O33" s="179" t="s">
        <v>635</v>
      </c>
      <c r="P33" s="179" t="s">
        <v>636</v>
      </c>
      <c r="Q33" s="179" t="s">
        <v>637</v>
      </c>
      <c r="R33" s="179" t="s">
        <v>638</v>
      </c>
      <c r="S33" s="179" t="s">
        <v>639</v>
      </c>
      <c r="T33" s="179" t="s">
        <v>640</v>
      </c>
    </row>
    <row r="34" spans="2:20" x14ac:dyDescent="0.3">
      <c r="B34" s="87">
        <v>44976</v>
      </c>
      <c r="C34" s="121">
        <v>1244.7</v>
      </c>
      <c r="D34" s="81">
        <f t="shared" si="0"/>
        <v>-4.5695008816989846E-2</v>
      </c>
      <c r="E34" s="85"/>
      <c r="F34" s="177">
        <v>17465.8</v>
      </c>
      <c r="G34" s="50">
        <f t="shared" si="1"/>
        <v>-2.6660425095574092E-2</v>
      </c>
      <c r="L34" t="s">
        <v>628</v>
      </c>
      <c r="M34">
        <v>4.029075751173462E-3</v>
      </c>
      <c r="N34">
        <v>4.9525919824352053E-3</v>
      </c>
      <c r="O34">
        <v>0.81352870687973622</v>
      </c>
      <c r="P34">
        <v>0.41781000913679978</v>
      </c>
      <c r="Q34">
        <v>-5.7943669635833073E-3</v>
      </c>
      <c r="R34">
        <v>1.3852518465930231E-2</v>
      </c>
      <c r="S34">
        <v>-5.7943669635833073E-3</v>
      </c>
      <c r="T34">
        <v>1.3852518465930231E-2</v>
      </c>
    </row>
    <row r="35" spans="2:20" ht="15" thickBot="1" x14ac:dyDescent="0.35">
      <c r="B35" s="87">
        <v>44983</v>
      </c>
      <c r="C35" s="121">
        <v>1233.43</v>
      </c>
      <c r="D35" s="81">
        <f t="shared" si="0"/>
        <v>-9.0543906162127152E-3</v>
      </c>
      <c r="E35" s="85"/>
      <c r="F35" s="177">
        <v>17594.349999999999</v>
      </c>
      <c r="G35" s="50">
        <f t="shared" si="1"/>
        <v>7.360098020130712E-3</v>
      </c>
      <c r="L35" s="178" t="s">
        <v>641</v>
      </c>
      <c r="M35" s="178">
        <v>1.3595760422264336</v>
      </c>
      <c r="N35" s="178">
        <v>0.3444190605165971</v>
      </c>
      <c r="O35" s="178">
        <v>3.9474471598267349</v>
      </c>
      <c r="P35" s="178">
        <v>1.4539929687769335E-4</v>
      </c>
      <c r="Q35" s="178">
        <v>0.67642246873308121</v>
      </c>
      <c r="R35" s="178">
        <v>2.0427296157197858</v>
      </c>
      <c r="S35" s="178">
        <v>0.67642246873308121</v>
      </c>
      <c r="T35" s="178">
        <v>2.0427296157197858</v>
      </c>
    </row>
    <row r="36" spans="2:20" x14ac:dyDescent="0.3">
      <c r="B36" s="87">
        <v>44990</v>
      </c>
      <c r="C36" s="121">
        <v>1192.69</v>
      </c>
      <c r="D36" s="81">
        <f t="shared" si="0"/>
        <v>-3.302984360685246E-2</v>
      </c>
      <c r="E36" s="85"/>
      <c r="F36" s="177">
        <v>17412.900000000001</v>
      </c>
      <c r="G36" s="50">
        <f t="shared" si="1"/>
        <v>-1.0312969788596749E-2</v>
      </c>
    </row>
    <row r="37" spans="2:20" x14ac:dyDescent="0.3">
      <c r="B37" s="87">
        <v>44997</v>
      </c>
      <c r="C37" s="121">
        <v>1139.02</v>
      </c>
      <c r="D37" s="81">
        <f t="shared" si="0"/>
        <v>-4.4999119637122886E-2</v>
      </c>
      <c r="E37" s="85"/>
      <c r="F37" s="177">
        <v>17100.05</v>
      </c>
      <c r="G37" s="50">
        <f t="shared" si="1"/>
        <v>-1.796656501788918E-2</v>
      </c>
    </row>
    <row r="38" spans="2:20" x14ac:dyDescent="0.3">
      <c r="B38" s="87">
        <v>45004</v>
      </c>
      <c r="C38" s="121">
        <v>1118.8900000000001</v>
      </c>
      <c r="D38" s="81">
        <f t="shared" si="0"/>
        <v>-1.7673087390914888E-2</v>
      </c>
      <c r="E38" s="85"/>
      <c r="F38" s="177">
        <v>16945.05</v>
      </c>
      <c r="G38" s="50">
        <f t="shared" si="1"/>
        <v>-9.0643009815760678E-3</v>
      </c>
    </row>
    <row r="39" spans="2:20" x14ac:dyDescent="0.3">
      <c r="B39" s="87">
        <v>45011</v>
      </c>
      <c r="C39" s="121">
        <v>1126.57</v>
      </c>
      <c r="D39" s="81">
        <f t="shared" si="0"/>
        <v>6.8639455174324127E-3</v>
      </c>
      <c r="E39" s="85"/>
      <c r="F39" s="177">
        <v>17359.75</v>
      </c>
      <c r="G39" s="50">
        <f t="shared" si="1"/>
        <v>2.4473223743807226E-2</v>
      </c>
    </row>
    <row r="40" spans="2:20" x14ac:dyDescent="0.3">
      <c r="B40" s="87">
        <v>45018</v>
      </c>
      <c r="C40" s="121">
        <v>1138.77</v>
      </c>
      <c r="D40" s="81">
        <f t="shared" si="0"/>
        <v>1.0829331510691764E-2</v>
      </c>
      <c r="E40" s="85"/>
      <c r="F40" s="177">
        <v>17599.150000000001</v>
      </c>
      <c r="G40" s="50">
        <f t="shared" si="1"/>
        <v>1.3790521176860304E-2</v>
      </c>
    </row>
    <row r="41" spans="2:20" x14ac:dyDescent="0.3">
      <c r="B41" s="87">
        <v>45025</v>
      </c>
      <c r="C41" s="121">
        <v>1171.1500000000001</v>
      </c>
      <c r="D41" s="81">
        <f t="shared" si="0"/>
        <v>2.8434187763991092E-2</v>
      </c>
      <c r="E41" s="85"/>
      <c r="F41" s="177">
        <v>17828</v>
      </c>
      <c r="G41" s="50">
        <f t="shared" si="1"/>
        <v>1.3003468917532901E-2</v>
      </c>
    </row>
    <row r="42" spans="2:20" x14ac:dyDescent="0.3">
      <c r="B42" s="87">
        <v>45032</v>
      </c>
      <c r="C42" s="121">
        <v>1179.1199999999999</v>
      </c>
      <c r="D42" s="81">
        <f t="shared" si="0"/>
        <v>6.805276864620069E-3</v>
      </c>
      <c r="E42" s="85"/>
      <c r="F42" s="177">
        <v>17624.05</v>
      </c>
      <c r="G42" s="50">
        <f t="shared" si="1"/>
        <v>-1.143986986762402E-2</v>
      </c>
    </row>
    <row r="43" spans="2:20" x14ac:dyDescent="0.3">
      <c r="B43" s="87">
        <v>45039</v>
      </c>
      <c r="C43" s="121">
        <v>1192.8800000000001</v>
      </c>
      <c r="D43" s="81">
        <f t="shared" si="0"/>
        <v>1.1669719791030708E-2</v>
      </c>
      <c r="E43" s="85"/>
      <c r="F43" s="177">
        <v>18065</v>
      </c>
      <c r="G43" s="50">
        <f t="shared" si="1"/>
        <v>2.5019788300645995E-2</v>
      </c>
    </row>
    <row r="44" spans="2:20" x14ac:dyDescent="0.3">
      <c r="B44" s="87">
        <v>45046</v>
      </c>
      <c r="C44" s="121">
        <v>1177.6199999999999</v>
      </c>
      <c r="D44" s="81">
        <f t="shared" si="0"/>
        <v>-1.2792569244182372E-2</v>
      </c>
      <c r="E44" s="85"/>
      <c r="F44" s="177">
        <v>18069</v>
      </c>
      <c r="G44" s="50">
        <f t="shared" si="1"/>
        <v>2.2142264046509652E-4</v>
      </c>
    </row>
    <row r="45" spans="2:20" x14ac:dyDescent="0.3">
      <c r="B45" s="87">
        <v>45053</v>
      </c>
      <c r="C45" s="121">
        <v>1240.57</v>
      </c>
      <c r="D45" s="81">
        <f t="shared" si="0"/>
        <v>5.3455274197109492E-2</v>
      </c>
      <c r="E45" s="85"/>
      <c r="F45" s="177">
        <v>18314.8</v>
      </c>
      <c r="G45" s="50">
        <f t="shared" si="1"/>
        <v>1.3603409153799317E-2</v>
      </c>
    </row>
    <row r="46" spans="2:20" x14ac:dyDescent="0.3">
      <c r="B46" s="87">
        <v>45060</v>
      </c>
      <c r="C46" s="121">
        <v>1225.45</v>
      </c>
      <c r="D46" s="81">
        <f t="shared" si="0"/>
        <v>-1.218794586359484E-2</v>
      </c>
      <c r="E46" s="85"/>
      <c r="F46" s="177">
        <v>18203.400000000001</v>
      </c>
      <c r="G46" s="50">
        <f t="shared" si="1"/>
        <v>-6.0825125035489647E-3</v>
      </c>
    </row>
    <row r="47" spans="2:20" x14ac:dyDescent="0.3">
      <c r="B47" s="87">
        <v>45067</v>
      </c>
      <c r="C47" s="121">
        <v>1246.31</v>
      </c>
      <c r="D47" s="81">
        <f t="shared" si="0"/>
        <v>1.7022318332041264E-2</v>
      </c>
      <c r="E47" s="85"/>
      <c r="F47" s="177">
        <v>18499.349999999999</v>
      </c>
      <c r="G47" s="50">
        <f t="shared" si="1"/>
        <v>1.6257951811200044E-2</v>
      </c>
    </row>
    <row r="48" spans="2:20" x14ac:dyDescent="0.3">
      <c r="B48" s="87">
        <v>45109</v>
      </c>
      <c r="C48" s="121">
        <v>1520.78</v>
      </c>
      <c r="D48" s="81">
        <f t="shared" si="0"/>
        <v>0.22022610746924931</v>
      </c>
      <c r="E48" s="85"/>
      <c r="F48" s="177">
        <v>18534.099999999999</v>
      </c>
      <c r="G48" s="50">
        <f t="shared" si="1"/>
        <v>1.8784443777755122E-3</v>
      </c>
    </row>
    <row r="49" spans="2:7" x14ac:dyDescent="0.3">
      <c r="B49" s="87">
        <v>45111</v>
      </c>
      <c r="C49" s="121">
        <v>1332.65</v>
      </c>
      <c r="D49" s="81">
        <f t="shared" si="0"/>
        <v>-0.12370625600021035</v>
      </c>
      <c r="E49" s="85"/>
      <c r="F49" s="177">
        <v>18563.400000000001</v>
      </c>
      <c r="G49" s="50">
        <f t="shared" si="1"/>
        <v>1.5808698561032841E-3</v>
      </c>
    </row>
    <row r="50" spans="2:7" x14ac:dyDescent="0.3">
      <c r="B50" s="87">
        <v>45116</v>
      </c>
      <c r="C50" s="121">
        <v>1503.67</v>
      </c>
      <c r="D50" s="81">
        <f t="shared" si="0"/>
        <v>0.12833076951937872</v>
      </c>
      <c r="E50" s="85"/>
      <c r="F50" s="177">
        <v>18826</v>
      </c>
      <c r="G50" s="50">
        <f t="shared" si="1"/>
        <v>1.4146115474535925E-2</v>
      </c>
    </row>
    <row r="51" spans="2:7" x14ac:dyDescent="0.3">
      <c r="B51" s="87">
        <v>45118</v>
      </c>
      <c r="C51" s="121">
        <v>1364.93</v>
      </c>
      <c r="D51" s="81">
        <f t="shared" si="0"/>
        <v>-9.2267585307946542E-2</v>
      </c>
      <c r="E51" s="85"/>
      <c r="F51" s="177">
        <v>18665.5</v>
      </c>
      <c r="G51" s="50">
        <f t="shared" si="1"/>
        <v>-8.5254435355359703E-3</v>
      </c>
    </row>
    <row r="52" spans="2:7" x14ac:dyDescent="0.3">
      <c r="B52" s="87">
        <v>45123</v>
      </c>
      <c r="C52" s="121">
        <v>1512.43</v>
      </c>
      <c r="D52" s="81">
        <f t="shared" si="0"/>
        <v>0.10806414980988044</v>
      </c>
      <c r="E52" s="85"/>
      <c r="F52" s="177">
        <v>19189.05</v>
      </c>
      <c r="G52" s="50">
        <f t="shared" si="1"/>
        <v>2.8049074495727355E-2</v>
      </c>
    </row>
    <row r="53" spans="2:7" x14ac:dyDescent="0.3">
      <c r="B53" s="87">
        <v>45125</v>
      </c>
      <c r="C53" s="121">
        <v>1335.17</v>
      </c>
      <c r="D53" s="81">
        <f t="shared" si="0"/>
        <v>-0.11720211844515116</v>
      </c>
      <c r="E53" s="85"/>
      <c r="F53" s="177">
        <v>19331.8</v>
      </c>
      <c r="G53" s="50">
        <f t="shared" si="1"/>
        <v>7.4391384669902916E-3</v>
      </c>
    </row>
    <row r="54" spans="2:7" x14ac:dyDescent="0.3">
      <c r="B54" s="87">
        <v>45130</v>
      </c>
      <c r="C54" s="121">
        <v>1457.13</v>
      </c>
      <c r="D54" s="81">
        <f t="shared" si="0"/>
        <v>9.1344173401139983E-2</v>
      </c>
      <c r="E54" s="85"/>
      <c r="F54" s="177">
        <v>19564.5</v>
      </c>
      <c r="G54" s="50">
        <f t="shared" si="1"/>
        <v>1.2037161567986399E-2</v>
      </c>
    </row>
    <row r="55" spans="2:7" x14ac:dyDescent="0.3">
      <c r="B55" s="87">
        <v>45132</v>
      </c>
      <c r="C55" s="121">
        <v>1413.3</v>
      </c>
      <c r="D55" s="81">
        <f t="shared" si="0"/>
        <v>-3.0079677173622255E-2</v>
      </c>
      <c r="E55" s="85"/>
      <c r="F55" s="177">
        <v>19745</v>
      </c>
      <c r="G55" s="50">
        <f t="shared" si="1"/>
        <v>9.225893838329613E-3</v>
      </c>
    </row>
    <row r="56" spans="2:7" x14ac:dyDescent="0.3">
      <c r="B56" s="87">
        <v>45135</v>
      </c>
      <c r="C56" s="121">
        <v>1304.21</v>
      </c>
      <c r="D56" s="81">
        <f t="shared" si="0"/>
        <v>-7.7188141229745932E-2</v>
      </c>
      <c r="E56" s="85"/>
      <c r="F56" s="177">
        <v>19646.05</v>
      </c>
      <c r="G56" s="50">
        <f t="shared" si="1"/>
        <v>-5.0113952899468739E-3</v>
      </c>
    </row>
    <row r="57" spans="2:7" x14ac:dyDescent="0.3">
      <c r="B57" s="87">
        <v>45137</v>
      </c>
      <c r="C57" s="121">
        <v>1454</v>
      </c>
      <c r="D57" s="81">
        <f t="shared" si="0"/>
        <v>0.11485113593669727</v>
      </c>
      <c r="E57" s="85"/>
      <c r="F57" s="177">
        <v>19517</v>
      </c>
      <c r="G57" s="50">
        <f t="shared" si="1"/>
        <v>-6.568750461288575E-3</v>
      </c>
    </row>
    <row r="58" spans="2:7" x14ac:dyDescent="0.3">
      <c r="B58" s="87">
        <v>45144</v>
      </c>
      <c r="C58" s="121">
        <v>1535.21</v>
      </c>
      <c r="D58" s="81">
        <f t="shared" si="0"/>
        <v>5.5852819807427734E-2</v>
      </c>
      <c r="E58" s="85"/>
      <c r="F58" s="177">
        <v>19428.3</v>
      </c>
      <c r="G58" s="50">
        <f t="shared" si="1"/>
        <v>-4.5447558538710409E-3</v>
      </c>
    </row>
    <row r="59" spans="2:7" x14ac:dyDescent="0.3">
      <c r="B59" s="87">
        <v>45151</v>
      </c>
      <c r="C59" s="121">
        <v>1541.36</v>
      </c>
      <c r="D59" s="81">
        <f t="shared" si="0"/>
        <v>4.0059666104310665E-3</v>
      </c>
      <c r="E59" s="85"/>
      <c r="F59" s="177">
        <v>19310.150000000001</v>
      </c>
      <c r="G59" s="50">
        <f t="shared" si="1"/>
        <v>-6.0813349598265454E-3</v>
      </c>
    </row>
    <row r="60" spans="2:7" x14ac:dyDescent="0.3">
      <c r="B60" s="87">
        <v>45158</v>
      </c>
      <c r="C60" s="121">
        <v>1509</v>
      </c>
      <c r="D60" s="81">
        <f t="shared" si="0"/>
        <v>-2.0994446462863858E-2</v>
      </c>
      <c r="E60" s="85"/>
      <c r="F60" s="177">
        <v>19265.8</v>
      </c>
      <c r="G60" s="50">
        <f t="shared" si="1"/>
        <v>-2.2967196008317758E-3</v>
      </c>
    </row>
    <row r="61" spans="2:7" x14ac:dyDescent="0.3">
      <c r="B61" s="87">
        <v>45165</v>
      </c>
      <c r="C61" s="121">
        <v>1580.38</v>
      </c>
      <c r="D61" s="81">
        <f t="shared" si="0"/>
        <v>4.7302849569251126E-2</v>
      </c>
      <c r="E61" s="85"/>
      <c r="F61" s="177">
        <v>19435.3</v>
      </c>
      <c r="G61" s="50">
        <f t="shared" si="1"/>
        <v>8.7979736112697715E-3</v>
      </c>
    </row>
    <row r="62" spans="2:7" x14ac:dyDescent="0.3">
      <c r="B62" s="87">
        <v>45172</v>
      </c>
      <c r="C62" s="121">
        <v>1556.16</v>
      </c>
      <c r="D62" s="81">
        <f>C62/C61-1</f>
        <v>-1.5325428061605417E-2</v>
      </c>
      <c r="E62" s="85"/>
      <c r="F62" s="177">
        <v>19819.95</v>
      </c>
      <c r="G62" s="50">
        <f t="shared" si="1"/>
        <v>1.9791307569216876E-2</v>
      </c>
    </row>
    <row r="63" spans="2:7" x14ac:dyDescent="0.3">
      <c r="B63" s="87">
        <v>45179</v>
      </c>
      <c r="C63" s="121">
        <v>1589.46</v>
      </c>
      <c r="D63" s="81">
        <f t="shared" si="0"/>
        <v>2.1398827884022253E-2</v>
      </c>
      <c r="E63" s="85"/>
      <c r="F63" s="177">
        <v>20192.349999999999</v>
      </c>
      <c r="G63" s="50">
        <f t="shared" si="1"/>
        <v>1.8789149316723597E-2</v>
      </c>
    </row>
    <row r="64" spans="2:7" x14ac:dyDescent="0.3">
      <c r="B64" s="87">
        <v>45186</v>
      </c>
      <c r="C64" s="121">
        <v>1595.47</v>
      </c>
      <c r="D64" s="81">
        <f t="shared" si="0"/>
        <v>3.7811583808338156E-3</v>
      </c>
      <c r="E64" s="85"/>
      <c r="F64" s="177">
        <v>19674.25</v>
      </c>
      <c r="G64" s="50">
        <f t="shared" si="1"/>
        <v>-2.5658231954180599E-2</v>
      </c>
    </row>
    <row r="65" spans="2:7" x14ac:dyDescent="0.3">
      <c r="B65" s="87">
        <v>45193</v>
      </c>
      <c r="C65" s="121">
        <v>1542.95</v>
      </c>
      <c r="D65" s="81">
        <f t="shared" si="0"/>
        <v>-3.2918199652766877E-2</v>
      </c>
      <c r="E65" s="85"/>
      <c r="F65" s="177">
        <v>19638.3</v>
      </c>
      <c r="G65" s="50">
        <f t="shared" si="1"/>
        <v>-1.8272615220402688E-3</v>
      </c>
    </row>
    <row r="66" spans="2:7" x14ac:dyDescent="0.3">
      <c r="B66" s="87">
        <v>45200</v>
      </c>
      <c r="C66" s="121">
        <v>1537.59</v>
      </c>
      <c r="D66" s="81">
        <f t="shared" si="0"/>
        <v>-3.4738649988659276E-3</v>
      </c>
      <c r="E66" s="85"/>
      <c r="F66" s="177">
        <v>19653.5</v>
      </c>
      <c r="G66" s="50">
        <f t="shared" si="1"/>
        <v>7.7399774929598486E-4</v>
      </c>
    </row>
    <row r="67" spans="2:7" x14ac:dyDescent="0.3">
      <c r="B67" s="87">
        <v>45207</v>
      </c>
      <c r="C67" s="121">
        <v>1551.09</v>
      </c>
      <c r="D67" s="81">
        <f t="shared" si="0"/>
        <v>8.7799738551890272E-3</v>
      </c>
      <c r="E67" s="85"/>
      <c r="F67" s="177">
        <v>19751.05</v>
      </c>
      <c r="G67" s="50">
        <f t="shared" si="1"/>
        <v>4.9634925076957881E-3</v>
      </c>
    </row>
    <row r="68" spans="2:7" x14ac:dyDescent="0.3">
      <c r="B68" s="87">
        <v>45214</v>
      </c>
      <c r="C68" s="121">
        <v>1546.92</v>
      </c>
      <c r="D68" s="81">
        <f t="shared" si="0"/>
        <v>-2.6884320058796485E-3</v>
      </c>
      <c r="E68" s="85"/>
      <c r="F68" s="177">
        <v>19542.650000000001</v>
      </c>
      <c r="G68" s="50">
        <f t="shared" si="1"/>
        <v>-1.0551337776978809E-2</v>
      </c>
    </row>
    <row r="69" spans="2:7" x14ac:dyDescent="0.3">
      <c r="B69" s="87">
        <v>45221</v>
      </c>
      <c r="C69" s="121">
        <v>1499.82</v>
      </c>
      <c r="D69" s="81">
        <f t="shared" si="0"/>
        <v>-3.0447599100147493E-2</v>
      </c>
      <c r="E69" s="85"/>
      <c r="F69" s="177">
        <v>19047.25</v>
      </c>
      <c r="G69" s="50">
        <f t="shared" si="1"/>
        <v>-2.5349683896503383E-2</v>
      </c>
    </row>
    <row r="70" spans="2:7" x14ac:dyDescent="0.3">
      <c r="B70" s="87">
        <v>45228</v>
      </c>
      <c r="C70" s="121">
        <v>1458.32</v>
      </c>
      <c r="D70" s="81">
        <f t="shared" si="0"/>
        <v>-2.7669987065114476E-2</v>
      </c>
      <c r="E70" s="85"/>
      <c r="F70" s="177">
        <v>19230.599999999999</v>
      </c>
      <c r="G70" s="50">
        <f t="shared" si="1"/>
        <v>9.6260615049414966E-3</v>
      </c>
    </row>
    <row r="71" spans="2:7" x14ac:dyDescent="0.3">
      <c r="B71" s="87">
        <v>45235</v>
      </c>
      <c r="C71" s="121">
        <v>1513.02</v>
      </c>
      <c r="D71" s="81">
        <f t="shared" si="0"/>
        <v>3.750891436721715E-2</v>
      </c>
      <c r="E71" s="85"/>
      <c r="F71" s="177">
        <v>19425.349999999999</v>
      </c>
      <c r="G71" s="50">
        <f t="shared" si="1"/>
        <v>1.0127089118384225E-2</v>
      </c>
    </row>
    <row r="72" spans="2:7" x14ac:dyDescent="0.3">
      <c r="B72" s="87">
        <v>45242</v>
      </c>
      <c r="C72" s="121">
        <v>1573.03</v>
      </c>
      <c r="D72" s="81">
        <f t="shared" si="0"/>
        <v>3.9662397060184151E-2</v>
      </c>
      <c r="E72" s="85"/>
      <c r="F72" s="177">
        <v>19731.8</v>
      </c>
      <c r="G72" s="50">
        <f t="shared" si="1"/>
        <v>1.5775777527818002E-2</v>
      </c>
    </row>
    <row r="73" spans="2:7" x14ac:dyDescent="0.3">
      <c r="B73" s="87">
        <v>45249</v>
      </c>
      <c r="C73" s="121">
        <v>1541.91</v>
      </c>
      <c r="D73" s="81">
        <f t="shared" si="0"/>
        <v>-1.9783475203905776E-2</v>
      </c>
      <c r="E73" s="85"/>
      <c r="F73" s="177">
        <v>19794.7</v>
      </c>
      <c r="G73" s="50">
        <f t="shared" si="1"/>
        <v>3.1877476966115648E-3</v>
      </c>
    </row>
    <row r="74" spans="2:7" x14ac:dyDescent="0.3">
      <c r="B74" s="87">
        <v>45256</v>
      </c>
      <c r="C74" s="121">
        <v>1613.68</v>
      </c>
      <c r="D74" s="81">
        <f t="shared" si="0"/>
        <v>4.6546166767191366E-2</v>
      </c>
      <c r="E74" s="85"/>
      <c r="F74" s="177">
        <v>20267.900000000001</v>
      </c>
      <c r="G74" s="50">
        <f t="shared" si="1"/>
        <v>2.3905388816198414E-2</v>
      </c>
    </row>
    <row r="75" spans="2:7" x14ac:dyDescent="0.3">
      <c r="B75" s="87">
        <v>45263</v>
      </c>
      <c r="C75" s="121">
        <v>1656.42</v>
      </c>
      <c r="D75" s="81">
        <f t="shared" si="0"/>
        <v>2.6486044321055058E-2</v>
      </c>
      <c r="E75" s="85"/>
      <c r="F75" s="177">
        <v>20969.400000000001</v>
      </c>
      <c r="G75" s="50">
        <f t="shared" si="1"/>
        <v>3.4611380557433069E-2</v>
      </c>
    </row>
    <row r="76" spans="2:7" x14ac:dyDescent="0.3">
      <c r="B76" s="87">
        <v>45270</v>
      </c>
      <c r="C76" s="121">
        <v>1712.41</v>
      </c>
      <c r="D76" s="81">
        <f t="shared" si="0"/>
        <v>3.3801813549703574E-2</v>
      </c>
      <c r="E76" s="85"/>
      <c r="F76" s="177">
        <v>21456.65</v>
      </c>
      <c r="G76" s="50">
        <f t="shared" si="1"/>
        <v>2.3236239472755438E-2</v>
      </c>
    </row>
    <row r="77" spans="2:7" x14ac:dyDescent="0.3">
      <c r="B77" s="87">
        <v>45277</v>
      </c>
      <c r="C77" s="121">
        <v>1622.37</v>
      </c>
      <c r="D77" s="81">
        <f t="shared" si="0"/>
        <v>-5.2580865563737755E-2</v>
      </c>
      <c r="E77" s="85"/>
      <c r="F77" s="177">
        <v>21349.4</v>
      </c>
      <c r="G77" s="50">
        <f t="shared" si="1"/>
        <v>-4.9984503638732525E-3</v>
      </c>
    </row>
    <row r="78" spans="2:7" x14ac:dyDescent="0.3">
      <c r="B78" s="87">
        <v>45284</v>
      </c>
      <c r="C78" s="121">
        <v>1716.83</v>
      </c>
      <c r="D78" s="81">
        <f t="shared" ref="D78:D116" si="2">C78/C77-1</f>
        <v>5.8223463205064219E-2</v>
      </c>
      <c r="E78" s="85"/>
      <c r="F78" s="177">
        <v>21731.4</v>
      </c>
      <c r="G78" s="50">
        <f t="shared" ref="G78:G116" si="3">F78/F77-1</f>
        <v>1.7892774504201459E-2</v>
      </c>
    </row>
    <row r="79" spans="2:7" x14ac:dyDescent="0.3">
      <c r="B79" s="87">
        <v>45291</v>
      </c>
      <c r="C79" s="121">
        <v>1630.06</v>
      </c>
      <c r="D79" s="81">
        <f t="shared" si="2"/>
        <v>-5.0540822329525947E-2</v>
      </c>
      <c r="E79" s="85"/>
      <c r="F79" s="177">
        <v>21710.799999999999</v>
      </c>
      <c r="G79" s="50">
        <f t="shared" si="3"/>
        <v>-9.479370864280412E-4</v>
      </c>
    </row>
    <row r="80" spans="2:7" x14ac:dyDescent="0.3">
      <c r="B80" s="87">
        <v>45298</v>
      </c>
      <c r="C80" s="121">
        <v>1612.64</v>
      </c>
      <c r="D80" s="81">
        <f t="shared" si="2"/>
        <v>-1.0686723188103375E-2</v>
      </c>
      <c r="E80" s="85"/>
      <c r="F80" s="177">
        <v>21894.55</v>
      </c>
      <c r="G80" s="50">
        <f t="shared" si="3"/>
        <v>8.4635296718684749E-3</v>
      </c>
    </row>
    <row r="81" spans="2:7" x14ac:dyDescent="0.3">
      <c r="B81" s="87">
        <v>45305</v>
      </c>
      <c r="C81" s="121">
        <v>1643.52</v>
      </c>
      <c r="D81" s="81">
        <f t="shared" si="2"/>
        <v>1.9148725071931771E-2</v>
      </c>
      <c r="E81" s="85"/>
      <c r="F81" s="177">
        <v>21622.400000000001</v>
      </c>
      <c r="G81" s="50">
        <f t="shared" si="3"/>
        <v>-1.2430033958222397E-2</v>
      </c>
    </row>
    <row r="82" spans="2:7" x14ac:dyDescent="0.3">
      <c r="B82" s="87">
        <v>45312</v>
      </c>
      <c r="C82" s="121">
        <v>1623.61</v>
      </c>
      <c r="D82" s="81">
        <f t="shared" si="2"/>
        <v>-1.2114242601246161E-2</v>
      </c>
      <c r="E82" s="85"/>
      <c r="F82" s="177">
        <v>21352.6</v>
      </c>
      <c r="G82" s="50">
        <f t="shared" si="3"/>
        <v>-1.2477800799171379E-2</v>
      </c>
    </row>
    <row r="83" spans="2:7" x14ac:dyDescent="0.3">
      <c r="B83" s="87">
        <v>45319</v>
      </c>
      <c r="C83" s="121">
        <v>1648.68</v>
      </c>
      <c r="D83" s="81">
        <f t="shared" si="2"/>
        <v>1.5440900216185049E-2</v>
      </c>
      <c r="E83" s="85"/>
      <c r="F83" s="177">
        <v>21853.8</v>
      </c>
      <c r="G83" s="50">
        <f t="shared" si="3"/>
        <v>2.3472551352060167E-2</v>
      </c>
    </row>
    <row r="84" spans="2:7" x14ac:dyDescent="0.3">
      <c r="B84" s="87">
        <v>45326</v>
      </c>
      <c r="C84" s="121">
        <v>1634.43</v>
      </c>
      <c r="D84" s="81">
        <f t="shared" si="2"/>
        <v>-8.6432782589708212E-3</v>
      </c>
      <c r="E84" s="85"/>
      <c r="F84" s="177">
        <v>21782.5</v>
      </c>
      <c r="G84" s="50">
        <f t="shared" si="3"/>
        <v>-3.2625904876955047E-3</v>
      </c>
    </row>
    <row r="85" spans="2:7" x14ac:dyDescent="0.3">
      <c r="B85" s="87">
        <v>45333</v>
      </c>
      <c r="C85" s="121">
        <v>1822.21</v>
      </c>
      <c r="D85" s="81">
        <f t="shared" si="2"/>
        <v>0.11489020637164016</v>
      </c>
      <c r="E85" s="85"/>
      <c r="F85" s="177">
        <v>22040.7</v>
      </c>
      <c r="G85" s="50">
        <f t="shared" si="3"/>
        <v>1.1853552163433978E-2</v>
      </c>
    </row>
    <row r="86" spans="2:7" x14ac:dyDescent="0.3">
      <c r="B86" s="87">
        <v>45340</v>
      </c>
      <c r="C86" s="121">
        <v>1915.92</v>
      </c>
      <c r="D86" s="81">
        <f t="shared" si="2"/>
        <v>5.142656444646887E-2</v>
      </c>
      <c r="E86" s="85"/>
      <c r="F86" s="177">
        <v>22212.7</v>
      </c>
      <c r="G86" s="50">
        <f t="shared" si="3"/>
        <v>7.8037448901351336E-3</v>
      </c>
    </row>
    <row r="87" spans="2:7" x14ac:dyDescent="0.3">
      <c r="B87" s="87">
        <v>45347</v>
      </c>
      <c r="C87" s="121">
        <v>1958.61</v>
      </c>
      <c r="D87" s="81">
        <f t="shared" si="2"/>
        <v>2.2281723662783248E-2</v>
      </c>
      <c r="E87" s="85"/>
      <c r="F87" s="177">
        <v>22338.75</v>
      </c>
      <c r="G87" s="50">
        <f t="shared" si="3"/>
        <v>5.6746816010659895E-3</v>
      </c>
    </row>
    <row r="88" spans="2:7" x14ac:dyDescent="0.3">
      <c r="B88" s="87">
        <v>45354</v>
      </c>
      <c r="C88" s="121">
        <v>1883.76</v>
      </c>
      <c r="D88" s="81">
        <f t="shared" si="2"/>
        <v>-3.8215877586655789E-2</v>
      </c>
      <c r="E88" s="85"/>
      <c r="F88" s="177">
        <v>22493.55</v>
      </c>
      <c r="G88" s="50">
        <f t="shared" si="3"/>
        <v>6.929662581836471E-3</v>
      </c>
    </row>
    <row r="89" spans="2:7" x14ac:dyDescent="0.3">
      <c r="B89" s="87">
        <v>45361</v>
      </c>
      <c r="C89" s="121">
        <v>1786.42</v>
      </c>
      <c r="D89" s="81">
        <f t="shared" si="2"/>
        <v>-5.1673249246188435E-2</v>
      </c>
      <c r="E89" s="85"/>
      <c r="F89" s="177">
        <v>22023.35</v>
      </c>
      <c r="G89" s="50">
        <f t="shared" si="3"/>
        <v>-2.0903770191899484E-2</v>
      </c>
    </row>
    <row r="90" spans="2:7" x14ac:dyDescent="0.3">
      <c r="B90" s="87">
        <v>45368</v>
      </c>
      <c r="C90" s="121">
        <v>1865.14</v>
      </c>
      <c r="D90" s="81">
        <f t="shared" si="2"/>
        <v>4.4065785201688357E-2</v>
      </c>
      <c r="E90" s="85"/>
      <c r="F90" s="177">
        <v>22096.75</v>
      </c>
      <c r="G90" s="50">
        <f t="shared" si="3"/>
        <v>3.3328262957270649E-3</v>
      </c>
    </row>
    <row r="91" spans="2:7" x14ac:dyDescent="0.3">
      <c r="B91" s="87">
        <v>45375</v>
      </c>
      <c r="C91" s="121">
        <v>1907.38</v>
      </c>
      <c r="D91" s="81">
        <f t="shared" si="2"/>
        <v>2.2647093515768324E-2</v>
      </c>
      <c r="E91" s="85"/>
      <c r="F91" s="177">
        <v>22326.9</v>
      </c>
      <c r="G91" s="50">
        <f t="shared" si="3"/>
        <v>1.0415558849152129E-2</v>
      </c>
    </row>
    <row r="92" spans="2:7" x14ac:dyDescent="0.3">
      <c r="B92" s="87">
        <v>45382</v>
      </c>
      <c r="C92" s="121">
        <v>1998.67</v>
      </c>
      <c r="D92" s="81">
        <f t="shared" si="2"/>
        <v>4.7861464417158661E-2</v>
      </c>
      <c r="E92" s="85"/>
      <c r="F92" s="177">
        <v>22513.7</v>
      </c>
      <c r="G92" s="50">
        <f t="shared" si="3"/>
        <v>8.3665891816597782E-3</v>
      </c>
    </row>
    <row r="93" spans="2:7" x14ac:dyDescent="0.3">
      <c r="B93" s="87">
        <v>45389</v>
      </c>
      <c r="C93" s="121">
        <v>2055.9</v>
      </c>
      <c r="D93" s="81">
        <f t="shared" si="2"/>
        <v>2.8634041637689123E-2</v>
      </c>
      <c r="E93" s="85"/>
      <c r="F93" s="177">
        <v>22519.4</v>
      </c>
      <c r="G93" s="50">
        <f t="shared" si="3"/>
        <v>2.5317917534661838E-4</v>
      </c>
    </row>
    <row r="94" spans="2:7" x14ac:dyDescent="0.3">
      <c r="B94" s="87">
        <v>45396</v>
      </c>
      <c r="C94" s="121">
        <v>2067.7600000000002</v>
      </c>
      <c r="D94" s="81">
        <f t="shared" si="2"/>
        <v>5.76876307213392E-3</v>
      </c>
      <c r="E94" s="85"/>
      <c r="F94" s="177">
        <v>22147</v>
      </c>
      <c r="G94" s="50">
        <f t="shared" si="3"/>
        <v>-1.6536852669254087E-2</v>
      </c>
    </row>
    <row r="95" spans="2:7" x14ac:dyDescent="0.3">
      <c r="B95" s="87">
        <v>45403</v>
      </c>
      <c r="C95" s="121">
        <v>2030.04</v>
      </c>
      <c r="D95" s="81">
        <f t="shared" si="2"/>
        <v>-1.8241962316709937E-2</v>
      </c>
      <c r="E95" s="85"/>
      <c r="F95" s="177">
        <v>22419.95</v>
      </c>
      <c r="G95" s="50">
        <f t="shared" si="3"/>
        <v>1.2324468325281002E-2</v>
      </c>
    </row>
    <row r="96" spans="2:7" x14ac:dyDescent="0.3">
      <c r="B96" s="87">
        <v>45410</v>
      </c>
      <c r="C96" s="121">
        <v>2177.06</v>
      </c>
      <c r="D96" s="81">
        <f t="shared" si="2"/>
        <v>7.2422218281413153E-2</v>
      </c>
      <c r="E96" s="85"/>
      <c r="F96" s="177">
        <v>22475.85</v>
      </c>
      <c r="G96" s="50">
        <f t="shared" si="3"/>
        <v>2.4933151055197555E-3</v>
      </c>
    </row>
    <row r="97" spans="2:7" x14ac:dyDescent="0.3">
      <c r="B97" s="87">
        <v>45417</v>
      </c>
      <c r="C97" s="121">
        <v>2177.11</v>
      </c>
      <c r="D97" s="81">
        <f t="shared" si="2"/>
        <v>2.2966753328024225E-5</v>
      </c>
      <c r="E97" s="85"/>
      <c r="F97" s="177">
        <v>22055.200000000001</v>
      </c>
      <c r="G97" s="50">
        <f t="shared" si="3"/>
        <v>-1.8715643679771743E-2</v>
      </c>
    </row>
    <row r="98" spans="2:7" x14ac:dyDescent="0.3">
      <c r="B98" s="87">
        <v>45424</v>
      </c>
      <c r="C98" s="121">
        <v>2485.5</v>
      </c>
      <c r="D98" s="81">
        <f t="shared" si="2"/>
        <v>0.14165108791011938</v>
      </c>
      <c r="E98" s="85"/>
      <c r="F98" s="177">
        <v>22466.1</v>
      </c>
      <c r="G98" s="50">
        <f t="shared" si="3"/>
        <v>1.8630527041241907E-2</v>
      </c>
    </row>
    <row r="99" spans="2:7" x14ac:dyDescent="0.3">
      <c r="B99" s="87">
        <v>45431</v>
      </c>
      <c r="C99" s="121">
        <v>2561</v>
      </c>
      <c r="D99" s="81">
        <f t="shared" si="2"/>
        <v>3.0376181854757656E-2</v>
      </c>
      <c r="E99" s="85"/>
      <c r="F99" s="177">
        <v>22957.1</v>
      </c>
      <c r="G99" s="50">
        <f t="shared" si="3"/>
        <v>2.1855150649200406E-2</v>
      </c>
    </row>
    <row r="100" spans="2:7" x14ac:dyDescent="0.3">
      <c r="B100" s="87">
        <v>45438</v>
      </c>
      <c r="C100" s="121">
        <v>2488.0300000000002</v>
      </c>
      <c r="D100" s="81">
        <f t="shared" si="2"/>
        <v>-2.84927762592736E-2</v>
      </c>
      <c r="E100" s="85"/>
      <c r="F100" s="177">
        <v>22530.7</v>
      </c>
      <c r="G100" s="50">
        <f t="shared" si="3"/>
        <v>-1.8573774562117951E-2</v>
      </c>
    </row>
    <row r="101" spans="2:7" x14ac:dyDescent="0.3">
      <c r="B101" s="87">
        <v>45475</v>
      </c>
      <c r="C101" s="121">
        <v>2836.68</v>
      </c>
      <c r="D101" s="81">
        <f t="shared" si="2"/>
        <v>0.14013094697411188</v>
      </c>
      <c r="E101" s="85"/>
      <c r="F101" s="177">
        <v>23290.15</v>
      </c>
      <c r="G101" s="50">
        <f t="shared" si="3"/>
        <v>3.3707341538434354E-2</v>
      </c>
    </row>
    <row r="102" spans="2:7" x14ac:dyDescent="0.3">
      <c r="B102" s="87">
        <v>45480</v>
      </c>
      <c r="C102" s="121">
        <v>2703.95</v>
      </c>
      <c r="D102" s="81">
        <f t="shared" si="2"/>
        <v>-4.6790614380190942E-2</v>
      </c>
      <c r="E102" s="85"/>
      <c r="F102" s="177">
        <v>23465.599999999999</v>
      </c>
      <c r="G102" s="50">
        <f t="shared" si="3"/>
        <v>7.5332275661599279E-3</v>
      </c>
    </row>
    <row r="103" spans="2:7" x14ac:dyDescent="0.3">
      <c r="B103" s="87">
        <v>45482</v>
      </c>
      <c r="C103" s="121">
        <v>2907.31</v>
      </c>
      <c r="D103" s="81">
        <f t="shared" si="2"/>
        <v>7.5208491281273826E-2</v>
      </c>
      <c r="E103" s="85"/>
      <c r="F103" s="177">
        <v>23501.1</v>
      </c>
      <c r="G103" s="50">
        <f t="shared" si="3"/>
        <v>1.5128528569481325E-3</v>
      </c>
    </row>
    <row r="104" spans="2:7" x14ac:dyDescent="0.3">
      <c r="B104" s="87">
        <v>45487</v>
      </c>
      <c r="C104" s="121">
        <v>2749.3</v>
      </c>
      <c r="D104" s="81">
        <f t="shared" si="2"/>
        <v>-5.434920940663357E-2</v>
      </c>
      <c r="E104" s="85"/>
      <c r="F104" s="177">
        <v>24010.6</v>
      </c>
      <c r="G104" s="50">
        <f t="shared" si="3"/>
        <v>2.1679836262983532E-2</v>
      </c>
    </row>
    <row r="105" spans="2:7" x14ac:dyDescent="0.3">
      <c r="B105" s="87">
        <v>45489</v>
      </c>
      <c r="C105" s="121">
        <v>2819.31</v>
      </c>
      <c r="D105" s="81">
        <f t="shared" si="2"/>
        <v>2.5464663732586379E-2</v>
      </c>
      <c r="E105" s="85"/>
      <c r="F105" s="177">
        <v>24323.85</v>
      </c>
      <c r="G105" s="50">
        <f t="shared" si="3"/>
        <v>1.3046321208133094E-2</v>
      </c>
    </row>
    <row r="106" spans="2:7" x14ac:dyDescent="0.3">
      <c r="B106" s="87">
        <v>45494</v>
      </c>
      <c r="C106" s="121">
        <v>2887.8</v>
      </c>
      <c r="D106" s="81">
        <f t="shared" si="2"/>
        <v>2.4293178118050207E-2</v>
      </c>
      <c r="E106" s="85"/>
      <c r="F106" s="177">
        <v>24502.15</v>
      </c>
      <c r="G106" s="50">
        <f t="shared" si="3"/>
        <v>7.3302540510651326E-3</v>
      </c>
    </row>
    <row r="107" spans="2:7" x14ac:dyDescent="0.3">
      <c r="B107" s="87">
        <v>45496</v>
      </c>
      <c r="C107" s="121">
        <v>2845.81</v>
      </c>
      <c r="D107" s="81">
        <f t="shared" si="2"/>
        <v>-1.4540480642703857E-2</v>
      </c>
      <c r="E107" s="85"/>
      <c r="F107" s="177">
        <v>24530.9</v>
      </c>
      <c r="G107" s="50">
        <f t="shared" si="3"/>
        <v>1.1733664188653403E-3</v>
      </c>
    </row>
    <row r="108" spans="2:7" x14ac:dyDescent="0.3">
      <c r="B108" s="87">
        <v>45501</v>
      </c>
      <c r="C108" s="121">
        <v>2749.65</v>
      </c>
      <c r="D108" s="81">
        <f t="shared" si="2"/>
        <v>-3.3790028146643558E-2</v>
      </c>
      <c r="E108" s="85"/>
      <c r="F108" s="177">
        <v>24834.85</v>
      </c>
      <c r="G108" s="50">
        <f t="shared" si="3"/>
        <v>1.2390495252925682E-2</v>
      </c>
    </row>
    <row r="109" spans="2:7" x14ac:dyDescent="0.3">
      <c r="B109" s="87">
        <v>45503</v>
      </c>
      <c r="C109" s="121">
        <v>2859.66</v>
      </c>
      <c r="D109" s="81">
        <f t="shared" si="2"/>
        <v>4.0008728383612358E-2</v>
      </c>
      <c r="E109" s="85"/>
      <c r="F109" s="177">
        <v>24717.7</v>
      </c>
      <c r="G109" s="50">
        <f t="shared" si="3"/>
        <v>-4.7171615693268887E-3</v>
      </c>
    </row>
    <row r="110" spans="2:7" x14ac:dyDescent="0.3">
      <c r="B110" s="87">
        <v>45508</v>
      </c>
      <c r="C110" s="121">
        <v>2749.15</v>
      </c>
      <c r="D110" s="81">
        <f t="shared" si="2"/>
        <v>-3.8644454235818193E-2</v>
      </c>
      <c r="E110" s="85"/>
      <c r="F110" s="177">
        <v>24367.5</v>
      </c>
      <c r="G110" s="50">
        <f t="shared" si="3"/>
        <v>-1.4167984885325113E-2</v>
      </c>
    </row>
    <row r="111" spans="2:7" x14ac:dyDescent="0.3">
      <c r="B111" s="87">
        <v>45515</v>
      </c>
      <c r="C111" s="121">
        <v>2840.45</v>
      </c>
      <c r="D111" s="81">
        <f t="shared" si="2"/>
        <v>3.3210264990997107E-2</v>
      </c>
      <c r="E111" s="85"/>
      <c r="F111" s="177">
        <v>24541.15</v>
      </c>
      <c r="G111" s="50">
        <f t="shared" si="3"/>
        <v>7.1262952703396998E-3</v>
      </c>
    </row>
    <row r="112" spans="2:7" x14ac:dyDescent="0.3">
      <c r="B112" s="87">
        <v>45522</v>
      </c>
      <c r="C112" s="121">
        <v>2759</v>
      </c>
      <c r="D112" s="81">
        <f t="shared" si="2"/>
        <v>-2.8675033885475876E-2</v>
      </c>
      <c r="E112" s="85"/>
      <c r="F112" s="177">
        <v>24823.15</v>
      </c>
      <c r="G112" s="50">
        <f t="shared" si="3"/>
        <v>1.1490904052988471E-2</v>
      </c>
    </row>
    <row r="113" spans="2:7" x14ac:dyDescent="0.3">
      <c r="B113" s="87">
        <v>45529</v>
      </c>
      <c r="C113" s="121">
        <v>2805.4</v>
      </c>
      <c r="D113" s="81">
        <f t="shared" si="2"/>
        <v>1.6817687567959538E-2</v>
      </c>
      <c r="E113" s="85"/>
      <c r="F113" s="177">
        <v>25235.9</v>
      </c>
      <c r="G113" s="50">
        <f t="shared" si="3"/>
        <v>1.6627623810837822E-2</v>
      </c>
    </row>
    <row r="114" spans="2:7" x14ac:dyDescent="0.3">
      <c r="B114" s="87">
        <v>45536</v>
      </c>
      <c r="C114" s="121">
        <v>2698.1</v>
      </c>
      <c r="D114" s="81">
        <f t="shared" si="2"/>
        <v>-3.824766521708145E-2</v>
      </c>
      <c r="E114" s="85"/>
      <c r="F114" s="177">
        <v>24852.15</v>
      </c>
      <c r="G114" s="50">
        <f t="shared" si="3"/>
        <v>-1.5206511358818231E-2</v>
      </c>
    </row>
    <row r="115" spans="2:7" x14ac:dyDescent="0.3">
      <c r="B115" s="87">
        <v>45543</v>
      </c>
      <c r="C115" s="121">
        <v>2739.1</v>
      </c>
      <c r="D115" s="81">
        <f t="shared" si="2"/>
        <v>1.5195878581223843E-2</v>
      </c>
      <c r="E115" s="85"/>
      <c r="F115" s="177">
        <v>25356.5</v>
      </c>
      <c r="G115" s="50">
        <f t="shared" si="3"/>
        <v>2.0294018827344829E-2</v>
      </c>
    </row>
    <row r="116" spans="2:7" x14ac:dyDescent="0.3">
      <c r="B116" s="87">
        <v>45550</v>
      </c>
      <c r="C116" s="121">
        <v>2797.5</v>
      </c>
      <c r="D116" s="81">
        <f t="shared" si="2"/>
        <v>2.1320871819210829E-2</v>
      </c>
      <c r="E116" s="85"/>
      <c r="F116" s="177">
        <v>25415.8</v>
      </c>
      <c r="G116" s="50">
        <f t="shared" si="3"/>
        <v>2.3386508390352834E-3</v>
      </c>
    </row>
    <row r="117" spans="2:7" x14ac:dyDescent="0.3">
      <c r="B117" s="87"/>
      <c r="C117" s="85"/>
      <c r="D117" s="81"/>
    </row>
  </sheetData>
  <mergeCells count="3">
    <mergeCell ref="B9:D9"/>
    <mergeCell ref="F9:G9"/>
    <mergeCell ref="I9:J9"/>
  </mergeCells>
  <pageMargins left="0.11811023622047245" right="0.19685039370078741" top="0.19685039370078741" bottom="0.74803149606299213" header="0.98425196850393704" footer="0.31496062992125984"/>
  <pageSetup paperSize="9" scale="61" fitToHeight="2"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FB3B4-608C-49FE-B5F8-4CEDF82ABA6A}">
  <dimension ref="A1:C108"/>
  <sheetViews>
    <sheetView showGridLines="0" workbookViewId="0">
      <selection activeCell="A3" sqref="A3:B108"/>
    </sheetView>
  </sheetViews>
  <sheetFormatPr defaultRowHeight="14.4" x14ac:dyDescent="0.3"/>
  <cols>
    <col min="1" max="1" width="10.33203125" bestFit="1" customWidth="1"/>
  </cols>
  <sheetData>
    <row r="1" spans="1:3" x14ac:dyDescent="0.3">
      <c r="A1">
        <v>0</v>
      </c>
    </row>
    <row r="2" spans="1:3" x14ac:dyDescent="0.3">
      <c r="A2" t="s">
        <v>236</v>
      </c>
      <c r="B2" t="s">
        <v>238</v>
      </c>
      <c r="C2" t="s">
        <v>434</v>
      </c>
    </row>
    <row r="3" spans="1:3" x14ac:dyDescent="0.3">
      <c r="A3" s="170">
        <v>44822</v>
      </c>
      <c r="B3" s="85">
        <v>1237.02</v>
      </c>
      <c r="C3" s="28">
        <v>17795439</v>
      </c>
    </row>
    <row r="4" spans="1:3" x14ac:dyDescent="0.3">
      <c r="A4" s="170">
        <v>44829</v>
      </c>
      <c r="B4" s="85">
        <v>1233.04</v>
      </c>
      <c r="C4" s="28">
        <v>17089992</v>
      </c>
    </row>
    <row r="5" spans="1:3" x14ac:dyDescent="0.3">
      <c r="A5" s="170">
        <v>44836</v>
      </c>
      <c r="B5" s="85">
        <v>1204.5</v>
      </c>
      <c r="C5" s="28">
        <v>13196141</v>
      </c>
    </row>
    <row r="6" spans="1:3" x14ac:dyDescent="0.3">
      <c r="A6" s="170">
        <v>44843</v>
      </c>
      <c r="B6" s="85">
        <v>1196.19</v>
      </c>
      <c r="C6" s="28">
        <v>10519077</v>
      </c>
    </row>
    <row r="7" spans="1:3" x14ac:dyDescent="0.3">
      <c r="A7" s="170">
        <v>44850</v>
      </c>
      <c r="B7" s="85">
        <v>1221.9000000000001</v>
      </c>
      <c r="C7" s="28">
        <v>9912792</v>
      </c>
    </row>
    <row r="8" spans="1:3" x14ac:dyDescent="0.3">
      <c r="A8" s="170">
        <v>44857</v>
      </c>
      <c r="B8" s="85">
        <v>1275.28</v>
      </c>
      <c r="C8" s="28">
        <v>8519588</v>
      </c>
    </row>
    <row r="9" spans="1:3" x14ac:dyDescent="0.3">
      <c r="A9" s="170">
        <v>44864</v>
      </c>
      <c r="B9" s="85">
        <v>1301.19</v>
      </c>
      <c r="C9" s="28">
        <v>14148167</v>
      </c>
    </row>
    <row r="10" spans="1:3" x14ac:dyDescent="0.3">
      <c r="A10" s="170">
        <v>44871</v>
      </c>
      <c r="B10" s="85">
        <v>1251.4100000000001</v>
      </c>
      <c r="C10" s="28">
        <v>13160625</v>
      </c>
    </row>
    <row r="11" spans="1:3" x14ac:dyDescent="0.3">
      <c r="A11" s="170">
        <v>44878</v>
      </c>
      <c r="B11" s="85">
        <v>1193.1199999999999</v>
      </c>
      <c r="C11" s="28">
        <v>16310085</v>
      </c>
    </row>
    <row r="12" spans="1:3" x14ac:dyDescent="0.3">
      <c r="A12" s="170">
        <v>44885</v>
      </c>
      <c r="B12" s="85">
        <v>1225.8399999999999</v>
      </c>
      <c r="C12" s="28">
        <v>12490307</v>
      </c>
    </row>
    <row r="13" spans="1:3" x14ac:dyDescent="0.3">
      <c r="A13" s="170">
        <v>44892</v>
      </c>
      <c r="B13" s="85">
        <v>1229.54</v>
      </c>
      <c r="C13" s="28">
        <v>17604871</v>
      </c>
    </row>
    <row r="14" spans="1:3" x14ac:dyDescent="0.3">
      <c r="A14" s="170">
        <v>44899</v>
      </c>
      <c r="B14" s="85">
        <v>1230.31</v>
      </c>
      <c r="C14" s="28">
        <v>9398190</v>
      </c>
    </row>
    <row r="15" spans="1:3" x14ac:dyDescent="0.3">
      <c r="A15" s="170">
        <v>44906</v>
      </c>
      <c r="B15" s="85">
        <v>1216.9000000000001</v>
      </c>
      <c r="C15" s="28">
        <v>9878747</v>
      </c>
    </row>
    <row r="16" spans="1:3" x14ac:dyDescent="0.3">
      <c r="A16" s="170">
        <v>44913</v>
      </c>
      <c r="B16" s="85">
        <v>1190.6500000000001</v>
      </c>
      <c r="C16" s="28">
        <v>8777438</v>
      </c>
    </row>
    <row r="17" spans="1:3" x14ac:dyDescent="0.3">
      <c r="A17" s="170">
        <v>44920</v>
      </c>
      <c r="B17" s="85">
        <v>1214.56</v>
      </c>
      <c r="C17" s="28">
        <v>7604394</v>
      </c>
    </row>
    <row r="18" spans="1:3" x14ac:dyDescent="0.3">
      <c r="A18" s="170">
        <v>44927</v>
      </c>
      <c r="B18" s="85">
        <v>1229.83</v>
      </c>
      <c r="C18" s="28">
        <v>9533800</v>
      </c>
    </row>
    <row r="19" spans="1:3" x14ac:dyDescent="0.3">
      <c r="A19" s="170">
        <v>44934</v>
      </c>
      <c r="B19" s="85">
        <v>1291.32</v>
      </c>
      <c r="C19" s="28">
        <v>13865243</v>
      </c>
    </row>
    <row r="20" spans="1:3" x14ac:dyDescent="0.3">
      <c r="A20" s="170">
        <v>44941</v>
      </c>
      <c r="B20" s="85">
        <v>1278.3</v>
      </c>
      <c r="C20" s="28">
        <v>7838594</v>
      </c>
    </row>
    <row r="21" spans="1:3" x14ac:dyDescent="0.3">
      <c r="A21" s="170">
        <v>44948</v>
      </c>
      <c r="B21" s="85">
        <v>1283.5899999999999</v>
      </c>
      <c r="C21" s="28">
        <v>6362974</v>
      </c>
    </row>
    <row r="22" spans="1:3" x14ac:dyDescent="0.3">
      <c r="A22" s="170">
        <v>44955</v>
      </c>
      <c r="B22" s="85">
        <v>1349.51</v>
      </c>
      <c r="C22" s="28">
        <v>14511227</v>
      </c>
    </row>
    <row r="23" spans="1:3" x14ac:dyDescent="0.3">
      <c r="A23" s="170">
        <v>44962</v>
      </c>
      <c r="B23" s="85">
        <v>1327.59</v>
      </c>
      <c r="C23" s="28">
        <v>9308497</v>
      </c>
    </row>
    <row r="24" spans="1:3" x14ac:dyDescent="0.3">
      <c r="A24" s="170">
        <v>44969</v>
      </c>
      <c r="B24" s="85">
        <v>1304.3</v>
      </c>
      <c r="C24" s="28">
        <v>13577940</v>
      </c>
    </row>
    <row r="25" spans="1:3" x14ac:dyDescent="0.3">
      <c r="A25" s="170">
        <v>44976</v>
      </c>
      <c r="B25" s="85">
        <v>1244.7</v>
      </c>
      <c r="C25" s="28">
        <v>10484877</v>
      </c>
    </row>
    <row r="26" spans="1:3" x14ac:dyDescent="0.3">
      <c r="A26" s="170">
        <v>44983</v>
      </c>
      <c r="B26" s="85">
        <v>1233.43</v>
      </c>
      <c r="C26" s="28">
        <v>10823151</v>
      </c>
    </row>
    <row r="27" spans="1:3" x14ac:dyDescent="0.3">
      <c r="A27" s="170">
        <v>44990</v>
      </c>
      <c r="B27" s="85">
        <v>1192.69</v>
      </c>
      <c r="C27" s="28">
        <v>10202483</v>
      </c>
    </row>
    <row r="28" spans="1:3" x14ac:dyDescent="0.3">
      <c r="A28" s="170">
        <v>44997</v>
      </c>
      <c r="B28" s="85">
        <v>1139.02</v>
      </c>
      <c r="C28" s="28">
        <v>18737435</v>
      </c>
    </row>
    <row r="29" spans="1:3" x14ac:dyDescent="0.3">
      <c r="A29" s="170">
        <v>45004</v>
      </c>
      <c r="B29" s="85">
        <v>1118.8900000000001</v>
      </c>
      <c r="C29" s="28">
        <v>10937757</v>
      </c>
    </row>
    <row r="30" spans="1:3" x14ac:dyDescent="0.3">
      <c r="A30" s="170">
        <v>45011</v>
      </c>
      <c r="B30" s="85">
        <v>1126.57</v>
      </c>
      <c r="C30" s="28">
        <v>10695940</v>
      </c>
    </row>
    <row r="31" spans="1:3" x14ac:dyDescent="0.3">
      <c r="A31" s="170">
        <v>45018</v>
      </c>
      <c r="B31" s="85">
        <v>1138.77</v>
      </c>
      <c r="C31" s="28">
        <v>6604449</v>
      </c>
    </row>
    <row r="32" spans="1:3" x14ac:dyDescent="0.3">
      <c r="A32" s="170">
        <v>45025</v>
      </c>
      <c r="B32" s="85">
        <v>1171.1500000000001</v>
      </c>
      <c r="C32" s="28">
        <v>11969903</v>
      </c>
    </row>
    <row r="33" spans="1:3" x14ac:dyDescent="0.3">
      <c r="A33" s="170">
        <v>45032</v>
      </c>
      <c r="B33" s="85">
        <v>1179.1199999999999</v>
      </c>
      <c r="C33" s="28">
        <v>9038488</v>
      </c>
    </row>
    <row r="34" spans="1:3" x14ac:dyDescent="0.3">
      <c r="A34" s="170">
        <v>45039</v>
      </c>
      <c r="B34" s="85">
        <v>1192.8800000000001</v>
      </c>
      <c r="C34" s="28">
        <v>8132028</v>
      </c>
    </row>
    <row r="35" spans="1:3" x14ac:dyDescent="0.3">
      <c r="A35" s="170">
        <v>45046</v>
      </c>
      <c r="B35" s="85">
        <v>1177.6199999999999</v>
      </c>
      <c r="C35" s="28">
        <v>10209790</v>
      </c>
    </row>
    <row r="36" spans="1:3" x14ac:dyDescent="0.3">
      <c r="A36" s="170">
        <v>45053</v>
      </c>
      <c r="B36" s="85">
        <v>1240.57</v>
      </c>
      <c r="C36" s="28">
        <v>13996198</v>
      </c>
    </row>
    <row r="37" spans="1:3" x14ac:dyDescent="0.3">
      <c r="A37" s="170">
        <v>45060</v>
      </c>
      <c r="B37" s="85">
        <v>1225.45</v>
      </c>
      <c r="C37" s="28">
        <v>9352295</v>
      </c>
    </row>
    <row r="38" spans="1:3" x14ac:dyDescent="0.3">
      <c r="A38" s="170">
        <v>45067</v>
      </c>
      <c r="B38" s="85">
        <v>1246.31</v>
      </c>
      <c r="C38" s="28">
        <v>9639299</v>
      </c>
    </row>
    <row r="39" spans="1:3" x14ac:dyDescent="0.3">
      <c r="A39" s="170">
        <v>45109</v>
      </c>
      <c r="B39" s="85">
        <v>1520.78</v>
      </c>
      <c r="C39" s="28">
        <v>19202193</v>
      </c>
    </row>
    <row r="40" spans="1:3" x14ac:dyDescent="0.3">
      <c r="A40" s="170">
        <v>45111</v>
      </c>
      <c r="B40" s="85">
        <v>1332.65</v>
      </c>
      <c r="C40" s="28">
        <v>13589769</v>
      </c>
    </row>
    <row r="41" spans="1:3" x14ac:dyDescent="0.3">
      <c r="A41" s="170">
        <v>45116</v>
      </c>
      <c r="B41" s="85">
        <v>1503.67</v>
      </c>
      <c r="C41" s="28">
        <v>10532372</v>
      </c>
    </row>
    <row r="42" spans="1:3" x14ac:dyDescent="0.3">
      <c r="A42" s="170">
        <v>45118</v>
      </c>
      <c r="B42" s="85">
        <v>1364.93</v>
      </c>
      <c r="C42" s="28">
        <v>8663717</v>
      </c>
    </row>
    <row r="43" spans="1:3" x14ac:dyDescent="0.3">
      <c r="A43" s="170">
        <v>45123</v>
      </c>
      <c r="B43" s="85">
        <v>1512.43</v>
      </c>
      <c r="C43" s="28">
        <v>6868290</v>
      </c>
    </row>
    <row r="44" spans="1:3" x14ac:dyDescent="0.3">
      <c r="A44" s="170">
        <v>45125</v>
      </c>
      <c r="B44" s="85">
        <v>1335.17</v>
      </c>
      <c r="C44" s="28">
        <v>7083026</v>
      </c>
    </row>
    <row r="45" spans="1:3" x14ac:dyDescent="0.3">
      <c r="A45" s="170">
        <v>45130</v>
      </c>
      <c r="B45" s="85">
        <v>1457.13</v>
      </c>
      <c r="C45" s="28">
        <v>22820823</v>
      </c>
    </row>
    <row r="46" spans="1:3" x14ac:dyDescent="0.3">
      <c r="A46" s="170">
        <v>45132</v>
      </c>
      <c r="B46" s="85">
        <v>1413.3</v>
      </c>
      <c r="C46" s="28">
        <v>11745203</v>
      </c>
    </row>
    <row r="47" spans="1:3" x14ac:dyDescent="0.3">
      <c r="A47" s="170">
        <v>45135</v>
      </c>
      <c r="B47" s="85">
        <v>1304.21</v>
      </c>
      <c r="C47" s="28">
        <v>18987193</v>
      </c>
    </row>
    <row r="48" spans="1:3" x14ac:dyDescent="0.3">
      <c r="A48" s="170">
        <v>45137</v>
      </c>
      <c r="B48" s="85">
        <v>1454</v>
      </c>
      <c r="C48" s="28">
        <v>20121913</v>
      </c>
    </row>
    <row r="49" spans="1:3" x14ac:dyDescent="0.3">
      <c r="A49" s="170">
        <v>45144</v>
      </c>
      <c r="B49" s="85">
        <v>1535.21</v>
      </c>
      <c r="C49" s="28">
        <v>22400661</v>
      </c>
    </row>
    <row r="50" spans="1:3" x14ac:dyDescent="0.3">
      <c r="A50" s="170">
        <v>45151</v>
      </c>
      <c r="B50" s="85">
        <v>1541.36</v>
      </c>
      <c r="C50" s="28">
        <v>8817363</v>
      </c>
    </row>
    <row r="51" spans="1:3" x14ac:dyDescent="0.3">
      <c r="A51" s="170">
        <v>45158</v>
      </c>
      <c r="B51" s="85">
        <v>1509</v>
      </c>
      <c r="C51" s="28">
        <v>7434676</v>
      </c>
    </row>
    <row r="52" spans="1:3" x14ac:dyDescent="0.3">
      <c r="A52" s="170">
        <v>45165</v>
      </c>
      <c r="B52" s="85">
        <v>1580.38</v>
      </c>
      <c r="C52" s="28">
        <v>12258618</v>
      </c>
    </row>
    <row r="53" spans="1:3" x14ac:dyDescent="0.3">
      <c r="A53" s="170">
        <v>45172</v>
      </c>
      <c r="B53" s="85">
        <v>1556.16</v>
      </c>
      <c r="C53" s="28">
        <v>7318646</v>
      </c>
    </row>
    <row r="54" spans="1:3" x14ac:dyDescent="0.3">
      <c r="A54" s="170">
        <v>45179</v>
      </c>
      <c r="B54" s="85">
        <v>1589.46</v>
      </c>
      <c r="C54" s="28">
        <v>15721548</v>
      </c>
    </row>
    <row r="55" spans="1:3" x14ac:dyDescent="0.3">
      <c r="A55" s="170">
        <v>45186</v>
      </c>
      <c r="B55" s="85">
        <v>1595.47</v>
      </c>
      <c r="C55" s="28">
        <v>19730235</v>
      </c>
    </row>
    <row r="56" spans="1:3" x14ac:dyDescent="0.3">
      <c r="A56" s="170">
        <v>45193</v>
      </c>
      <c r="B56" s="85">
        <v>1542.95</v>
      </c>
      <c r="C56" s="28">
        <v>10327581</v>
      </c>
    </row>
    <row r="57" spans="1:3" x14ac:dyDescent="0.3">
      <c r="A57" s="170">
        <v>45200</v>
      </c>
      <c r="B57" s="85">
        <v>1537.59</v>
      </c>
      <c r="C57" s="28">
        <v>9752071</v>
      </c>
    </row>
    <row r="58" spans="1:3" x14ac:dyDescent="0.3">
      <c r="A58" s="170">
        <v>45207</v>
      </c>
      <c r="B58" s="85">
        <v>1551.09</v>
      </c>
      <c r="C58" s="28">
        <v>8814174</v>
      </c>
    </row>
    <row r="59" spans="1:3" x14ac:dyDescent="0.3">
      <c r="A59" s="170">
        <v>45214</v>
      </c>
      <c r="B59" s="85">
        <v>1546.92</v>
      </c>
      <c r="C59" s="28">
        <v>5975246</v>
      </c>
    </row>
    <row r="60" spans="1:3" x14ac:dyDescent="0.3">
      <c r="A60" s="170">
        <v>45221</v>
      </c>
      <c r="B60" s="85">
        <v>1499.82</v>
      </c>
      <c r="C60" s="28">
        <v>13264849</v>
      </c>
    </row>
    <row r="61" spans="1:3" x14ac:dyDescent="0.3">
      <c r="A61" s="170">
        <v>45228</v>
      </c>
      <c r="B61" s="85">
        <v>1458.32</v>
      </c>
      <c r="C61" s="28">
        <v>12368604</v>
      </c>
    </row>
    <row r="62" spans="1:3" x14ac:dyDescent="0.3">
      <c r="A62" s="170">
        <v>45235</v>
      </c>
      <c r="B62" s="85">
        <v>1513.02</v>
      </c>
      <c r="C62" s="28">
        <v>14258988</v>
      </c>
    </row>
    <row r="63" spans="1:3" x14ac:dyDescent="0.3">
      <c r="A63" s="170">
        <v>45242</v>
      </c>
      <c r="B63" s="85">
        <v>1573.03</v>
      </c>
      <c r="C63" s="28">
        <v>10010506</v>
      </c>
    </row>
    <row r="64" spans="1:3" x14ac:dyDescent="0.3">
      <c r="A64" s="170">
        <v>45249</v>
      </c>
      <c r="B64" s="85">
        <v>1541.91</v>
      </c>
      <c r="C64" s="28">
        <v>9193101</v>
      </c>
    </row>
    <row r="65" spans="1:3" x14ac:dyDescent="0.3">
      <c r="A65" s="170">
        <v>45256</v>
      </c>
      <c r="B65" s="85">
        <v>1613.68</v>
      </c>
      <c r="C65" s="28">
        <v>13882701</v>
      </c>
    </row>
    <row r="66" spans="1:3" x14ac:dyDescent="0.3">
      <c r="A66" s="170">
        <v>45263</v>
      </c>
      <c r="B66" s="85">
        <v>1656.42</v>
      </c>
      <c r="C66" s="28">
        <v>13107901</v>
      </c>
    </row>
    <row r="67" spans="1:3" x14ac:dyDescent="0.3">
      <c r="A67" s="170">
        <v>45270</v>
      </c>
      <c r="B67" s="85">
        <v>1712.41</v>
      </c>
      <c r="C67" s="28">
        <v>13520968</v>
      </c>
    </row>
    <row r="68" spans="1:3" x14ac:dyDescent="0.3">
      <c r="A68" s="170">
        <v>45277</v>
      </c>
      <c r="B68" s="85">
        <v>1622.37</v>
      </c>
      <c r="C68" s="28">
        <v>12409918</v>
      </c>
    </row>
    <row r="69" spans="1:3" x14ac:dyDescent="0.3">
      <c r="A69" s="170">
        <v>45284</v>
      </c>
      <c r="B69" s="85">
        <v>1716.83</v>
      </c>
      <c r="C69" s="28">
        <v>8234425</v>
      </c>
    </row>
    <row r="70" spans="1:3" x14ac:dyDescent="0.3">
      <c r="A70" s="170">
        <v>45291</v>
      </c>
      <c r="B70" s="85">
        <v>1630.06</v>
      </c>
      <c r="C70" s="28">
        <v>10637712</v>
      </c>
    </row>
    <row r="71" spans="1:3" x14ac:dyDescent="0.3">
      <c r="A71" s="170">
        <v>45298</v>
      </c>
      <c r="B71" s="85">
        <v>1612.64</v>
      </c>
      <c r="C71" s="28">
        <v>11278453</v>
      </c>
    </row>
    <row r="72" spans="1:3" x14ac:dyDescent="0.3">
      <c r="A72" s="170">
        <v>45305</v>
      </c>
      <c r="B72" s="85">
        <v>1643.52</v>
      </c>
      <c r="C72" s="28">
        <v>11355935</v>
      </c>
    </row>
    <row r="73" spans="1:3" x14ac:dyDescent="0.3">
      <c r="A73" s="170">
        <v>45312</v>
      </c>
      <c r="B73" s="85">
        <v>1623.61</v>
      </c>
      <c r="C73" s="28">
        <v>7354675</v>
      </c>
    </row>
    <row r="74" spans="1:3" x14ac:dyDescent="0.3">
      <c r="A74" s="170">
        <v>45319</v>
      </c>
      <c r="B74" s="85">
        <v>1648.68</v>
      </c>
      <c r="C74" s="28">
        <v>16169497</v>
      </c>
    </row>
    <row r="75" spans="1:3" x14ac:dyDescent="0.3">
      <c r="A75" s="170">
        <v>45326</v>
      </c>
      <c r="B75" s="85">
        <v>1634.43</v>
      </c>
      <c r="C75" s="28">
        <v>11543598</v>
      </c>
    </row>
    <row r="76" spans="1:3" x14ac:dyDescent="0.3">
      <c r="A76" s="170">
        <v>45333</v>
      </c>
      <c r="B76" s="85">
        <v>1822.21</v>
      </c>
      <c r="C76" s="28">
        <v>24717841</v>
      </c>
    </row>
    <row r="77" spans="1:3" x14ac:dyDescent="0.3">
      <c r="A77" s="170">
        <v>45340</v>
      </c>
      <c r="B77" s="85">
        <v>1915.92</v>
      </c>
      <c r="C77" s="28">
        <v>15662596</v>
      </c>
    </row>
    <row r="78" spans="1:3" x14ac:dyDescent="0.3">
      <c r="A78" s="170">
        <v>45347</v>
      </c>
      <c r="B78" s="85">
        <v>1958.61</v>
      </c>
      <c r="C78" s="28">
        <v>16191954</v>
      </c>
    </row>
    <row r="79" spans="1:3" x14ac:dyDescent="0.3">
      <c r="A79" s="170">
        <v>45354</v>
      </c>
      <c r="B79" s="85">
        <v>1883.76</v>
      </c>
      <c r="C79" s="28">
        <v>23850729</v>
      </c>
    </row>
    <row r="80" spans="1:3" x14ac:dyDescent="0.3">
      <c r="A80" s="170">
        <v>45361</v>
      </c>
      <c r="B80" s="85">
        <v>1786.42</v>
      </c>
      <c r="C80" s="28">
        <v>18601367</v>
      </c>
    </row>
    <row r="81" spans="1:3" x14ac:dyDescent="0.3">
      <c r="A81" s="170">
        <v>45368</v>
      </c>
      <c r="B81" s="85">
        <v>1865.14</v>
      </c>
      <c r="C81" s="28">
        <v>13003666</v>
      </c>
    </row>
    <row r="82" spans="1:3" x14ac:dyDescent="0.3">
      <c r="A82" s="170">
        <v>45375</v>
      </c>
      <c r="B82" s="85">
        <v>1907.38</v>
      </c>
      <c r="C82" s="28">
        <v>12080195</v>
      </c>
    </row>
    <row r="83" spans="1:3" x14ac:dyDescent="0.3">
      <c r="A83" s="170">
        <v>45382</v>
      </c>
      <c r="B83" s="85">
        <v>1998.67</v>
      </c>
      <c r="C83" s="28">
        <v>15587877</v>
      </c>
    </row>
    <row r="84" spans="1:3" x14ac:dyDescent="0.3">
      <c r="A84" s="170">
        <v>45389</v>
      </c>
      <c r="B84" s="85">
        <v>2055.9</v>
      </c>
      <c r="C84" s="28">
        <v>11924179</v>
      </c>
    </row>
    <row r="85" spans="1:3" x14ac:dyDescent="0.3">
      <c r="A85" s="170">
        <v>45396</v>
      </c>
      <c r="B85" s="85">
        <v>2067.7600000000002</v>
      </c>
      <c r="C85" s="28">
        <v>10799759</v>
      </c>
    </row>
    <row r="86" spans="1:3" x14ac:dyDescent="0.3">
      <c r="A86" s="170">
        <v>45403</v>
      </c>
      <c r="B86" s="85">
        <v>2030.04</v>
      </c>
      <c r="C86" s="28">
        <v>13302123</v>
      </c>
    </row>
    <row r="87" spans="1:3" x14ac:dyDescent="0.3">
      <c r="A87" s="170">
        <v>45410</v>
      </c>
      <c r="B87" s="85">
        <v>2177.06</v>
      </c>
      <c r="C87" s="28">
        <v>15676515</v>
      </c>
    </row>
    <row r="88" spans="1:3" x14ac:dyDescent="0.3">
      <c r="A88" s="170">
        <v>45417</v>
      </c>
      <c r="B88" s="85">
        <v>2177.11</v>
      </c>
      <c r="C88" s="28">
        <v>12877206</v>
      </c>
    </row>
    <row r="89" spans="1:3" x14ac:dyDescent="0.3">
      <c r="A89" s="170">
        <v>45424</v>
      </c>
      <c r="B89" s="85">
        <v>2485.5</v>
      </c>
      <c r="C89" s="28">
        <v>26472899</v>
      </c>
    </row>
    <row r="90" spans="1:3" x14ac:dyDescent="0.3">
      <c r="A90" s="170">
        <v>45431</v>
      </c>
      <c r="B90" s="85">
        <v>2561</v>
      </c>
      <c r="C90" s="28">
        <v>14356717</v>
      </c>
    </row>
    <row r="91" spans="1:3" x14ac:dyDescent="0.3">
      <c r="A91" s="170">
        <v>45438</v>
      </c>
      <c r="B91" s="85">
        <v>2488.0300000000002</v>
      </c>
      <c r="C91" s="28">
        <v>19735038</v>
      </c>
    </row>
    <row r="92" spans="1:3" x14ac:dyDescent="0.3">
      <c r="A92" s="170">
        <v>45475</v>
      </c>
      <c r="B92" s="85">
        <v>2836.68</v>
      </c>
      <c r="C92" s="28">
        <v>24756768</v>
      </c>
    </row>
    <row r="93" spans="1:3" x14ac:dyDescent="0.3">
      <c r="A93" s="170">
        <v>45480</v>
      </c>
      <c r="B93" s="85">
        <v>2703.95</v>
      </c>
      <c r="C93" s="28">
        <v>26729039</v>
      </c>
    </row>
    <row r="94" spans="1:3" x14ac:dyDescent="0.3">
      <c r="A94" s="170">
        <v>45482</v>
      </c>
      <c r="B94" s="85">
        <v>2907.31</v>
      </c>
      <c r="C94" s="28">
        <v>12908582</v>
      </c>
    </row>
    <row r="95" spans="1:3" x14ac:dyDescent="0.3">
      <c r="A95" s="170">
        <v>45487</v>
      </c>
      <c r="B95" s="85">
        <v>2749.3</v>
      </c>
      <c r="C95" s="28">
        <v>10109115</v>
      </c>
    </row>
    <row r="96" spans="1:3" x14ac:dyDescent="0.3">
      <c r="A96" s="170">
        <v>45489</v>
      </c>
      <c r="B96" s="85">
        <v>2819.31</v>
      </c>
      <c r="C96" s="28">
        <v>20824689</v>
      </c>
    </row>
    <row r="97" spans="1:3" x14ac:dyDescent="0.3">
      <c r="A97" s="170">
        <v>45494</v>
      </c>
      <c r="B97" s="85">
        <v>2887.8</v>
      </c>
      <c r="C97" s="28">
        <v>11266492</v>
      </c>
    </row>
    <row r="98" spans="1:3" x14ac:dyDescent="0.3">
      <c r="A98" s="170">
        <v>45496</v>
      </c>
      <c r="B98" s="85">
        <v>2845.81</v>
      </c>
      <c r="C98" s="28">
        <v>17341337</v>
      </c>
    </row>
    <row r="99" spans="1:3" x14ac:dyDescent="0.3">
      <c r="A99" s="170">
        <v>45501</v>
      </c>
      <c r="B99" s="85">
        <v>2749.65</v>
      </c>
      <c r="C99" s="28">
        <v>16930904</v>
      </c>
    </row>
    <row r="100" spans="1:3" x14ac:dyDescent="0.3">
      <c r="A100" s="170">
        <v>45503</v>
      </c>
      <c r="B100" s="85">
        <v>2859.66</v>
      </c>
      <c r="C100" s="28">
        <v>7714417</v>
      </c>
    </row>
    <row r="101" spans="1:3" x14ac:dyDescent="0.3">
      <c r="A101" s="170">
        <v>45508</v>
      </c>
      <c r="B101" s="85">
        <v>2749.15</v>
      </c>
      <c r="C101" s="28">
        <v>14232476</v>
      </c>
    </row>
    <row r="102" spans="1:3" x14ac:dyDescent="0.3">
      <c r="A102" s="170">
        <v>45515</v>
      </c>
      <c r="B102" s="85">
        <v>2840.45</v>
      </c>
      <c r="C102" s="28">
        <v>10599446</v>
      </c>
    </row>
    <row r="103" spans="1:3" x14ac:dyDescent="0.3">
      <c r="A103" s="170">
        <v>45522</v>
      </c>
      <c r="B103" s="85">
        <v>2759</v>
      </c>
      <c r="C103" s="28">
        <v>10050779</v>
      </c>
    </row>
    <row r="104" spans="1:3" x14ac:dyDescent="0.3">
      <c r="A104" s="170">
        <v>45529</v>
      </c>
      <c r="B104" s="85">
        <v>2805.4</v>
      </c>
      <c r="C104" s="28">
        <v>13353744</v>
      </c>
    </row>
    <row r="105" spans="1:3" x14ac:dyDescent="0.3">
      <c r="A105" s="170">
        <v>45536</v>
      </c>
      <c r="B105" s="85">
        <v>2698.1</v>
      </c>
      <c r="C105" s="28">
        <v>10756228</v>
      </c>
    </row>
    <row r="106" spans="1:3" x14ac:dyDescent="0.3">
      <c r="A106" s="170">
        <v>45543</v>
      </c>
      <c r="B106" s="85">
        <v>2739.1</v>
      </c>
      <c r="C106" s="28">
        <v>11170070</v>
      </c>
    </row>
    <row r="107" spans="1:3" x14ac:dyDescent="0.3">
      <c r="A107" s="170">
        <v>45550</v>
      </c>
      <c r="B107" s="85">
        <v>2797.5</v>
      </c>
      <c r="C107" s="28">
        <v>7956410</v>
      </c>
    </row>
    <row r="108" spans="1:3" x14ac:dyDescent="0.3">
      <c r="A108" s="170">
        <v>45555</v>
      </c>
      <c r="B108" s="85">
        <v>2950.85</v>
      </c>
      <c r="C108" s="28">
        <v>12491660</v>
      </c>
    </row>
  </sheetData>
  <autoFilter ref="A2:C108" xr:uid="{BDCFB3B4-608C-49FE-B5F8-4CEDF82ABA6A}">
    <sortState xmlns:xlrd2="http://schemas.microsoft.com/office/spreadsheetml/2017/richdata2" ref="A3:C108">
      <sortCondition ref="A2:A108"/>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15101-7E15-42D7-90E1-5F9ED6360258}">
  <sheetPr>
    <pageSetUpPr fitToPage="1"/>
  </sheetPr>
  <dimension ref="B1:T117"/>
  <sheetViews>
    <sheetView showGridLines="0" view="pageBreakPreview" zoomScale="60" zoomScaleNormal="100" workbookViewId="0">
      <selection activeCell="P20" sqref="P20"/>
    </sheetView>
  </sheetViews>
  <sheetFormatPr defaultRowHeight="14.4" x14ac:dyDescent="0.3"/>
  <cols>
    <col min="1" max="1" width="1.88671875" customWidth="1"/>
    <col min="2" max="2" width="11" customWidth="1"/>
    <col min="3" max="3" width="12" bestFit="1" customWidth="1"/>
    <col min="5" max="5" width="10.33203125" customWidth="1"/>
    <col min="6" max="6" width="13.33203125" customWidth="1"/>
    <col min="7" max="7" width="10.5546875" customWidth="1"/>
    <col min="8" max="8" width="10.109375" customWidth="1"/>
    <col min="9" max="9" width="19.21875" customWidth="1"/>
    <col min="10" max="10" width="11.6640625" customWidth="1"/>
    <col min="11" max="11" width="0" hidden="1" customWidth="1"/>
    <col min="12" max="12" width="17.44140625" hidden="1" customWidth="1"/>
    <col min="13" max="21" width="0" hidden="1" customWidth="1"/>
  </cols>
  <sheetData>
    <row r="1" spans="2:13" ht="15" thickBot="1" x14ac:dyDescent="0.35"/>
    <row r="2" spans="2:13" ht="16.2" thickTop="1" x14ac:dyDescent="0.3">
      <c r="B2" s="263" t="str">
        <f>'Data Sheet'!B1</f>
        <v>TATA MOTORS LTD</v>
      </c>
      <c r="C2" s="264"/>
      <c r="D2" s="264"/>
      <c r="E2" s="264"/>
      <c r="F2" s="264"/>
      <c r="G2" s="264"/>
      <c r="H2" s="264"/>
      <c r="I2" s="264"/>
      <c r="J2" s="264"/>
    </row>
    <row r="3" spans="2:13" ht="15.6" x14ac:dyDescent="0.3">
      <c r="B3" s="226" t="str">
        <f>CONCATENATE(" ","( ",VLOOKUP(B2,Sheet13!B2:D5442,3,0)," | ","BSE Code: ",VLOOKUP(B2,Sheet13!B2:E5442,2,0),")")</f>
        <v xml:space="preserve"> ( TATAMOTORS | BSE Code: 500570)</v>
      </c>
      <c r="C3" s="226"/>
      <c r="D3" s="226"/>
      <c r="E3" s="226"/>
      <c r="F3" s="226"/>
      <c r="G3" s="226"/>
      <c r="H3" s="226"/>
      <c r="I3" s="226"/>
      <c r="J3" s="226"/>
    </row>
    <row r="4" spans="2:13" ht="15.6" x14ac:dyDescent="0.3">
      <c r="B4" s="225" t="str">
        <f>CONCATENATE("  ","INR " &amp;'Data Sheet'!B8)</f>
        <v xml:space="preserve">  INR 1049.35</v>
      </c>
      <c r="C4" s="226"/>
      <c r="D4" s="226"/>
      <c r="E4" s="226"/>
      <c r="F4" s="226"/>
      <c r="G4" s="226"/>
      <c r="H4" s="226"/>
      <c r="I4" s="226"/>
      <c r="J4" s="226"/>
    </row>
    <row r="5" spans="2:13" ht="16.2" thickBot="1" x14ac:dyDescent="0.35">
      <c r="B5" s="271" t="s">
        <v>8898</v>
      </c>
      <c r="C5" s="226"/>
      <c r="D5" s="226"/>
      <c r="E5" s="226"/>
      <c r="F5" s="226"/>
      <c r="G5" s="226"/>
      <c r="H5" s="226"/>
      <c r="I5" s="226"/>
      <c r="J5" s="226"/>
    </row>
    <row r="6" spans="2:13" ht="15" thickTop="1" x14ac:dyDescent="0.3">
      <c r="B6" s="238"/>
      <c r="C6" s="238"/>
      <c r="D6" s="238"/>
      <c r="E6" s="238"/>
      <c r="F6" s="238"/>
      <c r="G6" s="238"/>
      <c r="H6" s="238"/>
      <c r="I6" s="238"/>
      <c r="J6" s="238"/>
    </row>
    <row r="7" spans="2:13" x14ac:dyDescent="0.3">
      <c r="B7" s="169" t="s">
        <v>642</v>
      </c>
      <c r="C7" s="240"/>
      <c r="D7" s="274"/>
      <c r="E7" s="240"/>
      <c r="F7" s="275"/>
      <c r="G7" s="275"/>
      <c r="H7" s="240"/>
      <c r="I7" s="240"/>
      <c r="J7" s="240"/>
    </row>
    <row r="8" spans="2:13" x14ac:dyDescent="0.3">
      <c r="D8" s="50"/>
      <c r="F8" s="63"/>
      <c r="G8" s="63"/>
    </row>
    <row r="9" spans="2:13" x14ac:dyDescent="0.3">
      <c r="B9" s="371" t="s">
        <v>646</v>
      </c>
      <c r="C9" s="371"/>
      <c r="D9" s="371"/>
      <c r="F9" s="371" t="s">
        <v>260</v>
      </c>
      <c r="G9" s="371"/>
      <c r="H9" s="63"/>
      <c r="I9" s="371" t="s">
        <v>253</v>
      </c>
      <c r="J9" s="371"/>
    </row>
    <row r="11" spans="2:13" ht="15" thickBot="1" x14ac:dyDescent="0.35">
      <c r="B11" s="276" t="s">
        <v>239</v>
      </c>
      <c r="C11" s="277" t="s">
        <v>237</v>
      </c>
      <c r="D11" s="278" t="s">
        <v>240</v>
      </c>
      <c r="F11" s="277" t="s">
        <v>237</v>
      </c>
      <c r="G11" s="278" t="s">
        <v>240</v>
      </c>
      <c r="L11" t="s">
        <v>615</v>
      </c>
      <c r="M11" s="81">
        <f>SLOPE(D13:D116,G13:G116)</f>
        <v>0.720828066194662</v>
      </c>
    </row>
    <row r="12" spans="2:13" ht="15" thickTop="1" x14ac:dyDescent="0.3">
      <c r="B12" s="170">
        <v>44822</v>
      </c>
      <c r="C12" s="85">
        <v>3560.17</v>
      </c>
      <c r="D12" s="86" t="s">
        <v>99</v>
      </c>
      <c r="F12" s="177">
        <v>17327.349999999999</v>
      </c>
      <c r="G12" s="56" t="s">
        <v>99</v>
      </c>
      <c r="I12" t="s">
        <v>254</v>
      </c>
      <c r="J12" s="81">
        <f>M14</f>
        <v>0.72082806619466122</v>
      </c>
      <c r="L12" t="s">
        <v>616</v>
      </c>
      <c r="M12" s="81">
        <f>_xlfn.COVARIANCE.S(D12:D116,G12:G116)/_xlfn.VAR.S(G12:G116)</f>
        <v>0.72082806619466122</v>
      </c>
    </row>
    <row r="13" spans="2:13" x14ac:dyDescent="0.3">
      <c r="B13" s="170">
        <v>44829</v>
      </c>
      <c r="C13" s="85">
        <v>3395.44</v>
      </c>
      <c r="D13" s="81">
        <f>C13/C12-1</f>
        <v>-4.6270262375111337E-2</v>
      </c>
      <c r="E13" s="85"/>
      <c r="F13" s="177">
        <v>17094.349999999999</v>
      </c>
      <c r="G13" s="50">
        <f>F13/F12-1</f>
        <v>-1.3446949475828696E-2</v>
      </c>
      <c r="I13" t="s">
        <v>255</v>
      </c>
      <c r="J13" s="50">
        <v>0.75</v>
      </c>
      <c r="M13" s="81"/>
    </row>
    <row r="14" spans="2:13" x14ac:dyDescent="0.3">
      <c r="B14" s="170">
        <v>44836</v>
      </c>
      <c r="C14" s="85">
        <v>3468.39</v>
      </c>
      <c r="D14" s="81">
        <f t="shared" ref="D14:D77" si="0">C14/C13-1</f>
        <v>2.1484697123200558E-2</v>
      </c>
      <c r="E14" s="85"/>
      <c r="F14" s="177">
        <v>17314.650000000001</v>
      </c>
      <c r="G14" s="50">
        <f t="shared" ref="G14:G77" si="1">F14/F13-1</f>
        <v>1.2887299019851861E-2</v>
      </c>
      <c r="L14" t="s">
        <v>617</v>
      </c>
      <c r="M14" s="81">
        <f>M35</f>
        <v>0.72082806619466122</v>
      </c>
    </row>
    <row r="15" spans="2:13" x14ac:dyDescent="0.3">
      <c r="B15" s="170">
        <v>44843</v>
      </c>
      <c r="C15" s="85">
        <v>3436.58</v>
      </c>
      <c r="D15" s="81">
        <f t="shared" si="0"/>
        <v>-9.1714022932830597E-3</v>
      </c>
      <c r="E15" s="85"/>
      <c r="F15" s="177">
        <v>17185.7</v>
      </c>
      <c r="G15" s="50">
        <f t="shared" si="1"/>
        <v>-7.4474505693156168E-3</v>
      </c>
      <c r="I15" t="s">
        <v>256</v>
      </c>
      <c r="J15" s="81">
        <v>1</v>
      </c>
    </row>
    <row r="16" spans="2:13" x14ac:dyDescent="0.3">
      <c r="B16" s="170">
        <v>44850</v>
      </c>
      <c r="C16" s="85">
        <v>3531</v>
      </c>
      <c r="D16" s="81">
        <f t="shared" si="0"/>
        <v>2.7474989669962646E-2</v>
      </c>
      <c r="E16" s="85"/>
      <c r="F16" s="177">
        <v>17576.3</v>
      </c>
      <c r="G16" s="50">
        <f t="shared" si="1"/>
        <v>2.2728198444055048E-2</v>
      </c>
      <c r="I16" t="s">
        <v>257</v>
      </c>
      <c r="J16" s="5">
        <v>0.25</v>
      </c>
    </row>
    <row r="17" spans="2:17" x14ac:dyDescent="0.3">
      <c r="B17" s="170">
        <v>44857</v>
      </c>
      <c r="C17" s="85">
        <v>3533.02</v>
      </c>
      <c r="D17" s="81">
        <f t="shared" si="0"/>
        <v>5.7207589917873669E-4</v>
      </c>
      <c r="E17" s="85"/>
      <c r="F17" s="177">
        <v>17786.8</v>
      </c>
      <c r="G17" s="50">
        <f t="shared" si="1"/>
        <v>1.1976354522851729E-2</v>
      </c>
    </row>
    <row r="18" spans="2:17" x14ac:dyDescent="0.3">
      <c r="B18" s="170">
        <v>44864</v>
      </c>
      <c r="C18" s="85">
        <v>3629.66</v>
      </c>
      <c r="D18" s="81">
        <f t="shared" si="0"/>
        <v>2.7353369072351752E-2</v>
      </c>
      <c r="E18" s="85"/>
      <c r="F18" s="177">
        <v>18117.150000000001</v>
      </c>
      <c r="G18" s="50">
        <f t="shared" si="1"/>
        <v>1.8572761823374861E-2</v>
      </c>
      <c r="I18" s="88" t="s">
        <v>258</v>
      </c>
      <c r="J18" s="89">
        <f>(J12*J13)+(J15*J16)</f>
        <v>0.79062104964599589</v>
      </c>
      <c r="L18" t="s">
        <v>618</v>
      </c>
    </row>
    <row r="19" spans="2:17" ht="15" thickBot="1" x14ac:dyDescent="0.35">
      <c r="B19" s="170">
        <v>44871</v>
      </c>
      <c r="C19" s="85">
        <v>3587.84</v>
      </c>
      <c r="D19" s="81">
        <f t="shared" si="0"/>
        <v>-1.1521740328295116E-2</v>
      </c>
      <c r="E19" s="85"/>
      <c r="F19" s="177">
        <v>18349.7</v>
      </c>
      <c r="G19" s="50">
        <f t="shared" si="1"/>
        <v>1.2835904101914375E-2</v>
      </c>
    </row>
    <row r="20" spans="2:17" x14ac:dyDescent="0.3">
      <c r="B20" s="170">
        <v>44878</v>
      </c>
      <c r="C20" s="85">
        <v>3496.69</v>
      </c>
      <c r="D20" s="81">
        <f t="shared" si="0"/>
        <v>-2.5405257759543387E-2</v>
      </c>
      <c r="E20" s="85"/>
      <c r="F20" s="177">
        <v>18307.650000000001</v>
      </c>
      <c r="G20" s="50">
        <f t="shared" si="1"/>
        <v>-2.2915905982113793E-3</v>
      </c>
      <c r="L20" s="180" t="s">
        <v>619</v>
      </c>
      <c r="M20" s="180"/>
    </row>
    <row r="21" spans="2:17" x14ac:dyDescent="0.3">
      <c r="B21" s="170">
        <v>44885</v>
      </c>
      <c r="C21" s="85">
        <v>3503.72</v>
      </c>
      <c r="D21" s="81">
        <f t="shared" si="0"/>
        <v>2.0104727613827755E-3</v>
      </c>
      <c r="E21" s="85"/>
      <c r="F21" s="177">
        <v>18512.75</v>
      </c>
      <c r="G21" s="50">
        <f t="shared" si="1"/>
        <v>1.1202967065680136E-2</v>
      </c>
      <c r="L21" t="s">
        <v>620</v>
      </c>
      <c r="M21">
        <v>0.31741539750335496</v>
      </c>
    </row>
    <row r="22" spans="2:17" x14ac:dyDescent="0.3">
      <c r="B22" s="170">
        <v>44892</v>
      </c>
      <c r="C22" s="85">
        <v>3522.1</v>
      </c>
      <c r="D22" s="81">
        <f t="shared" si="0"/>
        <v>5.2458529791192809E-3</v>
      </c>
      <c r="E22" s="85"/>
      <c r="F22" s="177">
        <v>18696.099999999999</v>
      </c>
      <c r="G22" s="50">
        <f t="shared" si="1"/>
        <v>9.9039850913558158E-3</v>
      </c>
      <c r="L22" t="s">
        <v>621</v>
      </c>
      <c r="M22">
        <v>0.10075253457221284</v>
      </c>
    </row>
    <row r="23" spans="2:17" x14ac:dyDescent="0.3">
      <c r="B23" s="170">
        <v>44899</v>
      </c>
      <c r="C23" s="85">
        <v>3481.29</v>
      </c>
      <c r="D23" s="81">
        <f t="shared" si="0"/>
        <v>-1.1586837398143146E-2</v>
      </c>
      <c r="E23" s="85"/>
      <c r="F23" s="177">
        <v>18496.599999999999</v>
      </c>
      <c r="G23" s="50">
        <f t="shared" si="1"/>
        <v>-1.0670674632677457E-2</v>
      </c>
      <c r="L23" t="s">
        <v>622</v>
      </c>
      <c r="M23">
        <v>9.1936382950371778E-2</v>
      </c>
    </row>
    <row r="24" spans="2:17" x14ac:dyDescent="0.3">
      <c r="B24" s="170">
        <v>44906</v>
      </c>
      <c r="C24" s="85">
        <v>3416.47</v>
      </c>
      <c r="D24" s="81">
        <f t="shared" si="0"/>
        <v>-1.8619534712707164E-2</v>
      </c>
      <c r="E24" s="85"/>
      <c r="F24" s="177">
        <v>18269</v>
      </c>
      <c r="G24" s="50">
        <f t="shared" si="1"/>
        <v>-1.2304964155574472E-2</v>
      </c>
      <c r="L24" t="s">
        <v>623</v>
      </c>
      <c r="M24">
        <v>3.0164886367505257E-2</v>
      </c>
    </row>
    <row r="25" spans="2:17" ht="15" thickBot="1" x14ac:dyDescent="0.35">
      <c r="B25" s="170">
        <v>44913</v>
      </c>
      <c r="C25" s="85">
        <v>3408.96</v>
      </c>
      <c r="D25" s="81">
        <f t="shared" si="0"/>
        <v>-2.1981753096030898E-3</v>
      </c>
      <c r="E25" s="85"/>
      <c r="F25" s="177">
        <v>17806.8</v>
      </c>
      <c r="G25" s="50">
        <f t="shared" si="1"/>
        <v>-2.5299687996058973E-2</v>
      </c>
      <c r="L25" s="178" t="s">
        <v>624</v>
      </c>
      <c r="M25" s="178">
        <v>104</v>
      </c>
    </row>
    <row r="26" spans="2:17" x14ac:dyDescent="0.3">
      <c r="B26" s="170">
        <v>44920</v>
      </c>
      <c r="C26" s="85">
        <v>3480.42</v>
      </c>
      <c r="D26" s="81">
        <f t="shared" si="0"/>
        <v>2.0962404956350378E-2</v>
      </c>
      <c r="E26" s="85"/>
      <c r="F26" s="177">
        <v>18105.3</v>
      </c>
      <c r="G26" s="50">
        <f t="shared" si="1"/>
        <v>1.6763258979715534E-2</v>
      </c>
    </row>
    <row r="27" spans="2:17" ht="15" thickBot="1" x14ac:dyDescent="0.35">
      <c r="B27" s="170">
        <v>44927</v>
      </c>
      <c r="C27" s="85">
        <v>3505.64</v>
      </c>
      <c r="D27" s="81">
        <f t="shared" si="0"/>
        <v>7.2462518891398542E-3</v>
      </c>
      <c r="E27" s="85"/>
      <c r="F27" s="177">
        <v>17859.45</v>
      </c>
      <c r="G27" s="50">
        <f t="shared" si="1"/>
        <v>-1.3578896787128536E-2</v>
      </c>
      <c r="L27" t="s">
        <v>625</v>
      </c>
    </row>
    <row r="28" spans="2:17" x14ac:dyDescent="0.3">
      <c r="B28" s="170">
        <v>44934</v>
      </c>
      <c r="C28" s="85">
        <v>3470.08</v>
      </c>
      <c r="D28" s="81">
        <f t="shared" si="0"/>
        <v>-1.0143654225761911E-2</v>
      </c>
      <c r="E28" s="85"/>
      <c r="F28" s="177">
        <v>17956.599999999999</v>
      </c>
      <c r="G28" s="50">
        <f t="shared" si="1"/>
        <v>5.4396971911228054E-3</v>
      </c>
      <c r="L28" s="179"/>
      <c r="M28" s="179" t="s">
        <v>629</v>
      </c>
      <c r="N28" s="179" t="s">
        <v>630</v>
      </c>
      <c r="O28" s="179" t="s">
        <v>631</v>
      </c>
      <c r="P28" s="179" t="s">
        <v>632</v>
      </c>
      <c r="Q28" s="179" t="s">
        <v>633</v>
      </c>
    </row>
    <row r="29" spans="2:17" x14ac:dyDescent="0.3">
      <c r="B29" s="170">
        <v>44941</v>
      </c>
      <c r="C29" s="85">
        <v>3438.75</v>
      </c>
      <c r="D29" s="81">
        <f t="shared" si="0"/>
        <v>-9.0286102914053368E-3</v>
      </c>
      <c r="E29" s="85"/>
      <c r="F29" s="177">
        <v>18027.650000000001</v>
      </c>
      <c r="G29" s="50">
        <f t="shared" si="1"/>
        <v>3.9567624160476988E-3</v>
      </c>
      <c r="L29" t="s">
        <v>626</v>
      </c>
      <c r="M29">
        <v>1</v>
      </c>
      <c r="N29">
        <v>1.0398730355928684E-2</v>
      </c>
      <c r="O29">
        <v>1.0398730355928684E-2</v>
      </c>
      <c r="P29">
        <v>11.428176248989351</v>
      </c>
      <c r="Q29">
        <v>1.0262498887406641E-3</v>
      </c>
    </row>
    <row r="30" spans="2:17" x14ac:dyDescent="0.3">
      <c r="B30" s="170">
        <v>44948</v>
      </c>
      <c r="C30" s="85">
        <v>3789.1</v>
      </c>
      <c r="D30" s="81">
        <f t="shared" si="0"/>
        <v>0.1018829516539439</v>
      </c>
      <c r="E30" s="85"/>
      <c r="F30" s="177">
        <v>17604.349999999999</v>
      </c>
      <c r="G30" s="50">
        <f t="shared" si="1"/>
        <v>-2.3480597859399488E-2</v>
      </c>
      <c r="L30" t="s">
        <v>627</v>
      </c>
      <c r="M30">
        <v>102</v>
      </c>
      <c r="N30">
        <v>9.281187769557947E-2</v>
      </c>
      <c r="O30">
        <v>9.0992036956450458E-4</v>
      </c>
    </row>
    <row r="31" spans="2:17" ht="15" thickBot="1" x14ac:dyDescent="0.35">
      <c r="B31" s="170">
        <v>44955</v>
      </c>
      <c r="C31" s="85">
        <v>3708.05</v>
      </c>
      <c r="D31" s="81">
        <f t="shared" si="0"/>
        <v>-2.1390303766065766E-2</v>
      </c>
      <c r="E31" s="85"/>
      <c r="F31" s="177">
        <v>17854.05</v>
      </c>
      <c r="G31" s="50">
        <f t="shared" si="1"/>
        <v>1.4183994296864233E-2</v>
      </c>
      <c r="L31" s="178" t="s">
        <v>26</v>
      </c>
      <c r="M31" s="178">
        <v>103</v>
      </c>
      <c r="N31" s="178">
        <v>0.10321060805150815</v>
      </c>
      <c r="O31" s="178"/>
      <c r="P31" s="178"/>
      <c r="Q31" s="178"/>
    </row>
    <row r="32" spans="2:17" ht="15" thickBot="1" x14ac:dyDescent="0.35">
      <c r="B32" s="170">
        <v>44962</v>
      </c>
      <c r="C32" s="85">
        <v>3687.94</v>
      </c>
      <c r="D32" s="81">
        <f t="shared" si="0"/>
        <v>-5.4233357155378803E-3</v>
      </c>
      <c r="E32" s="85"/>
      <c r="F32" s="177">
        <v>17856.5</v>
      </c>
      <c r="G32" s="50">
        <f t="shared" si="1"/>
        <v>1.372237671564136E-4</v>
      </c>
    </row>
    <row r="33" spans="2:20" x14ac:dyDescent="0.3">
      <c r="B33" s="170">
        <v>44969</v>
      </c>
      <c r="C33" s="85">
        <v>3748.24</v>
      </c>
      <c r="D33" s="81">
        <f t="shared" si="0"/>
        <v>1.635059138706163E-2</v>
      </c>
      <c r="E33" s="85"/>
      <c r="F33" s="177">
        <v>17944.2</v>
      </c>
      <c r="G33" s="50">
        <f t="shared" si="1"/>
        <v>4.9113768095652155E-3</v>
      </c>
      <c r="L33" s="179"/>
      <c r="M33" s="179" t="s">
        <v>634</v>
      </c>
      <c r="N33" s="179" t="s">
        <v>623</v>
      </c>
      <c r="O33" s="179" t="s">
        <v>635</v>
      </c>
      <c r="P33" s="179" t="s">
        <v>636</v>
      </c>
      <c r="Q33" s="179" t="s">
        <v>637</v>
      </c>
      <c r="R33" s="179" t="s">
        <v>638</v>
      </c>
      <c r="S33" s="179" t="s">
        <v>639</v>
      </c>
      <c r="T33" s="179" t="s">
        <v>640</v>
      </c>
    </row>
    <row r="34" spans="2:20" x14ac:dyDescent="0.3">
      <c r="B34" s="170">
        <v>44976</v>
      </c>
      <c r="C34" s="85">
        <v>3705.55</v>
      </c>
      <c r="D34" s="81">
        <f t="shared" si="0"/>
        <v>-1.1389345399440698E-2</v>
      </c>
      <c r="E34" s="85"/>
      <c r="F34" s="177">
        <v>17465.8</v>
      </c>
      <c r="G34" s="50">
        <f t="shared" si="1"/>
        <v>-2.6660425095574092E-2</v>
      </c>
      <c r="L34" t="s">
        <v>628</v>
      </c>
      <c r="M34">
        <v>9.3989159709261406E-3</v>
      </c>
      <c r="N34">
        <v>3.0661161007208195E-3</v>
      </c>
      <c r="O34">
        <v>3.0654142446584229</v>
      </c>
      <c r="P34">
        <v>2.7820462339076175E-3</v>
      </c>
      <c r="Q34">
        <v>3.317289222943086E-3</v>
      </c>
      <c r="R34">
        <v>1.5480542718909196E-2</v>
      </c>
      <c r="S34">
        <v>3.317289222943086E-3</v>
      </c>
      <c r="T34">
        <v>1.5480542718909196E-2</v>
      </c>
    </row>
    <row r="35" spans="2:20" ht="15" thickBot="1" x14ac:dyDescent="0.35">
      <c r="B35" s="170">
        <v>44983</v>
      </c>
      <c r="C35" s="85">
        <v>3592.02</v>
      </c>
      <c r="D35" s="81">
        <f t="shared" si="0"/>
        <v>-3.0637827043219046E-2</v>
      </c>
      <c r="E35" s="85"/>
      <c r="F35" s="177">
        <v>17594.349999999999</v>
      </c>
      <c r="G35" s="50">
        <f t="shared" si="1"/>
        <v>7.360098020130712E-3</v>
      </c>
      <c r="L35" s="178" t="s">
        <v>641</v>
      </c>
      <c r="M35" s="178">
        <v>0.72082806619466122</v>
      </c>
      <c r="N35" s="178">
        <v>0.21322750402019264</v>
      </c>
      <c r="O35" s="178">
        <v>3.3805585705603853</v>
      </c>
      <c r="P35" s="178">
        <v>1.0262498887407055E-3</v>
      </c>
      <c r="Q35" s="178">
        <v>0.29789232297541146</v>
      </c>
      <c r="R35" s="178">
        <v>1.1437638094139109</v>
      </c>
      <c r="S35" s="178">
        <v>0.29789232297541146</v>
      </c>
      <c r="T35" s="178">
        <v>1.1437638094139109</v>
      </c>
    </row>
    <row r="36" spans="2:20" x14ac:dyDescent="0.3">
      <c r="B36" s="170">
        <v>44990</v>
      </c>
      <c r="C36" s="85">
        <v>3678.55</v>
      </c>
      <c r="D36" s="81">
        <f t="shared" si="0"/>
        <v>2.4089509523889108E-2</v>
      </c>
      <c r="E36" s="85"/>
      <c r="F36" s="177">
        <v>17412.900000000001</v>
      </c>
      <c r="G36" s="50">
        <f t="shared" si="1"/>
        <v>-1.0312969788596749E-2</v>
      </c>
    </row>
    <row r="37" spans="2:20" x14ac:dyDescent="0.3">
      <c r="B37" s="170">
        <v>44997</v>
      </c>
      <c r="C37" s="85">
        <v>3671.33</v>
      </c>
      <c r="D37" s="81">
        <f t="shared" si="0"/>
        <v>-1.9627298799799187E-3</v>
      </c>
      <c r="E37" s="85"/>
      <c r="F37" s="177">
        <v>17100.05</v>
      </c>
      <c r="G37" s="50">
        <f t="shared" si="1"/>
        <v>-1.796656501788918E-2</v>
      </c>
    </row>
    <row r="38" spans="2:20" x14ac:dyDescent="0.3">
      <c r="B38" s="170">
        <v>45004</v>
      </c>
      <c r="C38" s="85">
        <v>3684.33</v>
      </c>
      <c r="D38" s="81">
        <f t="shared" si="0"/>
        <v>3.5409510994652837E-3</v>
      </c>
      <c r="E38" s="85"/>
      <c r="F38" s="177">
        <v>16945.05</v>
      </c>
      <c r="G38" s="50">
        <f t="shared" si="1"/>
        <v>-9.0643009815760678E-3</v>
      </c>
    </row>
    <row r="39" spans="2:20" x14ac:dyDescent="0.3">
      <c r="B39" s="170">
        <v>45011</v>
      </c>
      <c r="C39" s="85">
        <v>3739.05</v>
      </c>
      <c r="D39" s="81">
        <f t="shared" si="0"/>
        <v>1.4852089796516754E-2</v>
      </c>
      <c r="E39" s="85"/>
      <c r="F39" s="177">
        <v>17359.75</v>
      </c>
      <c r="G39" s="50">
        <f t="shared" si="1"/>
        <v>2.4473223743807226E-2</v>
      </c>
    </row>
    <row r="40" spans="2:20" x14ac:dyDescent="0.3">
      <c r="B40" s="170">
        <v>45018</v>
      </c>
      <c r="C40" s="85">
        <v>3882.31</v>
      </c>
      <c r="D40" s="81">
        <f t="shared" si="0"/>
        <v>3.831454513847099E-2</v>
      </c>
      <c r="E40" s="85"/>
      <c r="F40" s="177">
        <v>17599.150000000001</v>
      </c>
      <c r="G40" s="50">
        <f t="shared" si="1"/>
        <v>1.3790521176860304E-2</v>
      </c>
    </row>
    <row r="41" spans="2:20" x14ac:dyDescent="0.3">
      <c r="B41" s="170">
        <v>45025</v>
      </c>
      <c r="C41" s="85">
        <v>4127.51</v>
      </c>
      <c r="D41" s="81">
        <f t="shared" si="0"/>
        <v>6.3158274326367669E-2</v>
      </c>
      <c r="E41" s="85"/>
      <c r="F41" s="177">
        <v>17828</v>
      </c>
      <c r="G41" s="50">
        <f t="shared" si="1"/>
        <v>1.3003468917532901E-2</v>
      </c>
    </row>
    <row r="42" spans="2:20" x14ac:dyDescent="0.3">
      <c r="B42" s="170">
        <v>45032</v>
      </c>
      <c r="C42" s="85">
        <v>4146.71</v>
      </c>
      <c r="D42" s="81">
        <f t="shared" si="0"/>
        <v>4.6517149564748728E-3</v>
      </c>
      <c r="E42" s="85"/>
      <c r="F42" s="177">
        <v>17624.05</v>
      </c>
      <c r="G42" s="50">
        <f t="shared" si="1"/>
        <v>-1.143986986762402E-2</v>
      </c>
    </row>
    <row r="43" spans="2:20" x14ac:dyDescent="0.3">
      <c r="B43" s="170">
        <v>45039</v>
      </c>
      <c r="C43" s="85">
        <v>4265.72</v>
      </c>
      <c r="D43" s="81">
        <f t="shared" si="0"/>
        <v>2.8699860853544257E-2</v>
      </c>
      <c r="E43" s="85"/>
      <c r="F43" s="177">
        <v>18065</v>
      </c>
      <c r="G43" s="50">
        <f t="shared" si="1"/>
        <v>2.5019788300645995E-2</v>
      </c>
    </row>
    <row r="44" spans="2:20" x14ac:dyDescent="0.3">
      <c r="B44" s="170">
        <v>45046</v>
      </c>
      <c r="C44" s="85">
        <v>4295.7</v>
      </c>
      <c r="D44" s="81">
        <f t="shared" si="0"/>
        <v>7.0281218645384946E-3</v>
      </c>
      <c r="E44" s="85"/>
      <c r="F44" s="177">
        <v>18069</v>
      </c>
      <c r="G44" s="50">
        <f t="shared" si="1"/>
        <v>2.2142264046509652E-4</v>
      </c>
    </row>
    <row r="45" spans="2:20" x14ac:dyDescent="0.3">
      <c r="B45" s="170">
        <v>45053</v>
      </c>
      <c r="C45" s="85">
        <v>4368.66</v>
      </c>
      <c r="D45" s="81">
        <f t="shared" si="0"/>
        <v>1.6984426286751786E-2</v>
      </c>
      <c r="E45" s="85"/>
      <c r="F45" s="177">
        <v>18314.8</v>
      </c>
      <c r="G45" s="50">
        <f t="shared" si="1"/>
        <v>1.3603409153799317E-2</v>
      </c>
    </row>
    <row r="46" spans="2:20" x14ac:dyDescent="0.3">
      <c r="B46" s="170">
        <v>45060</v>
      </c>
      <c r="C46" s="85">
        <v>4315.05</v>
      </c>
      <c r="D46" s="81">
        <f t="shared" si="0"/>
        <v>-1.2271497438573808E-2</v>
      </c>
      <c r="E46" s="85"/>
      <c r="F46" s="177">
        <v>18203.400000000001</v>
      </c>
      <c r="G46" s="50">
        <f t="shared" si="1"/>
        <v>-6.0825125035489647E-3</v>
      </c>
    </row>
    <row r="47" spans="2:20" x14ac:dyDescent="0.3">
      <c r="B47" s="170">
        <v>45067</v>
      </c>
      <c r="C47" s="85">
        <v>4442.82</v>
      </c>
      <c r="D47" s="81">
        <f t="shared" si="0"/>
        <v>2.9610317377550599E-2</v>
      </c>
      <c r="E47" s="85"/>
      <c r="F47" s="177">
        <v>18499.349999999999</v>
      </c>
      <c r="G47" s="50">
        <f t="shared" si="1"/>
        <v>1.6257951811200044E-2</v>
      </c>
    </row>
    <row r="48" spans="2:20" x14ac:dyDescent="0.3">
      <c r="B48" s="170">
        <v>45074</v>
      </c>
      <c r="C48" s="85">
        <v>4493.9799999999996</v>
      </c>
      <c r="D48" s="81">
        <f t="shared" si="0"/>
        <v>1.151520880881951E-2</v>
      </c>
      <c r="E48" s="85"/>
      <c r="F48" s="177">
        <v>18534.099999999999</v>
      </c>
      <c r="G48" s="50">
        <f t="shared" si="1"/>
        <v>1.8784443777755122E-3</v>
      </c>
    </row>
    <row r="49" spans="2:7" x14ac:dyDescent="0.3">
      <c r="B49" s="170">
        <v>45081</v>
      </c>
      <c r="C49" s="85">
        <v>4565.49</v>
      </c>
      <c r="D49" s="81">
        <f t="shared" si="0"/>
        <v>1.5912398364033686E-2</v>
      </c>
      <c r="E49" s="85"/>
      <c r="F49" s="177">
        <v>18563.400000000001</v>
      </c>
      <c r="G49" s="50">
        <f t="shared" si="1"/>
        <v>1.5808698561032841E-3</v>
      </c>
    </row>
    <row r="50" spans="2:7" x14ac:dyDescent="0.3">
      <c r="B50" s="170">
        <v>45088</v>
      </c>
      <c r="C50" s="85">
        <v>4467.8500000000004</v>
      </c>
      <c r="D50" s="81">
        <f t="shared" si="0"/>
        <v>-2.138653244230071E-2</v>
      </c>
      <c r="E50" s="85"/>
      <c r="F50" s="177">
        <v>18826</v>
      </c>
      <c r="G50" s="50">
        <f t="shared" si="1"/>
        <v>1.4146115474535925E-2</v>
      </c>
    </row>
    <row r="51" spans="2:7" x14ac:dyDescent="0.3">
      <c r="B51" s="170">
        <v>45095</v>
      </c>
      <c r="C51" s="85">
        <v>4449.22</v>
      </c>
      <c r="D51" s="81">
        <f t="shared" si="0"/>
        <v>-4.1697908389941585E-3</v>
      </c>
      <c r="E51" s="85"/>
      <c r="F51" s="177">
        <v>18665.5</v>
      </c>
      <c r="G51" s="50">
        <f t="shared" si="1"/>
        <v>-8.5254435355359703E-3</v>
      </c>
    </row>
    <row r="52" spans="2:7" x14ac:dyDescent="0.3">
      <c r="B52" s="170">
        <v>45102</v>
      </c>
      <c r="C52" s="85">
        <v>4515.58</v>
      </c>
      <c r="D52" s="81">
        <f t="shared" si="0"/>
        <v>1.4914973860586711E-2</v>
      </c>
      <c r="E52" s="85"/>
      <c r="F52" s="177">
        <v>19189.05</v>
      </c>
      <c r="G52" s="50">
        <f t="shared" si="1"/>
        <v>2.8049074495727355E-2</v>
      </c>
    </row>
    <row r="53" spans="2:7" x14ac:dyDescent="0.3">
      <c r="B53" s="170">
        <v>45109</v>
      </c>
      <c r="C53" s="85">
        <v>4795.03</v>
      </c>
      <c r="D53" s="81">
        <f t="shared" si="0"/>
        <v>6.188573782326956E-2</v>
      </c>
      <c r="E53" s="85"/>
      <c r="F53" s="177">
        <v>19331.8</v>
      </c>
      <c r="G53" s="50">
        <f t="shared" si="1"/>
        <v>7.4391384669902916E-3</v>
      </c>
    </row>
    <row r="54" spans="2:7" x14ac:dyDescent="0.3">
      <c r="B54" s="170">
        <v>45116</v>
      </c>
      <c r="C54" s="85">
        <v>4820.42</v>
      </c>
      <c r="D54" s="81">
        <f t="shared" si="0"/>
        <v>5.2950659328514504E-3</v>
      </c>
      <c r="E54" s="85"/>
      <c r="F54" s="177">
        <v>19564.5</v>
      </c>
      <c r="G54" s="50">
        <f t="shared" si="1"/>
        <v>1.2037161567986399E-2</v>
      </c>
    </row>
    <row r="55" spans="2:7" x14ac:dyDescent="0.3">
      <c r="B55" s="170">
        <v>45123</v>
      </c>
      <c r="C55" s="85">
        <v>4823.5</v>
      </c>
      <c r="D55" s="81">
        <f t="shared" si="0"/>
        <v>6.3894847336953831E-4</v>
      </c>
      <c r="E55" s="85"/>
      <c r="F55" s="177">
        <v>19745</v>
      </c>
      <c r="G55" s="50">
        <f t="shared" si="1"/>
        <v>9.225893838329613E-3</v>
      </c>
    </row>
    <row r="56" spans="2:7" x14ac:dyDescent="0.3">
      <c r="B56" s="170">
        <v>45130</v>
      </c>
      <c r="C56" s="85">
        <v>4853.0600000000004</v>
      </c>
      <c r="D56" s="81">
        <f t="shared" si="0"/>
        <v>6.1283300507930516E-3</v>
      </c>
      <c r="E56" s="85"/>
      <c r="F56" s="177">
        <v>19646.05</v>
      </c>
      <c r="G56" s="50">
        <f t="shared" si="1"/>
        <v>-5.0113952899468739E-3</v>
      </c>
    </row>
    <row r="57" spans="2:7" x14ac:dyDescent="0.3">
      <c r="B57" s="170">
        <v>45137</v>
      </c>
      <c r="C57" s="85">
        <v>4674.01</v>
      </c>
      <c r="D57" s="81">
        <f t="shared" si="0"/>
        <v>-3.689424816507525E-2</v>
      </c>
      <c r="E57" s="85"/>
      <c r="F57" s="177">
        <v>19517</v>
      </c>
      <c r="G57" s="50">
        <f t="shared" si="1"/>
        <v>-6.568750461288575E-3</v>
      </c>
    </row>
    <row r="58" spans="2:7" x14ac:dyDescent="0.3">
      <c r="B58" s="170">
        <v>45144</v>
      </c>
      <c r="C58" s="85">
        <v>4561.97</v>
      </c>
      <c r="D58" s="81">
        <f t="shared" si="0"/>
        <v>-2.397085158140444E-2</v>
      </c>
      <c r="E58" s="85"/>
      <c r="F58" s="177">
        <v>19428.3</v>
      </c>
      <c r="G58" s="50">
        <f t="shared" si="1"/>
        <v>-4.5447558538710409E-3</v>
      </c>
    </row>
    <row r="59" spans="2:7" x14ac:dyDescent="0.3">
      <c r="B59" s="170">
        <v>45151</v>
      </c>
      <c r="C59" s="85">
        <v>4578.34</v>
      </c>
      <c r="D59" s="81">
        <f t="shared" si="0"/>
        <v>3.5883620453445175E-3</v>
      </c>
      <c r="E59" s="85"/>
      <c r="F59" s="177">
        <v>19310.150000000001</v>
      </c>
      <c r="G59" s="50">
        <f t="shared" si="1"/>
        <v>-6.0813349598265454E-3</v>
      </c>
    </row>
    <row r="60" spans="2:7" x14ac:dyDescent="0.3">
      <c r="B60" s="170">
        <v>45158</v>
      </c>
      <c r="C60" s="85">
        <v>4547.09</v>
      </c>
      <c r="D60" s="81">
        <f t="shared" si="0"/>
        <v>-6.8256180187579174E-3</v>
      </c>
      <c r="E60" s="85"/>
      <c r="F60" s="177">
        <v>19265.8</v>
      </c>
      <c r="G60" s="50">
        <f t="shared" si="1"/>
        <v>-2.2967196008317758E-3</v>
      </c>
    </row>
    <row r="61" spans="2:7" x14ac:dyDescent="0.3">
      <c r="B61" s="170">
        <v>45165</v>
      </c>
      <c r="C61" s="85">
        <v>4630.8100000000004</v>
      </c>
      <c r="D61" s="81">
        <f t="shared" si="0"/>
        <v>1.841177544319561E-2</v>
      </c>
      <c r="E61" s="85"/>
      <c r="F61" s="177">
        <v>19435.3</v>
      </c>
      <c r="G61" s="50">
        <f t="shared" si="1"/>
        <v>8.7979736112697715E-3</v>
      </c>
    </row>
    <row r="62" spans="2:7" x14ac:dyDescent="0.3">
      <c r="B62" s="170">
        <v>45172</v>
      </c>
      <c r="C62" s="85">
        <v>4721.18</v>
      </c>
      <c r="D62" s="81">
        <f>C62/C61-1</f>
        <v>1.9514944469757989E-2</v>
      </c>
      <c r="E62" s="85"/>
      <c r="F62" s="177">
        <v>19819.95</v>
      </c>
      <c r="G62" s="50">
        <f t="shared" si="1"/>
        <v>1.9791307569216876E-2</v>
      </c>
    </row>
    <row r="63" spans="2:7" x14ac:dyDescent="0.3">
      <c r="B63" s="170">
        <v>45179</v>
      </c>
      <c r="C63" s="85">
        <v>5089.1400000000003</v>
      </c>
      <c r="D63" s="81">
        <f t="shared" si="0"/>
        <v>7.793814258299836E-2</v>
      </c>
      <c r="E63" s="85"/>
      <c r="F63" s="177">
        <v>20192.349999999999</v>
      </c>
      <c r="G63" s="50">
        <f t="shared" si="1"/>
        <v>1.8789149316723597E-2</v>
      </c>
    </row>
    <row r="64" spans="2:7" x14ac:dyDescent="0.3">
      <c r="B64" s="170">
        <v>45186</v>
      </c>
      <c r="C64" s="85">
        <v>4960.7299999999996</v>
      </c>
      <c r="D64" s="81">
        <f t="shared" si="0"/>
        <v>-2.5232161033101996E-2</v>
      </c>
      <c r="E64" s="85"/>
      <c r="F64" s="177">
        <v>19674.25</v>
      </c>
      <c r="G64" s="50">
        <f t="shared" si="1"/>
        <v>-2.5658231954180599E-2</v>
      </c>
    </row>
    <row r="65" spans="2:7" x14ac:dyDescent="0.3">
      <c r="B65" s="170">
        <v>45193</v>
      </c>
      <c r="C65" s="85">
        <v>5022.88</v>
      </c>
      <c r="D65" s="81">
        <f t="shared" si="0"/>
        <v>1.2528398038192057E-2</v>
      </c>
      <c r="E65" s="85"/>
      <c r="F65" s="177">
        <v>19638.3</v>
      </c>
      <c r="G65" s="50">
        <f t="shared" si="1"/>
        <v>-1.8272615220402688E-3</v>
      </c>
    </row>
    <row r="66" spans="2:7" x14ac:dyDescent="0.3">
      <c r="B66" s="170">
        <v>45200</v>
      </c>
      <c r="C66" s="85">
        <v>4974.17</v>
      </c>
      <c r="D66" s="81">
        <f t="shared" si="0"/>
        <v>-9.6976236740674571E-3</v>
      </c>
      <c r="E66" s="85"/>
      <c r="F66" s="177">
        <v>19653.5</v>
      </c>
      <c r="G66" s="50">
        <f t="shared" si="1"/>
        <v>7.7399774929598486E-4</v>
      </c>
    </row>
    <row r="67" spans="2:7" x14ac:dyDescent="0.3">
      <c r="B67" s="170">
        <v>45207</v>
      </c>
      <c r="C67" s="85">
        <v>5011.67</v>
      </c>
      <c r="D67" s="81">
        <f t="shared" si="0"/>
        <v>7.5389461960488902E-3</v>
      </c>
      <c r="E67" s="85"/>
      <c r="F67" s="177">
        <v>19751.05</v>
      </c>
      <c r="G67" s="50">
        <f t="shared" si="1"/>
        <v>4.9634925076957881E-3</v>
      </c>
    </row>
    <row r="68" spans="2:7" x14ac:dyDescent="0.3">
      <c r="B68" s="170">
        <v>45214</v>
      </c>
      <c r="C68" s="85">
        <v>5445.05</v>
      </c>
      <c r="D68" s="81">
        <f t="shared" si="0"/>
        <v>8.6474169288879743E-2</v>
      </c>
      <c r="E68" s="85"/>
      <c r="F68" s="177">
        <v>19542.650000000001</v>
      </c>
      <c r="G68" s="50">
        <f t="shared" si="1"/>
        <v>-1.0551337776978809E-2</v>
      </c>
    </row>
    <row r="69" spans="2:7" x14ac:dyDescent="0.3">
      <c r="B69" s="170">
        <v>45221</v>
      </c>
      <c r="C69" s="85">
        <v>5330.23</v>
      </c>
      <c r="D69" s="81">
        <f t="shared" si="0"/>
        <v>-2.1087042359574371E-2</v>
      </c>
      <c r="E69" s="85"/>
      <c r="F69" s="177">
        <v>19047.25</v>
      </c>
      <c r="G69" s="50">
        <f t="shared" si="1"/>
        <v>-2.5349683896503383E-2</v>
      </c>
    </row>
    <row r="70" spans="2:7" x14ac:dyDescent="0.3">
      <c r="B70" s="170">
        <v>45228</v>
      </c>
      <c r="C70" s="85">
        <v>5325.67</v>
      </c>
      <c r="D70" s="81">
        <f t="shared" si="0"/>
        <v>-8.5549779277804827E-4</v>
      </c>
      <c r="E70" s="85"/>
      <c r="F70" s="177">
        <v>19230.599999999999</v>
      </c>
      <c r="G70" s="50">
        <f t="shared" si="1"/>
        <v>9.6260615049414966E-3</v>
      </c>
    </row>
    <row r="71" spans="2:7" x14ac:dyDescent="0.3">
      <c r="B71" s="170">
        <v>45235</v>
      </c>
      <c r="C71" s="85">
        <v>5348.58</v>
      </c>
      <c r="D71" s="81">
        <f t="shared" si="0"/>
        <v>4.3018061577229094E-3</v>
      </c>
      <c r="E71" s="85"/>
      <c r="F71" s="177">
        <v>19425.349999999999</v>
      </c>
      <c r="G71" s="50">
        <f t="shared" si="1"/>
        <v>1.0127089118384225E-2</v>
      </c>
    </row>
    <row r="72" spans="2:7" x14ac:dyDescent="0.3">
      <c r="B72" s="170">
        <v>45242</v>
      </c>
      <c r="C72" s="85">
        <v>5586.1</v>
      </c>
      <c r="D72" s="81">
        <f t="shared" si="0"/>
        <v>4.4408048491375363E-2</v>
      </c>
      <c r="E72" s="85"/>
      <c r="F72" s="177">
        <v>19731.8</v>
      </c>
      <c r="G72" s="50">
        <f t="shared" si="1"/>
        <v>1.5775777527818002E-2</v>
      </c>
    </row>
    <row r="73" spans="2:7" x14ac:dyDescent="0.3">
      <c r="B73" s="170">
        <v>45249</v>
      </c>
      <c r="C73" s="85">
        <v>5882.49</v>
      </c>
      <c r="D73" s="81">
        <f t="shared" si="0"/>
        <v>5.3058484452480181E-2</v>
      </c>
      <c r="E73" s="85"/>
      <c r="F73" s="177">
        <v>19794.7</v>
      </c>
      <c r="G73" s="50">
        <f t="shared" si="1"/>
        <v>3.1877476966115648E-3</v>
      </c>
    </row>
    <row r="74" spans="2:7" x14ac:dyDescent="0.3">
      <c r="B74" s="170">
        <v>45256</v>
      </c>
      <c r="C74" s="85">
        <v>5997.31</v>
      </c>
      <c r="D74" s="81">
        <f t="shared" si="0"/>
        <v>1.9518945208576666E-2</v>
      </c>
      <c r="E74" s="85"/>
      <c r="F74" s="177">
        <v>20267.900000000001</v>
      </c>
      <c r="G74" s="50">
        <f t="shared" si="1"/>
        <v>2.3905388816198414E-2</v>
      </c>
    </row>
    <row r="75" spans="2:7" x14ac:dyDescent="0.3">
      <c r="B75" s="170">
        <v>45263</v>
      </c>
      <c r="C75" s="85">
        <v>6026.72</v>
      </c>
      <c r="D75" s="81">
        <f t="shared" si="0"/>
        <v>4.9038652329127519E-3</v>
      </c>
      <c r="E75" s="85"/>
      <c r="F75" s="177">
        <v>20969.400000000001</v>
      </c>
      <c r="G75" s="50">
        <f t="shared" si="1"/>
        <v>3.4611380557433069E-2</v>
      </c>
    </row>
    <row r="76" spans="2:7" x14ac:dyDescent="0.3">
      <c r="B76" s="170">
        <v>45270</v>
      </c>
      <c r="C76" s="85">
        <v>6224.61</v>
      </c>
      <c r="D76" s="81">
        <f t="shared" si="0"/>
        <v>3.2835439509384834E-2</v>
      </c>
      <c r="E76" s="85"/>
      <c r="F76" s="177">
        <v>21456.65</v>
      </c>
      <c r="G76" s="50">
        <f t="shared" si="1"/>
        <v>2.3236239472755438E-2</v>
      </c>
    </row>
    <row r="77" spans="2:7" x14ac:dyDescent="0.3">
      <c r="B77" s="170">
        <v>45277</v>
      </c>
      <c r="C77" s="85">
        <v>6320.73</v>
      </c>
      <c r="D77" s="81">
        <f t="shared" si="0"/>
        <v>1.5441931301720002E-2</v>
      </c>
      <c r="E77" s="85"/>
      <c r="F77" s="177">
        <v>21349.4</v>
      </c>
      <c r="G77" s="50">
        <f t="shared" si="1"/>
        <v>-4.9984503638732525E-3</v>
      </c>
    </row>
    <row r="78" spans="2:7" x14ac:dyDescent="0.3">
      <c r="B78" s="170">
        <v>45284</v>
      </c>
      <c r="C78" s="85">
        <v>6742.45</v>
      </c>
      <c r="D78" s="81">
        <f t="shared" ref="D78:D116" si="2">C78/C77-1</f>
        <v>6.6720141502642827E-2</v>
      </c>
      <c r="E78" s="85"/>
      <c r="F78" s="177">
        <v>21731.4</v>
      </c>
      <c r="G78" s="50">
        <f t="shared" ref="G78:G116" si="3">F78/F77-1</f>
        <v>1.7892774504201459E-2</v>
      </c>
    </row>
    <row r="79" spans="2:7" x14ac:dyDescent="0.3">
      <c r="B79" s="170">
        <v>45291</v>
      </c>
      <c r="C79" s="85">
        <v>6922.24</v>
      </c>
      <c r="D79" s="81">
        <f t="shared" si="2"/>
        <v>2.6665381278318634E-2</v>
      </c>
      <c r="E79" s="85"/>
      <c r="F79" s="177">
        <v>21710.799999999999</v>
      </c>
      <c r="G79" s="50">
        <f t="shared" si="3"/>
        <v>-9.479370864280412E-4</v>
      </c>
    </row>
    <row r="80" spans="2:7" x14ac:dyDescent="0.3">
      <c r="B80" s="170">
        <v>45298</v>
      </c>
      <c r="C80" s="85">
        <v>7243.08</v>
      </c>
      <c r="D80" s="81">
        <f t="shared" si="2"/>
        <v>4.6349158653846256E-2</v>
      </c>
      <c r="E80" s="85"/>
      <c r="F80" s="177">
        <v>21894.55</v>
      </c>
      <c r="G80" s="50">
        <f t="shared" si="3"/>
        <v>8.4635296718684749E-3</v>
      </c>
    </row>
    <row r="81" spans="2:7" x14ac:dyDescent="0.3">
      <c r="B81" s="170">
        <v>45305</v>
      </c>
      <c r="C81" s="85">
        <v>7079.02</v>
      </c>
      <c r="D81" s="81">
        <f t="shared" si="2"/>
        <v>-2.2650585110201682E-2</v>
      </c>
      <c r="E81" s="85"/>
      <c r="F81" s="177">
        <v>21622.400000000001</v>
      </c>
      <c r="G81" s="50">
        <f t="shared" si="3"/>
        <v>-1.2430033958222397E-2</v>
      </c>
    </row>
    <row r="82" spans="2:7" x14ac:dyDescent="0.3">
      <c r="B82" s="170">
        <v>45312</v>
      </c>
      <c r="C82" s="85">
        <v>7536.25</v>
      </c>
      <c r="D82" s="81">
        <f t="shared" si="2"/>
        <v>6.4589448822012008E-2</v>
      </c>
      <c r="E82" s="85"/>
      <c r="F82" s="177">
        <v>21352.6</v>
      </c>
      <c r="G82" s="50">
        <f t="shared" si="3"/>
        <v>-1.2477800799171379E-2</v>
      </c>
    </row>
    <row r="83" spans="2:7" x14ac:dyDescent="0.3">
      <c r="B83" s="170">
        <v>45319</v>
      </c>
      <c r="C83" s="85">
        <v>7675.82</v>
      </c>
      <c r="D83" s="81">
        <f t="shared" si="2"/>
        <v>1.8519820865815273E-2</v>
      </c>
      <c r="E83" s="85"/>
      <c r="F83" s="177">
        <v>21853.8</v>
      </c>
      <c r="G83" s="50">
        <f t="shared" si="3"/>
        <v>2.3472551352060167E-2</v>
      </c>
    </row>
    <row r="84" spans="2:7" x14ac:dyDescent="0.3">
      <c r="B84" s="170">
        <v>45326</v>
      </c>
      <c r="C84" s="85">
        <v>7722.09</v>
      </c>
      <c r="D84" s="81">
        <f t="shared" si="2"/>
        <v>6.0280204590519304E-3</v>
      </c>
      <c r="E84" s="85"/>
      <c r="F84" s="177">
        <v>21782.5</v>
      </c>
      <c r="G84" s="50">
        <f t="shared" si="3"/>
        <v>-3.2625904876955047E-3</v>
      </c>
    </row>
    <row r="85" spans="2:7" x14ac:dyDescent="0.3">
      <c r="B85" s="170">
        <v>45333</v>
      </c>
      <c r="C85" s="85">
        <v>8257.94</v>
      </c>
      <c r="D85" s="81">
        <f t="shared" si="2"/>
        <v>6.9391835629991405E-2</v>
      </c>
      <c r="E85" s="85"/>
      <c r="F85" s="177">
        <v>22040.7</v>
      </c>
      <c r="G85" s="50">
        <f t="shared" si="3"/>
        <v>1.1853552163433978E-2</v>
      </c>
    </row>
    <row r="86" spans="2:7" x14ac:dyDescent="0.3">
      <c r="B86" s="170">
        <v>45340</v>
      </c>
      <c r="C86" s="85">
        <v>8368.93</v>
      </c>
      <c r="D86" s="81">
        <f t="shared" si="2"/>
        <v>1.3440397968500495E-2</v>
      </c>
      <c r="E86" s="85"/>
      <c r="F86" s="177">
        <v>22212.7</v>
      </c>
      <c r="G86" s="50">
        <f t="shared" si="3"/>
        <v>7.8037448901351336E-3</v>
      </c>
    </row>
    <row r="87" spans="2:7" x14ac:dyDescent="0.3">
      <c r="B87" s="170">
        <v>45347</v>
      </c>
      <c r="C87" s="85">
        <v>7975.23</v>
      </c>
      <c r="D87" s="81">
        <f t="shared" si="2"/>
        <v>-4.7043050903759598E-2</v>
      </c>
      <c r="E87" s="85"/>
      <c r="F87" s="177">
        <v>22338.75</v>
      </c>
      <c r="G87" s="50">
        <f t="shared" si="3"/>
        <v>5.6746816010659895E-3</v>
      </c>
    </row>
    <row r="88" spans="2:7" x14ac:dyDescent="0.3">
      <c r="B88" s="170">
        <v>45354</v>
      </c>
      <c r="C88" s="85">
        <v>8807.4699999999993</v>
      </c>
      <c r="D88" s="81">
        <f t="shared" si="2"/>
        <v>0.1043531032960805</v>
      </c>
      <c r="E88" s="85"/>
      <c r="F88" s="177">
        <v>22493.55</v>
      </c>
      <c r="G88" s="50">
        <f t="shared" si="3"/>
        <v>6.929662581836471E-3</v>
      </c>
    </row>
    <row r="89" spans="2:7" x14ac:dyDescent="0.3">
      <c r="B89" s="170">
        <v>45361</v>
      </c>
      <c r="C89" s="85">
        <v>8283.3799999999992</v>
      </c>
      <c r="D89" s="81">
        <f t="shared" si="2"/>
        <v>-5.9505170043156586E-2</v>
      </c>
      <c r="E89" s="85"/>
      <c r="F89" s="177">
        <v>22023.35</v>
      </c>
      <c r="G89" s="50">
        <f t="shared" si="3"/>
        <v>-2.0903770191899484E-2</v>
      </c>
    </row>
    <row r="90" spans="2:7" x14ac:dyDescent="0.3">
      <c r="B90" s="170">
        <v>45368</v>
      </c>
      <c r="C90" s="85">
        <v>8873.14</v>
      </c>
      <c r="D90" s="81">
        <f t="shared" si="2"/>
        <v>7.1197989226620129E-2</v>
      </c>
      <c r="E90" s="85"/>
      <c r="F90" s="177">
        <v>22096.75</v>
      </c>
      <c r="G90" s="50">
        <f t="shared" si="3"/>
        <v>3.3328262957270649E-3</v>
      </c>
    </row>
    <row r="91" spans="2:7" x14ac:dyDescent="0.3">
      <c r="B91" s="170">
        <v>45375</v>
      </c>
      <c r="C91" s="85">
        <v>9074.4</v>
      </c>
      <c r="D91" s="81">
        <f t="shared" si="2"/>
        <v>2.2681936721386187E-2</v>
      </c>
      <c r="E91" s="85"/>
      <c r="F91" s="177">
        <v>22326.9</v>
      </c>
      <c r="G91" s="50">
        <f t="shared" si="3"/>
        <v>1.0415558849152129E-2</v>
      </c>
    </row>
    <row r="92" spans="2:7" x14ac:dyDescent="0.3">
      <c r="B92" s="170">
        <v>45382</v>
      </c>
      <c r="C92" s="85">
        <v>8936.8700000000008</v>
      </c>
      <c r="D92" s="81">
        <f t="shared" si="2"/>
        <v>-1.515582297452156E-2</v>
      </c>
      <c r="E92" s="85"/>
      <c r="F92" s="177">
        <v>22513.7</v>
      </c>
      <c r="G92" s="50">
        <f t="shared" si="3"/>
        <v>8.3665891816597782E-3</v>
      </c>
    </row>
    <row r="93" spans="2:7" x14ac:dyDescent="0.3">
      <c r="B93" s="170">
        <v>45389</v>
      </c>
      <c r="C93" s="85">
        <v>8991.77</v>
      </c>
      <c r="D93" s="81">
        <f t="shared" si="2"/>
        <v>6.1430903660901759E-3</v>
      </c>
      <c r="E93" s="85"/>
      <c r="F93" s="177">
        <v>22519.4</v>
      </c>
      <c r="G93" s="50">
        <f t="shared" si="3"/>
        <v>2.5317917534661838E-4</v>
      </c>
    </row>
    <row r="94" spans="2:7" x14ac:dyDescent="0.3">
      <c r="B94" s="170">
        <v>45396</v>
      </c>
      <c r="C94" s="85">
        <v>8733.52</v>
      </c>
      <c r="D94" s="81">
        <f t="shared" si="2"/>
        <v>-2.872070793625725E-2</v>
      </c>
      <c r="E94" s="85"/>
      <c r="F94" s="177">
        <v>22147</v>
      </c>
      <c r="G94" s="50">
        <f t="shared" si="3"/>
        <v>-1.6536852669254087E-2</v>
      </c>
    </row>
    <row r="95" spans="2:7" x14ac:dyDescent="0.3">
      <c r="B95" s="170">
        <v>45403</v>
      </c>
      <c r="C95" s="85">
        <v>8901.9500000000007</v>
      </c>
      <c r="D95" s="81">
        <f t="shared" si="2"/>
        <v>1.928546565416922E-2</v>
      </c>
      <c r="E95" s="85"/>
      <c r="F95" s="177">
        <v>22419.95</v>
      </c>
      <c r="G95" s="50">
        <f t="shared" si="3"/>
        <v>1.2324468325281002E-2</v>
      </c>
    </row>
    <row r="96" spans="2:7" x14ac:dyDescent="0.3">
      <c r="B96" s="170">
        <v>45410</v>
      </c>
      <c r="C96" s="85">
        <v>9032.19</v>
      </c>
      <c r="D96" s="81">
        <f t="shared" si="2"/>
        <v>1.4630502305674531E-2</v>
      </c>
      <c r="E96" s="85"/>
      <c r="F96" s="177">
        <v>22475.85</v>
      </c>
      <c r="G96" s="50">
        <f t="shared" si="3"/>
        <v>2.4933151055197555E-3</v>
      </c>
    </row>
    <row r="97" spans="2:7" x14ac:dyDescent="0.3">
      <c r="B97" s="170">
        <v>45417</v>
      </c>
      <c r="C97" s="85">
        <v>8909.39</v>
      </c>
      <c r="D97" s="81">
        <f t="shared" si="2"/>
        <v>-1.3595816739904842E-2</v>
      </c>
      <c r="E97" s="85"/>
      <c r="F97" s="177">
        <v>22055.200000000001</v>
      </c>
      <c r="G97" s="50">
        <f t="shared" si="3"/>
        <v>-1.8715643679771743E-2</v>
      </c>
    </row>
    <row r="98" spans="2:7" x14ac:dyDescent="0.3">
      <c r="B98" s="170">
        <v>45424</v>
      </c>
      <c r="C98" s="85">
        <v>8709.91</v>
      </c>
      <c r="D98" s="81">
        <f t="shared" si="2"/>
        <v>-2.2389860585292576E-2</v>
      </c>
      <c r="E98" s="85"/>
      <c r="F98" s="177">
        <v>22466.1</v>
      </c>
      <c r="G98" s="50">
        <f t="shared" si="3"/>
        <v>1.8630527041241907E-2</v>
      </c>
    </row>
    <row r="99" spans="2:7" x14ac:dyDescent="0.3">
      <c r="B99" s="170">
        <v>45431</v>
      </c>
      <c r="C99" s="85">
        <v>8876.06</v>
      </c>
      <c r="D99" s="81">
        <f t="shared" si="2"/>
        <v>1.9075972082374992E-2</v>
      </c>
      <c r="E99" s="85"/>
      <c r="F99" s="177">
        <v>22957.1</v>
      </c>
      <c r="G99" s="50">
        <f t="shared" si="3"/>
        <v>2.1855150649200406E-2</v>
      </c>
    </row>
    <row r="100" spans="2:7" x14ac:dyDescent="0.3">
      <c r="B100" s="170">
        <v>45438</v>
      </c>
      <c r="C100" s="85">
        <v>9011.51</v>
      </c>
      <c r="D100" s="81">
        <f t="shared" si="2"/>
        <v>1.5260149210347906E-2</v>
      </c>
      <c r="E100" s="85"/>
      <c r="F100" s="177">
        <v>22530.7</v>
      </c>
      <c r="G100" s="50">
        <f t="shared" si="3"/>
        <v>-1.8573774562117951E-2</v>
      </c>
    </row>
    <row r="101" spans="2:7" x14ac:dyDescent="0.3">
      <c r="B101" s="170">
        <v>45445</v>
      </c>
      <c r="C101" s="85">
        <v>9647.14</v>
      </c>
      <c r="D101" s="81">
        <f t="shared" si="2"/>
        <v>7.0535348681852295E-2</v>
      </c>
      <c r="E101" s="85"/>
      <c r="F101" s="177">
        <v>23290.15</v>
      </c>
      <c r="G101" s="50">
        <f t="shared" si="3"/>
        <v>3.3707341538434354E-2</v>
      </c>
    </row>
    <row r="102" spans="2:7" x14ac:dyDescent="0.3">
      <c r="B102" s="170">
        <v>45452</v>
      </c>
      <c r="C102" s="85">
        <v>9881.44</v>
      </c>
      <c r="D102" s="81">
        <f t="shared" si="2"/>
        <v>2.4286990755809645E-2</v>
      </c>
      <c r="E102" s="85"/>
      <c r="F102" s="177">
        <v>23465.599999999999</v>
      </c>
      <c r="G102" s="50">
        <f t="shared" si="3"/>
        <v>7.5332275661599279E-3</v>
      </c>
    </row>
    <row r="103" spans="2:7" x14ac:dyDescent="0.3">
      <c r="B103" s="170">
        <v>45459</v>
      </c>
      <c r="C103" s="85">
        <v>9602.25</v>
      </c>
      <c r="D103" s="81">
        <f t="shared" si="2"/>
        <v>-2.8253979177124022E-2</v>
      </c>
      <c r="E103" s="85"/>
      <c r="F103" s="177">
        <v>23501.1</v>
      </c>
      <c r="G103" s="50">
        <f t="shared" si="3"/>
        <v>1.5128528569481325E-3</v>
      </c>
    </row>
    <row r="104" spans="2:7" x14ac:dyDescent="0.3">
      <c r="B104" s="170">
        <v>45466</v>
      </c>
      <c r="C104" s="85">
        <v>9501.65</v>
      </c>
      <c r="D104" s="81">
        <f t="shared" si="2"/>
        <v>-1.0476711187482168E-2</v>
      </c>
      <c r="E104" s="85"/>
      <c r="F104" s="177">
        <v>24010.6</v>
      </c>
      <c r="G104" s="50">
        <f t="shared" si="3"/>
        <v>2.1679836262983532E-2</v>
      </c>
    </row>
    <row r="105" spans="2:7" x14ac:dyDescent="0.3">
      <c r="B105" s="170">
        <v>45473</v>
      </c>
      <c r="C105" s="85">
        <v>9635.7999999999993</v>
      </c>
      <c r="D105" s="81">
        <f t="shared" si="2"/>
        <v>1.4118600453605357E-2</v>
      </c>
      <c r="E105" s="85"/>
      <c r="F105" s="177">
        <v>24323.85</v>
      </c>
      <c r="G105" s="50">
        <f t="shared" si="3"/>
        <v>1.3046321208133094E-2</v>
      </c>
    </row>
    <row r="106" spans="2:7" x14ac:dyDescent="0.3">
      <c r="B106" s="170">
        <v>45480</v>
      </c>
      <c r="C106" s="85">
        <v>9430.75</v>
      </c>
      <c r="D106" s="81">
        <f t="shared" si="2"/>
        <v>-2.1280018265219192E-2</v>
      </c>
      <c r="E106" s="85"/>
      <c r="F106" s="177">
        <v>24502.15</v>
      </c>
      <c r="G106" s="50">
        <f t="shared" si="3"/>
        <v>7.3302540510651326E-3</v>
      </c>
    </row>
    <row r="107" spans="2:7" x14ac:dyDescent="0.3">
      <c r="B107" s="170">
        <v>45487</v>
      </c>
      <c r="C107" s="85">
        <v>9386.0499999999993</v>
      </c>
      <c r="D107" s="81">
        <f t="shared" si="2"/>
        <v>-4.7398139066352485E-3</v>
      </c>
      <c r="E107" s="85"/>
      <c r="F107" s="177">
        <v>24530.9</v>
      </c>
      <c r="G107" s="50">
        <f t="shared" si="3"/>
        <v>1.1733664188653403E-3</v>
      </c>
    </row>
    <row r="108" spans="2:7" x14ac:dyDescent="0.3">
      <c r="B108" s="170">
        <v>45494</v>
      </c>
      <c r="C108" s="85">
        <v>9492.9</v>
      </c>
      <c r="D108" s="81">
        <f t="shared" si="2"/>
        <v>1.1383915491607333E-2</v>
      </c>
      <c r="E108" s="85"/>
      <c r="F108" s="177">
        <v>24834.85</v>
      </c>
      <c r="G108" s="50">
        <f t="shared" si="3"/>
        <v>1.2390495252925682E-2</v>
      </c>
    </row>
    <row r="109" spans="2:7" x14ac:dyDescent="0.3">
      <c r="B109" s="170">
        <v>45505</v>
      </c>
      <c r="C109" s="85">
        <v>9616.2000000000007</v>
      </c>
      <c r="D109" s="81">
        <f t="shared" si="2"/>
        <v>1.2988654678760092E-2</v>
      </c>
      <c r="E109" s="85"/>
      <c r="F109" s="177">
        <v>24717.7</v>
      </c>
      <c r="G109" s="50">
        <f t="shared" si="3"/>
        <v>-4.7171615693268887E-3</v>
      </c>
    </row>
    <row r="110" spans="2:7" x14ac:dyDescent="0.3">
      <c r="B110" s="170">
        <v>45508</v>
      </c>
      <c r="C110" s="85">
        <v>9765.9500000000007</v>
      </c>
      <c r="D110" s="81">
        <f t="shared" si="2"/>
        <v>1.5572679436783865E-2</v>
      </c>
      <c r="E110" s="85"/>
      <c r="F110" s="177">
        <v>24367.5</v>
      </c>
      <c r="G110" s="50">
        <f t="shared" si="3"/>
        <v>-1.4167984885325113E-2</v>
      </c>
    </row>
    <row r="111" spans="2:7" x14ac:dyDescent="0.3">
      <c r="B111" s="170">
        <v>45515</v>
      </c>
      <c r="C111" s="85">
        <v>9888.15</v>
      </c>
      <c r="D111" s="81">
        <f t="shared" si="2"/>
        <v>1.251286357190029E-2</v>
      </c>
      <c r="E111" s="85"/>
      <c r="F111" s="177">
        <v>24541.15</v>
      </c>
      <c r="G111" s="50">
        <f t="shared" si="3"/>
        <v>7.1262952703396998E-3</v>
      </c>
    </row>
    <row r="112" spans="2:7" x14ac:dyDescent="0.3">
      <c r="B112" s="170">
        <v>45522</v>
      </c>
      <c r="C112" s="85">
        <v>10406.450000000001</v>
      </c>
      <c r="D112" s="81">
        <f t="shared" si="2"/>
        <v>5.2416276047592358E-2</v>
      </c>
      <c r="E112" s="85"/>
      <c r="F112" s="177">
        <v>24823.15</v>
      </c>
      <c r="G112" s="50">
        <f t="shared" si="3"/>
        <v>1.1490904052988471E-2</v>
      </c>
    </row>
    <row r="113" spans="2:7" x14ac:dyDescent="0.3">
      <c r="B113" s="170">
        <v>45529</v>
      </c>
      <c r="C113" s="85">
        <v>10891.55</v>
      </c>
      <c r="D113" s="81">
        <f t="shared" si="2"/>
        <v>4.6615320306156116E-2</v>
      </c>
      <c r="E113" s="85"/>
      <c r="F113" s="177">
        <v>25235.9</v>
      </c>
      <c r="G113" s="50">
        <f t="shared" si="3"/>
        <v>1.6627623810837822E-2</v>
      </c>
    </row>
    <row r="114" spans="2:7" x14ac:dyDescent="0.3">
      <c r="B114" s="170">
        <v>45532</v>
      </c>
      <c r="C114" s="85">
        <v>10830.1</v>
      </c>
      <c r="D114" s="81">
        <f t="shared" si="2"/>
        <v>-5.6419885140314152E-3</v>
      </c>
      <c r="E114" s="85"/>
      <c r="F114" s="177">
        <v>24852.15</v>
      </c>
      <c r="G114" s="50">
        <f t="shared" si="3"/>
        <v>-1.5206511358818231E-2</v>
      </c>
    </row>
    <row r="115" spans="2:7" x14ac:dyDescent="0.3">
      <c r="B115" s="170">
        <v>45543</v>
      </c>
      <c r="C115" s="85">
        <v>11737.15</v>
      </c>
      <c r="D115" s="81">
        <f t="shared" si="2"/>
        <v>8.3752689264180225E-2</v>
      </c>
      <c r="E115" s="85"/>
      <c r="F115" s="177">
        <v>25356.5</v>
      </c>
      <c r="G115" s="50">
        <f t="shared" si="3"/>
        <v>2.0294018827344829E-2</v>
      </c>
    </row>
    <row r="116" spans="2:7" x14ac:dyDescent="0.3">
      <c r="B116" s="170">
        <v>45550</v>
      </c>
      <c r="C116" s="85">
        <v>11868</v>
      </c>
      <c r="D116" s="81">
        <f t="shared" si="2"/>
        <v>1.1148362251483634E-2</v>
      </c>
      <c r="E116" s="85"/>
      <c r="F116" s="177">
        <v>25415.8</v>
      </c>
      <c r="G116" s="50">
        <f t="shared" si="3"/>
        <v>2.3386508390352834E-3</v>
      </c>
    </row>
    <row r="117" spans="2:7" x14ac:dyDescent="0.3">
      <c r="C117" s="85">
        <v>11941.7</v>
      </c>
    </row>
  </sheetData>
  <mergeCells count="3">
    <mergeCell ref="B9:D9"/>
    <mergeCell ref="F9:G9"/>
    <mergeCell ref="I9:J9"/>
  </mergeCells>
  <pageMargins left="0.11811023622047245" right="0.19685039370078741" top="0.19685039370078741" bottom="0.74803149606299213" header="0.98425196850393704" footer="0.31496062992125984"/>
  <pageSetup paperSize="9" scale="61" fitToHeight="2"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FDE51-4454-42CB-8084-C773DE6DFD49}">
  <sheetPr>
    <pageSetUpPr fitToPage="1"/>
  </sheetPr>
  <dimension ref="B1:T116"/>
  <sheetViews>
    <sheetView showGridLines="0" view="pageBreakPreview" zoomScale="60" zoomScaleNormal="100" workbookViewId="0">
      <selection activeCell="P20" sqref="P20"/>
    </sheetView>
  </sheetViews>
  <sheetFormatPr defaultRowHeight="14.4" x14ac:dyDescent="0.3"/>
  <cols>
    <col min="1" max="1" width="1.88671875" customWidth="1"/>
    <col min="2" max="2" width="13.109375" customWidth="1"/>
    <col min="3" max="3" width="12.6640625" customWidth="1"/>
    <col min="4" max="4" width="10.77734375" customWidth="1"/>
    <col min="5" max="5" width="10.44140625" customWidth="1"/>
    <col min="6" max="6" width="10.77734375" customWidth="1"/>
    <col min="7" max="7" width="11.21875" customWidth="1"/>
    <col min="8" max="8" width="10.44140625" customWidth="1"/>
    <col min="9" max="9" width="17.5546875" bestFit="1" customWidth="1"/>
    <col min="10" max="10" width="12.44140625" customWidth="1"/>
    <col min="11" max="11" width="0" hidden="1" customWidth="1"/>
    <col min="12" max="12" width="17.44140625" hidden="1" customWidth="1"/>
    <col min="13" max="21" width="0" hidden="1" customWidth="1"/>
    <col min="22" max="22" width="0.88671875" customWidth="1"/>
  </cols>
  <sheetData>
    <row r="1" spans="2:13" ht="15" thickBot="1" x14ac:dyDescent="0.35"/>
    <row r="2" spans="2:13" ht="16.2" thickTop="1" x14ac:dyDescent="0.3">
      <c r="B2" s="263" t="str">
        <f>'Data Sheet'!B1</f>
        <v>TATA MOTORS LTD</v>
      </c>
      <c r="C2" s="264"/>
      <c r="D2" s="264"/>
      <c r="E2" s="264"/>
      <c r="F2" s="264"/>
      <c r="G2" s="264"/>
      <c r="H2" s="264"/>
      <c r="I2" s="264"/>
      <c r="J2" s="264"/>
    </row>
    <row r="3" spans="2:13" ht="15.6" x14ac:dyDescent="0.3">
      <c r="B3" s="226" t="str">
        <f>CONCATENATE(" ","( ",VLOOKUP(B2,Sheet13!B2:D5442,3,0)," | ","BSE Code: ",VLOOKUP(B2,Sheet13!B2:E5442,2,0),")")</f>
        <v xml:space="preserve"> ( TATAMOTORS | BSE Code: 500570)</v>
      </c>
      <c r="C3" s="226"/>
      <c r="D3" s="226"/>
      <c r="E3" s="226"/>
      <c r="F3" s="226"/>
      <c r="G3" s="226"/>
      <c r="H3" s="226"/>
      <c r="I3" s="226"/>
      <c r="J3" s="226"/>
    </row>
    <row r="4" spans="2:13" ht="15.6" x14ac:dyDescent="0.3">
      <c r="B4" s="225" t="str">
        <f>CONCATENATE("  ","INR " &amp;'Data Sheet'!B8)</f>
        <v xml:space="preserve">  INR 1049.35</v>
      </c>
      <c r="C4" s="226"/>
      <c r="D4" s="226"/>
      <c r="E4" s="226"/>
      <c r="F4" s="226"/>
      <c r="G4" s="226"/>
      <c r="H4" s="226"/>
      <c r="I4" s="226"/>
      <c r="J4" s="226"/>
    </row>
    <row r="5" spans="2:13" ht="16.2" thickBot="1" x14ac:dyDescent="0.35">
      <c r="B5" s="271" t="s">
        <v>8898</v>
      </c>
      <c r="C5" s="226"/>
      <c r="D5" s="226"/>
      <c r="E5" s="226"/>
      <c r="F5" s="226"/>
      <c r="G5" s="226"/>
      <c r="H5" s="226"/>
      <c r="I5" s="226"/>
      <c r="J5" s="226"/>
    </row>
    <row r="6" spans="2:13" ht="15.6" thickTop="1" thickBot="1" x14ac:dyDescent="0.35">
      <c r="B6" s="269"/>
      <c r="C6" s="269"/>
      <c r="D6" s="269"/>
      <c r="E6" s="269"/>
      <c r="F6" s="269"/>
      <c r="G6" s="269"/>
      <c r="H6" s="269"/>
      <c r="I6" s="269"/>
      <c r="J6" s="269"/>
    </row>
    <row r="7" spans="2:13" ht="15" thickTop="1" x14ac:dyDescent="0.3">
      <c r="B7" s="169" t="s">
        <v>642</v>
      </c>
      <c r="C7" s="240"/>
      <c r="D7" s="274"/>
      <c r="E7" s="240"/>
      <c r="F7" s="275"/>
      <c r="G7" s="275"/>
      <c r="H7" s="240"/>
      <c r="I7" s="240"/>
      <c r="J7" s="240"/>
    </row>
    <row r="8" spans="2:13" x14ac:dyDescent="0.3">
      <c r="D8" s="50"/>
      <c r="F8" s="63"/>
      <c r="G8" s="63"/>
    </row>
    <row r="9" spans="2:13" x14ac:dyDescent="0.3">
      <c r="B9" s="371" t="s">
        <v>647</v>
      </c>
      <c r="C9" s="371"/>
      <c r="D9" s="371"/>
      <c r="F9" s="371" t="s">
        <v>260</v>
      </c>
      <c r="G9" s="371"/>
      <c r="H9" s="63"/>
      <c r="I9" s="371" t="s">
        <v>253</v>
      </c>
      <c r="J9" s="371"/>
    </row>
    <row r="11" spans="2:13" ht="15" thickBot="1" x14ac:dyDescent="0.35">
      <c r="B11" s="276" t="s">
        <v>239</v>
      </c>
      <c r="C11" s="277" t="s">
        <v>237</v>
      </c>
      <c r="D11" s="278" t="s">
        <v>240</v>
      </c>
      <c r="F11" s="277" t="s">
        <v>237</v>
      </c>
      <c r="G11" s="278" t="s">
        <v>240</v>
      </c>
      <c r="L11" t="s">
        <v>615</v>
      </c>
      <c r="M11" s="81">
        <f>SLOPE(D13:D116,G13:G116)</f>
        <v>0.93374854036379307</v>
      </c>
    </row>
    <row r="12" spans="2:13" ht="15" thickTop="1" x14ac:dyDescent="0.3">
      <c r="B12" s="87">
        <v>44822</v>
      </c>
      <c r="C12" s="85">
        <v>3834.21</v>
      </c>
      <c r="D12" s="86" t="s">
        <v>99</v>
      </c>
      <c r="F12" s="177">
        <v>17327.349999999999</v>
      </c>
      <c r="G12" s="56" t="s">
        <v>99</v>
      </c>
      <c r="I12" t="s">
        <v>254</v>
      </c>
      <c r="J12" s="81">
        <f>M14</f>
        <v>0.93374854036379229</v>
      </c>
      <c r="L12" t="s">
        <v>616</v>
      </c>
      <c r="M12" s="81">
        <f>_xlfn.COVARIANCE.S(D12:D116,G12:G116)/_xlfn.VAR.S(G12:G116)</f>
        <v>0.93374854036379207</v>
      </c>
    </row>
    <row r="13" spans="2:13" x14ac:dyDescent="0.3">
      <c r="B13" s="87">
        <v>44829</v>
      </c>
      <c r="C13" s="85">
        <v>3769.67</v>
      </c>
      <c r="D13" s="81">
        <f>C13/C12-1</f>
        <v>-1.6832672180188357E-2</v>
      </c>
      <c r="E13" s="85"/>
      <c r="F13" s="177">
        <v>17094.349999999999</v>
      </c>
      <c r="G13" s="50">
        <f>F13/F12-1</f>
        <v>-1.3446949475828696E-2</v>
      </c>
      <c r="I13" t="s">
        <v>255</v>
      </c>
      <c r="J13" s="50">
        <v>0.75</v>
      </c>
      <c r="M13" s="81"/>
    </row>
    <row r="14" spans="2:13" x14ac:dyDescent="0.3">
      <c r="B14" s="87">
        <v>44836</v>
      </c>
      <c r="C14" s="85">
        <v>3698.05</v>
      </c>
      <c r="D14" s="81">
        <f t="shared" ref="D14:D77" si="0">C14/C13-1</f>
        <v>-1.899901052346753E-2</v>
      </c>
      <c r="E14" s="85"/>
      <c r="F14" s="177">
        <v>17314.650000000001</v>
      </c>
      <c r="G14" s="50">
        <f t="shared" ref="G14:G77" si="1">F14/F13-1</f>
        <v>1.2887299019851861E-2</v>
      </c>
      <c r="L14" t="s">
        <v>617</v>
      </c>
      <c r="M14" s="81">
        <f>M35</f>
        <v>0.93374854036379229</v>
      </c>
    </row>
    <row r="15" spans="2:13" x14ac:dyDescent="0.3">
      <c r="B15" s="87">
        <v>44843</v>
      </c>
      <c r="C15" s="85">
        <v>3675.13</v>
      </c>
      <c r="D15" s="81">
        <f t="shared" si="0"/>
        <v>-6.1978610348697449E-3</v>
      </c>
      <c r="E15" s="85"/>
      <c r="F15" s="177">
        <v>17185.7</v>
      </c>
      <c r="G15" s="50">
        <f t="shared" si="1"/>
        <v>-7.4474505693156168E-3</v>
      </c>
      <c r="I15" t="s">
        <v>256</v>
      </c>
      <c r="J15" s="81">
        <v>1</v>
      </c>
    </row>
    <row r="16" spans="2:13" x14ac:dyDescent="0.3">
      <c r="B16" s="87">
        <v>44850</v>
      </c>
      <c r="C16" s="85">
        <v>3795.7</v>
      </c>
      <c r="D16" s="81">
        <f t="shared" si="0"/>
        <v>3.2807002745480984E-2</v>
      </c>
      <c r="E16" s="85"/>
      <c r="F16" s="177">
        <v>17576.3</v>
      </c>
      <c r="G16" s="50">
        <f t="shared" si="1"/>
        <v>2.2728198444055048E-2</v>
      </c>
      <c r="I16" t="s">
        <v>257</v>
      </c>
      <c r="J16" s="5">
        <v>0.25</v>
      </c>
    </row>
    <row r="17" spans="2:17" x14ac:dyDescent="0.3">
      <c r="B17" s="87">
        <v>44857</v>
      </c>
      <c r="C17" s="85">
        <v>3923.11</v>
      </c>
      <c r="D17" s="81">
        <f t="shared" si="0"/>
        <v>3.3566931000869493E-2</v>
      </c>
      <c r="E17" s="85"/>
      <c r="F17" s="177">
        <v>17786.8</v>
      </c>
      <c r="G17" s="50">
        <f t="shared" si="1"/>
        <v>1.1976354522851729E-2</v>
      </c>
    </row>
    <row r="18" spans="2:17" x14ac:dyDescent="0.3">
      <c r="B18" s="87">
        <v>44864</v>
      </c>
      <c r="C18" s="85">
        <v>3963.73</v>
      </c>
      <c r="D18" s="81">
        <f t="shared" si="0"/>
        <v>1.0354030348371568E-2</v>
      </c>
      <c r="E18" s="85"/>
      <c r="F18" s="177">
        <v>18117.150000000001</v>
      </c>
      <c r="G18" s="50">
        <f t="shared" si="1"/>
        <v>1.8572761823374861E-2</v>
      </c>
      <c r="I18" s="88" t="s">
        <v>258</v>
      </c>
      <c r="J18" s="89">
        <f>(J12*J13)+(J15*J16)</f>
        <v>0.95031140527284419</v>
      </c>
      <c r="L18" t="s">
        <v>618</v>
      </c>
    </row>
    <row r="19" spans="2:17" ht="15" thickBot="1" x14ac:dyDescent="0.35">
      <c r="B19" s="87">
        <v>44871</v>
      </c>
      <c r="C19" s="85">
        <v>4291.8</v>
      </c>
      <c r="D19" s="81">
        <f t="shared" si="0"/>
        <v>8.2767998829385458E-2</v>
      </c>
      <c r="E19" s="85"/>
      <c r="F19" s="177">
        <v>18349.7</v>
      </c>
      <c r="G19" s="50">
        <f t="shared" si="1"/>
        <v>1.2835904101914375E-2</v>
      </c>
    </row>
    <row r="20" spans="2:17" x14ac:dyDescent="0.3">
      <c r="B20" s="87">
        <v>44878</v>
      </c>
      <c r="C20" s="85">
        <v>4671.26</v>
      </c>
      <c r="D20" s="81">
        <f t="shared" si="0"/>
        <v>8.841511720024231E-2</v>
      </c>
      <c r="E20" s="85"/>
      <c r="F20" s="177">
        <v>18307.650000000001</v>
      </c>
      <c r="G20" s="50">
        <f t="shared" si="1"/>
        <v>-2.2915905982113793E-3</v>
      </c>
      <c r="L20" s="180" t="s">
        <v>619</v>
      </c>
      <c r="M20" s="180"/>
    </row>
    <row r="21" spans="2:17" x14ac:dyDescent="0.3">
      <c r="B21" s="87">
        <v>44885</v>
      </c>
      <c r="C21" s="85">
        <v>4465.88</v>
      </c>
      <c r="D21" s="81">
        <f t="shared" si="0"/>
        <v>-4.3966724181484285E-2</v>
      </c>
      <c r="E21" s="85"/>
      <c r="F21" s="177">
        <v>18512.75</v>
      </c>
      <c r="G21" s="50">
        <f t="shared" si="1"/>
        <v>1.1202967065680136E-2</v>
      </c>
      <c r="L21" t="s">
        <v>620</v>
      </c>
      <c r="M21">
        <v>0.27086217792009015</v>
      </c>
    </row>
    <row r="22" spans="2:17" x14ac:dyDescent="0.3">
      <c r="B22" s="87">
        <v>44892</v>
      </c>
      <c r="C22" s="85">
        <v>4401.1000000000004</v>
      </c>
      <c r="D22" s="81">
        <f t="shared" si="0"/>
        <v>-1.4505539781633159E-2</v>
      </c>
      <c r="E22" s="85"/>
      <c r="F22" s="177">
        <v>18696.099999999999</v>
      </c>
      <c r="G22" s="50">
        <f t="shared" si="1"/>
        <v>9.9039850913558158E-3</v>
      </c>
      <c r="L22" t="s">
        <v>621</v>
      </c>
      <c r="M22">
        <v>7.3366319427614582E-2</v>
      </c>
    </row>
    <row r="23" spans="2:17" x14ac:dyDescent="0.3">
      <c r="B23" s="87">
        <v>44899</v>
      </c>
      <c r="C23" s="85">
        <v>4290.8500000000004</v>
      </c>
      <c r="D23" s="81">
        <f t="shared" si="0"/>
        <v>-2.5050555542932451E-2</v>
      </c>
      <c r="E23" s="85"/>
      <c r="F23" s="177">
        <v>18496.599999999999</v>
      </c>
      <c r="G23" s="50">
        <f t="shared" si="1"/>
        <v>-1.0670674632677457E-2</v>
      </c>
      <c r="L23" t="s">
        <v>622</v>
      </c>
      <c r="M23">
        <v>6.4281675500434329E-2</v>
      </c>
    </row>
    <row r="24" spans="2:17" x14ac:dyDescent="0.3">
      <c r="B24" s="87">
        <v>44906</v>
      </c>
      <c r="C24" s="85">
        <v>4285.54</v>
      </c>
      <c r="D24" s="81">
        <f t="shared" si="0"/>
        <v>-1.2375170420779735E-3</v>
      </c>
      <c r="E24" s="85"/>
      <c r="F24" s="177">
        <v>18269</v>
      </c>
      <c r="G24" s="50">
        <f t="shared" si="1"/>
        <v>-1.2304964155574472E-2</v>
      </c>
      <c r="L24" t="s">
        <v>623</v>
      </c>
      <c r="M24">
        <v>4.6482983470229715E-2</v>
      </c>
    </row>
    <row r="25" spans="2:17" ht="15" thickBot="1" x14ac:dyDescent="0.35">
      <c r="B25" s="87">
        <v>44913</v>
      </c>
      <c r="C25" s="85">
        <v>4148.72</v>
      </c>
      <c r="D25" s="81">
        <f t="shared" si="0"/>
        <v>-3.1925964989242828E-2</v>
      </c>
      <c r="E25" s="85"/>
      <c r="F25" s="177">
        <v>17806.8</v>
      </c>
      <c r="G25" s="50">
        <f t="shared" si="1"/>
        <v>-2.5299687996058973E-2</v>
      </c>
      <c r="L25" s="178" t="s">
        <v>624</v>
      </c>
      <c r="M25" s="178">
        <v>104</v>
      </c>
    </row>
    <row r="26" spans="2:17" x14ac:dyDescent="0.3">
      <c r="B26" s="87">
        <v>44920</v>
      </c>
      <c r="C26" s="85">
        <v>4148.01</v>
      </c>
      <c r="D26" s="81">
        <f t="shared" si="0"/>
        <v>-1.7113712181104912E-4</v>
      </c>
      <c r="E26" s="85"/>
      <c r="F26" s="177">
        <v>18105.3</v>
      </c>
      <c r="G26" s="50">
        <f t="shared" si="1"/>
        <v>1.6763258979715534E-2</v>
      </c>
    </row>
    <row r="27" spans="2:17" ht="15" thickBot="1" x14ac:dyDescent="0.35">
      <c r="B27" s="87">
        <v>44927</v>
      </c>
      <c r="C27" s="85">
        <v>4075.89</v>
      </c>
      <c r="D27" s="81">
        <f t="shared" si="0"/>
        <v>-1.7386650466127196E-2</v>
      </c>
      <c r="E27" s="85"/>
      <c r="F27" s="177">
        <v>17859.45</v>
      </c>
      <c r="G27" s="50">
        <f t="shared" si="1"/>
        <v>-1.3578896787128536E-2</v>
      </c>
      <c r="L27" t="s">
        <v>625</v>
      </c>
    </row>
    <row r="28" spans="2:17" x14ac:dyDescent="0.3">
      <c r="B28" s="87">
        <v>44934</v>
      </c>
      <c r="C28" s="85">
        <v>4134.75</v>
      </c>
      <c r="D28" s="81">
        <f t="shared" si="0"/>
        <v>1.4441017789979638E-2</v>
      </c>
      <c r="E28" s="85"/>
      <c r="F28" s="177">
        <v>17956.599999999999</v>
      </c>
      <c r="G28" s="50">
        <f t="shared" si="1"/>
        <v>5.4396971911228054E-3</v>
      </c>
      <c r="L28" s="179"/>
      <c r="M28" s="179" t="s">
        <v>629</v>
      </c>
      <c r="N28" s="179" t="s">
        <v>630</v>
      </c>
      <c r="O28" s="179" t="s">
        <v>631</v>
      </c>
      <c r="P28" s="179" t="s">
        <v>632</v>
      </c>
      <c r="Q28" s="179" t="s">
        <v>633</v>
      </c>
    </row>
    <row r="29" spans="2:17" x14ac:dyDescent="0.3">
      <c r="B29" s="87">
        <v>44941</v>
      </c>
      <c r="C29" s="85">
        <v>4030.63</v>
      </c>
      <c r="D29" s="81">
        <f t="shared" si="0"/>
        <v>-2.5181691758872971E-2</v>
      </c>
      <c r="E29" s="85"/>
      <c r="F29" s="177">
        <v>18027.650000000001</v>
      </c>
      <c r="G29" s="50">
        <f t="shared" si="1"/>
        <v>3.9567624160476988E-3</v>
      </c>
      <c r="L29" t="s">
        <v>626</v>
      </c>
      <c r="M29">
        <v>1</v>
      </c>
      <c r="N29">
        <v>1.7449251920314324E-2</v>
      </c>
      <c r="O29">
        <v>1.7449251920314324E-2</v>
      </c>
      <c r="P29">
        <v>8.0758607619293326</v>
      </c>
      <c r="Q29">
        <v>5.4180754831478998E-3</v>
      </c>
    </row>
    <row r="30" spans="2:17" x14ac:dyDescent="0.3">
      <c r="B30" s="87">
        <v>44948</v>
      </c>
      <c r="C30" s="85">
        <v>3895.22</v>
      </c>
      <c r="D30" s="81">
        <f t="shared" si="0"/>
        <v>-3.3595244415885461E-2</v>
      </c>
      <c r="E30" s="85"/>
      <c r="F30" s="177">
        <v>17604.349999999999</v>
      </c>
      <c r="G30" s="50">
        <f t="shared" si="1"/>
        <v>-2.3480597859399488E-2</v>
      </c>
      <c r="L30" t="s">
        <v>627</v>
      </c>
      <c r="M30">
        <v>102</v>
      </c>
      <c r="N30">
        <v>0.22038811073395215</v>
      </c>
      <c r="O30">
        <v>2.1606677522936486E-3</v>
      </c>
    </row>
    <row r="31" spans="2:17" ht="15" thickBot="1" x14ac:dyDescent="0.35">
      <c r="B31" s="87">
        <v>44955</v>
      </c>
      <c r="C31" s="85">
        <v>3843.99</v>
      </c>
      <c r="D31" s="81">
        <f t="shared" si="0"/>
        <v>-1.3152017087609935E-2</v>
      </c>
      <c r="E31" s="85"/>
      <c r="F31" s="177">
        <v>17854.05</v>
      </c>
      <c r="G31" s="50">
        <f t="shared" si="1"/>
        <v>1.4183994296864233E-2</v>
      </c>
      <c r="L31" s="178" t="s">
        <v>26</v>
      </c>
      <c r="M31" s="178">
        <v>103</v>
      </c>
      <c r="N31" s="178">
        <v>0.23783736265426647</v>
      </c>
      <c r="O31" s="178"/>
      <c r="P31" s="178"/>
      <c r="Q31" s="178"/>
    </row>
    <row r="32" spans="2:17" ht="15" thickBot="1" x14ac:dyDescent="0.35">
      <c r="B32" s="87">
        <v>44962</v>
      </c>
      <c r="C32" s="85">
        <v>3897.9</v>
      </c>
      <c r="D32" s="81">
        <f t="shared" si="0"/>
        <v>1.4024490178174309E-2</v>
      </c>
      <c r="E32" s="85"/>
      <c r="F32" s="177">
        <v>17856.5</v>
      </c>
      <c r="G32" s="50">
        <f t="shared" si="1"/>
        <v>1.372237671564136E-4</v>
      </c>
    </row>
    <row r="33" spans="2:20" x14ac:dyDescent="0.3">
      <c r="B33" s="87">
        <v>44969</v>
      </c>
      <c r="C33" s="85">
        <v>3926.26</v>
      </c>
      <c r="D33" s="81">
        <f t="shared" si="0"/>
        <v>7.2757125631750519E-3</v>
      </c>
      <c r="E33" s="85"/>
      <c r="F33" s="177">
        <v>17944.2</v>
      </c>
      <c r="G33" s="50">
        <f t="shared" si="1"/>
        <v>4.9113768095652155E-3</v>
      </c>
      <c r="L33" s="179"/>
      <c r="M33" s="179" t="s">
        <v>634</v>
      </c>
      <c r="N33" s="179" t="s">
        <v>623</v>
      </c>
      <c r="O33" s="179" t="s">
        <v>635</v>
      </c>
      <c r="P33" s="179" t="s">
        <v>636</v>
      </c>
      <c r="Q33" s="179" t="s">
        <v>637</v>
      </c>
      <c r="R33" s="179" t="s">
        <v>638</v>
      </c>
      <c r="S33" s="179" t="s">
        <v>639</v>
      </c>
      <c r="T33" s="179" t="s">
        <v>640</v>
      </c>
    </row>
    <row r="34" spans="2:20" x14ac:dyDescent="0.3">
      <c r="B34" s="87">
        <v>44976</v>
      </c>
      <c r="C34" s="85">
        <v>4149.41</v>
      </c>
      <c r="D34" s="81">
        <f t="shared" si="0"/>
        <v>5.6835257980877296E-2</v>
      </c>
      <c r="E34" s="85"/>
      <c r="F34" s="177">
        <v>17465.8</v>
      </c>
      <c r="G34" s="50">
        <f t="shared" si="1"/>
        <v>-2.6660425095574092E-2</v>
      </c>
      <c r="L34" t="s">
        <v>628</v>
      </c>
      <c r="M34">
        <v>1.0297653162703979E-2</v>
      </c>
      <c r="N34">
        <v>4.7247724487084848E-3</v>
      </c>
      <c r="O34">
        <v>2.1795024574186299</v>
      </c>
      <c r="P34">
        <v>3.159532258721446E-2</v>
      </c>
      <c r="Q34">
        <v>9.2608941290216532E-4</v>
      </c>
      <c r="R34">
        <v>1.9669216912505793E-2</v>
      </c>
      <c r="S34">
        <v>9.2608941290216532E-4</v>
      </c>
      <c r="T34">
        <v>1.9669216912505793E-2</v>
      </c>
    </row>
    <row r="35" spans="2:20" ht="15" thickBot="1" x14ac:dyDescent="0.35">
      <c r="B35" s="87">
        <v>44983</v>
      </c>
      <c r="C35" s="85">
        <v>3896.89</v>
      </c>
      <c r="D35" s="81">
        <f t="shared" si="0"/>
        <v>-6.0856844708042868E-2</v>
      </c>
      <c r="E35" s="85"/>
      <c r="F35" s="177">
        <v>17594.349999999999</v>
      </c>
      <c r="G35" s="50">
        <f t="shared" si="1"/>
        <v>7.360098020130712E-3</v>
      </c>
      <c r="L35" s="178" t="s">
        <v>641</v>
      </c>
      <c r="M35" s="178">
        <v>0.93374854036379229</v>
      </c>
      <c r="N35" s="178">
        <v>0.3285757626936045</v>
      </c>
      <c r="O35" s="178">
        <v>2.8418058980038308</v>
      </c>
      <c r="P35" s="178">
        <v>5.418075483147833E-3</v>
      </c>
      <c r="Q35" s="178">
        <v>0.28202007298234533</v>
      </c>
      <c r="R35" s="178">
        <v>1.5854770077452391</v>
      </c>
      <c r="S35" s="178">
        <v>0.28202007298234533</v>
      </c>
      <c r="T35" s="178">
        <v>1.5854770077452391</v>
      </c>
    </row>
    <row r="36" spans="2:20" x14ac:dyDescent="0.3">
      <c r="B36" s="87">
        <v>44990</v>
      </c>
      <c r="C36" s="85">
        <v>3988.19</v>
      </c>
      <c r="D36" s="81">
        <f t="shared" si="0"/>
        <v>2.3428939487642797E-2</v>
      </c>
      <c r="E36" s="85"/>
      <c r="F36" s="177">
        <v>17412.900000000001</v>
      </c>
      <c r="G36" s="50">
        <f t="shared" si="1"/>
        <v>-1.0312969788596749E-2</v>
      </c>
    </row>
    <row r="37" spans="2:20" x14ac:dyDescent="0.3">
      <c r="B37" s="87">
        <v>44997</v>
      </c>
      <c r="C37" s="85">
        <v>4026.68</v>
      </c>
      <c r="D37" s="81">
        <f t="shared" si="0"/>
        <v>9.650994561442694E-3</v>
      </c>
      <c r="E37" s="85"/>
      <c r="F37" s="177">
        <v>17100.05</v>
      </c>
      <c r="G37" s="50">
        <f t="shared" si="1"/>
        <v>-1.796656501788918E-2</v>
      </c>
    </row>
    <row r="38" spans="2:20" x14ac:dyDescent="0.3">
      <c r="B38" s="87">
        <v>45004</v>
      </c>
      <c r="C38" s="85">
        <v>3242.35</v>
      </c>
      <c r="D38" s="81">
        <f t="shared" si="0"/>
        <v>-0.19478329541955153</v>
      </c>
      <c r="E38" s="85"/>
      <c r="F38" s="177">
        <v>16945.05</v>
      </c>
      <c r="G38" s="50">
        <f t="shared" si="1"/>
        <v>-9.0643009815760678E-3</v>
      </c>
    </row>
    <row r="39" spans="2:20" x14ac:dyDescent="0.3">
      <c r="B39" s="87">
        <v>45011</v>
      </c>
      <c r="C39" s="85">
        <v>3170.83</v>
      </c>
      <c r="D39" s="81">
        <f t="shared" si="0"/>
        <v>-2.2058075161534019E-2</v>
      </c>
      <c r="E39" s="85"/>
      <c r="F39" s="177">
        <v>17359.75</v>
      </c>
      <c r="G39" s="50">
        <f t="shared" si="1"/>
        <v>2.4473223743807226E-2</v>
      </c>
    </row>
    <row r="40" spans="2:20" x14ac:dyDescent="0.3">
      <c r="B40" s="87">
        <v>45018</v>
      </c>
      <c r="C40" s="85">
        <v>3173.69</v>
      </c>
      <c r="D40" s="81">
        <f t="shared" si="0"/>
        <v>9.019720388667718E-4</v>
      </c>
      <c r="E40" s="85"/>
      <c r="F40" s="177">
        <v>17599.150000000001</v>
      </c>
      <c r="G40" s="50">
        <f t="shared" si="1"/>
        <v>1.3790521176860304E-2</v>
      </c>
    </row>
    <row r="41" spans="2:20" x14ac:dyDescent="0.3">
      <c r="B41" s="87">
        <v>45025</v>
      </c>
      <c r="C41" s="85">
        <v>3208.82</v>
      </c>
      <c r="D41" s="81">
        <f t="shared" si="0"/>
        <v>1.1069134036405526E-2</v>
      </c>
      <c r="E41" s="85"/>
      <c r="F41" s="177">
        <v>17828</v>
      </c>
      <c r="G41" s="50">
        <f t="shared" si="1"/>
        <v>1.3003468917532901E-2</v>
      </c>
    </row>
    <row r="42" spans="2:20" x14ac:dyDescent="0.3">
      <c r="B42" s="87">
        <v>45032</v>
      </c>
      <c r="C42" s="85">
        <v>3341.68</v>
      </c>
      <c r="D42" s="81">
        <f t="shared" si="0"/>
        <v>4.1404628492716755E-2</v>
      </c>
      <c r="E42" s="85"/>
      <c r="F42" s="177">
        <v>17624.05</v>
      </c>
      <c r="G42" s="50">
        <f t="shared" si="1"/>
        <v>-1.143986986762402E-2</v>
      </c>
    </row>
    <row r="43" spans="2:20" x14ac:dyDescent="0.3">
      <c r="B43" s="87">
        <v>45039</v>
      </c>
      <c r="C43" s="85">
        <v>3365.7</v>
      </c>
      <c r="D43" s="81">
        <f t="shared" si="0"/>
        <v>7.1880012448828356E-3</v>
      </c>
      <c r="E43" s="85"/>
      <c r="F43" s="177">
        <v>18065</v>
      </c>
      <c r="G43" s="50">
        <f t="shared" si="1"/>
        <v>2.5019788300645995E-2</v>
      </c>
    </row>
    <row r="44" spans="2:20" x14ac:dyDescent="0.3">
      <c r="B44" s="87">
        <v>45046</v>
      </c>
      <c r="C44" s="85">
        <v>3354.09</v>
      </c>
      <c r="D44" s="81">
        <f t="shared" si="0"/>
        <v>-3.4495053035028533E-3</v>
      </c>
      <c r="E44" s="85"/>
      <c r="F44" s="177">
        <v>18069</v>
      </c>
      <c r="G44" s="50">
        <f t="shared" si="1"/>
        <v>2.2142264046509652E-4</v>
      </c>
    </row>
    <row r="45" spans="2:20" x14ac:dyDescent="0.3">
      <c r="B45" s="87">
        <v>45053</v>
      </c>
      <c r="C45" s="85">
        <v>3532.89</v>
      </c>
      <c r="D45" s="81">
        <f t="shared" si="0"/>
        <v>5.3308050767868487E-2</v>
      </c>
      <c r="E45" s="85"/>
      <c r="F45" s="177">
        <v>18314.8</v>
      </c>
      <c r="G45" s="50">
        <f t="shared" si="1"/>
        <v>1.3603409153799317E-2</v>
      </c>
    </row>
    <row r="46" spans="2:20" x14ac:dyDescent="0.3">
      <c r="B46" s="87">
        <v>45060</v>
      </c>
      <c r="C46" s="85">
        <v>3452.28</v>
      </c>
      <c r="D46" s="81">
        <f t="shared" si="0"/>
        <v>-2.2817013832867605E-2</v>
      </c>
      <c r="E46" s="85"/>
      <c r="F46" s="177">
        <v>18203.400000000001</v>
      </c>
      <c r="G46" s="50">
        <f t="shared" si="1"/>
        <v>-6.0825125035489647E-3</v>
      </c>
    </row>
    <row r="47" spans="2:20" x14ac:dyDescent="0.3">
      <c r="B47" s="87">
        <v>45067</v>
      </c>
      <c r="C47" s="85">
        <v>3534.83</v>
      </c>
      <c r="D47" s="81">
        <f t="shared" si="0"/>
        <v>2.391173369483357E-2</v>
      </c>
      <c r="E47" s="85"/>
      <c r="F47" s="177">
        <v>18499.349999999999</v>
      </c>
      <c r="G47" s="50">
        <f t="shared" si="1"/>
        <v>1.6257951811200044E-2</v>
      </c>
    </row>
    <row r="48" spans="2:20" x14ac:dyDescent="0.3">
      <c r="B48" s="87">
        <v>45074</v>
      </c>
      <c r="C48" s="85">
        <v>3628.65</v>
      </c>
      <c r="D48" s="81">
        <f t="shared" si="0"/>
        <v>2.654158757281122E-2</v>
      </c>
      <c r="E48" s="85"/>
      <c r="F48" s="177">
        <v>18534.099999999999</v>
      </c>
      <c r="G48" s="50">
        <f t="shared" si="1"/>
        <v>1.8784443777755122E-3</v>
      </c>
    </row>
    <row r="49" spans="2:7" x14ac:dyDescent="0.3">
      <c r="B49" s="87">
        <v>45081</v>
      </c>
      <c r="C49" s="85">
        <v>3724.11</v>
      </c>
      <c r="D49" s="81">
        <f t="shared" si="0"/>
        <v>2.6307304369393547E-2</v>
      </c>
      <c r="E49" s="85"/>
      <c r="F49" s="177">
        <v>18563.400000000001</v>
      </c>
      <c r="G49" s="50">
        <f t="shared" si="1"/>
        <v>1.5808698561032841E-3</v>
      </c>
    </row>
    <row r="50" spans="2:7" x14ac:dyDescent="0.3">
      <c r="B50" s="87">
        <v>45088</v>
      </c>
      <c r="C50" s="85">
        <v>4075.23</v>
      </c>
      <c r="D50" s="81">
        <f t="shared" si="0"/>
        <v>9.4282929344192246E-2</v>
      </c>
      <c r="E50" s="85"/>
      <c r="F50" s="177">
        <v>18826</v>
      </c>
      <c r="G50" s="50">
        <f t="shared" si="1"/>
        <v>1.4146115474535925E-2</v>
      </c>
    </row>
    <row r="51" spans="2:7" x14ac:dyDescent="0.3">
      <c r="B51" s="87">
        <v>45095</v>
      </c>
      <c r="C51" s="85">
        <v>4033.12</v>
      </c>
      <c r="D51" s="81">
        <f t="shared" si="0"/>
        <v>-1.0333159110037959E-2</v>
      </c>
      <c r="E51" s="85"/>
      <c r="F51" s="177">
        <v>18665.5</v>
      </c>
      <c r="G51" s="50">
        <f t="shared" si="1"/>
        <v>-8.5254435355359703E-3</v>
      </c>
    </row>
    <row r="52" spans="2:7" x14ac:dyDescent="0.3">
      <c r="B52" s="87">
        <v>45102</v>
      </c>
      <c r="C52" s="85">
        <v>3925</v>
      </c>
      <c r="D52" s="81">
        <f t="shared" si="0"/>
        <v>-2.6808029515610676E-2</v>
      </c>
      <c r="E52" s="85"/>
      <c r="F52" s="177">
        <v>19189.05</v>
      </c>
      <c r="G52" s="50">
        <f t="shared" si="1"/>
        <v>2.8049074495727355E-2</v>
      </c>
    </row>
    <row r="53" spans="2:7" x14ac:dyDescent="0.3">
      <c r="B53" s="87">
        <v>45109</v>
      </c>
      <c r="C53" s="85">
        <v>3975.78</v>
      </c>
      <c r="D53" s="81">
        <f t="shared" si="0"/>
        <v>1.2937579617834372E-2</v>
      </c>
      <c r="E53" s="85"/>
      <c r="F53" s="177">
        <v>19331.8</v>
      </c>
      <c r="G53" s="50">
        <f t="shared" si="1"/>
        <v>7.4391384669902916E-3</v>
      </c>
    </row>
    <row r="54" spans="2:7" x14ac:dyDescent="0.3">
      <c r="B54" s="87">
        <v>45116</v>
      </c>
      <c r="C54" s="85">
        <v>4090.63</v>
      </c>
      <c r="D54" s="81">
        <f t="shared" si="0"/>
        <v>2.8887413287455477E-2</v>
      </c>
      <c r="E54" s="85"/>
      <c r="F54" s="177">
        <v>19564.5</v>
      </c>
      <c r="G54" s="50">
        <f t="shared" si="1"/>
        <v>1.2037161567986399E-2</v>
      </c>
    </row>
    <row r="55" spans="2:7" x14ac:dyDescent="0.3">
      <c r="B55" s="87">
        <v>45123</v>
      </c>
      <c r="C55" s="85">
        <v>4149.32</v>
      </c>
      <c r="D55" s="81">
        <f t="shared" si="0"/>
        <v>1.4347423257542236E-2</v>
      </c>
      <c r="E55" s="85"/>
      <c r="F55" s="177">
        <v>19745</v>
      </c>
      <c r="G55" s="50">
        <f t="shared" si="1"/>
        <v>9.225893838329613E-3</v>
      </c>
    </row>
    <row r="56" spans="2:7" x14ac:dyDescent="0.3">
      <c r="B56" s="87">
        <v>45130</v>
      </c>
      <c r="C56" s="85">
        <v>4306.88</v>
      </c>
      <c r="D56" s="81">
        <f t="shared" si="0"/>
        <v>3.7972487058120397E-2</v>
      </c>
      <c r="E56" s="85"/>
      <c r="F56" s="177">
        <v>19646.05</v>
      </c>
      <c r="G56" s="50">
        <f t="shared" si="1"/>
        <v>-5.0113952899468739E-3</v>
      </c>
    </row>
    <row r="57" spans="2:7" x14ac:dyDescent="0.3">
      <c r="B57" s="87">
        <v>45137</v>
      </c>
      <c r="C57" s="85">
        <v>4465.0200000000004</v>
      </c>
      <c r="D57" s="81">
        <f t="shared" si="0"/>
        <v>3.6717995393417135E-2</v>
      </c>
      <c r="E57" s="85"/>
      <c r="F57" s="177">
        <v>19517</v>
      </c>
      <c r="G57" s="50">
        <f t="shared" si="1"/>
        <v>-6.568750461288575E-3</v>
      </c>
    </row>
    <row r="58" spans="2:7" x14ac:dyDescent="0.3">
      <c r="B58" s="87">
        <v>45144</v>
      </c>
      <c r="C58" s="85">
        <v>4577.6099999999997</v>
      </c>
      <c r="D58" s="81">
        <f t="shared" si="0"/>
        <v>2.5216012470268723E-2</v>
      </c>
      <c r="E58" s="85"/>
      <c r="F58" s="177">
        <v>19428.3</v>
      </c>
      <c r="G58" s="50">
        <f t="shared" si="1"/>
        <v>-4.5447558538710409E-3</v>
      </c>
    </row>
    <row r="59" spans="2:7" x14ac:dyDescent="0.3">
      <c r="B59" s="87">
        <v>45151</v>
      </c>
      <c r="C59" s="85">
        <v>4588.29</v>
      </c>
      <c r="D59" s="81">
        <f t="shared" si="0"/>
        <v>2.3330952178102216E-3</v>
      </c>
      <c r="E59" s="85"/>
      <c r="F59" s="177">
        <v>19310.150000000001</v>
      </c>
      <c r="G59" s="50">
        <f t="shared" si="1"/>
        <v>-6.0813349598265454E-3</v>
      </c>
    </row>
    <row r="60" spans="2:7" x14ac:dyDescent="0.3">
      <c r="B60" s="87">
        <v>45158</v>
      </c>
      <c r="C60" s="85">
        <v>5048.01</v>
      </c>
      <c r="D60" s="81">
        <f t="shared" si="0"/>
        <v>0.10019418999235019</v>
      </c>
      <c r="E60" s="85"/>
      <c r="F60" s="177">
        <v>19265.8</v>
      </c>
      <c r="G60" s="50">
        <f t="shared" si="1"/>
        <v>-2.2967196008317758E-3</v>
      </c>
    </row>
    <row r="61" spans="2:7" x14ac:dyDescent="0.3">
      <c r="B61" s="87">
        <v>45165</v>
      </c>
      <c r="C61" s="85">
        <v>5209.97</v>
      </c>
      <c r="D61" s="81">
        <f t="shared" si="0"/>
        <v>3.2083930103149472E-2</v>
      </c>
      <c r="E61" s="85"/>
      <c r="F61" s="177">
        <v>19435.3</v>
      </c>
      <c r="G61" s="50">
        <f t="shared" si="1"/>
        <v>8.7979736112697715E-3</v>
      </c>
    </row>
    <row r="62" spans="2:7" x14ac:dyDescent="0.3">
      <c r="B62" s="87">
        <v>45172</v>
      </c>
      <c r="C62" s="85">
        <v>5487.36</v>
      </c>
      <c r="D62" s="81">
        <f>C62/C61-1</f>
        <v>5.32421491870394E-2</v>
      </c>
      <c r="E62" s="85"/>
      <c r="F62" s="177">
        <v>19819.95</v>
      </c>
      <c r="G62" s="50">
        <f t="shared" si="1"/>
        <v>1.9791307569216876E-2</v>
      </c>
    </row>
    <row r="63" spans="2:7" x14ac:dyDescent="0.3">
      <c r="B63" s="87">
        <v>45179</v>
      </c>
      <c r="C63" s="85">
        <v>5470.11</v>
      </c>
      <c r="D63" s="81">
        <f t="shared" si="0"/>
        <v>-3.1435881735479843E-3</v>
      </c>
      <c r="E63" s="85"/>
      <c r="F63" s="177">
        <v>20192.349999999999</v>
      </c>
      <c r="G63" s="50">
        <f t="shared" si="1"/>
        <v>1.8789149316723597E-2</v>
      </c>
    </row>
    <row r="64" spans="2:7" x14ac:dyDescent="0.3">
      <c r="B64" s="87">
        <v>45186</v>
      </c>
      <c r="C64" s="85">
        <v>5574.02</v>
      </c>
      <c r="D64" s="81">
        <f t="shared" si="0"/>
        <v>1.8995961689984409E-2</v>
      </c>
      <c r="E64" s="85"/>
      <c r="F64" s="177">
        <v>19674.25</v>
      </c>
      <c r="G64" s="50">
        <f t="shared" si="1"/>
        <v>-2.5658231954180599E-2</v>
      </c>
    </row>
    <row r="65" spans="2:7" x14ac:dyDescent="0.3">
      <c r="B65" s="87">
        <v>45193</v>
      </c>
      <c r="C65" s="85">
        <v>5399.26</v>
      </c>
      <c r="D65" s="81">
        <f t="shared" si="0"/>
        <v>-3.1352596510238584E-2</v>
      </c>
      <c r="E65" s="85"/>
      <c r="F65" s="177">
        <v>19638.3</v>
      </c>
      <c r="G65" s="50">
        <f t="shared" si="1"/>
        <v>-1.8272615220402688E-3</v>
      </c>
    </row>
    <row r="66" spans="2:7" x14ac:dyDescent="0.3">
      <c r="B66" s="87">
        <v>45200</v>
      </c>
      <c r="C66" s="85">
        <v>5418.2</v>
      </c>
      <c r="D66" s="81">
        <f t="shared" si="0"/>
        <v>3.50788811800129E-3</v>
      </c>
      <c r="E66" s="85"/>
      <c r="F66" s="177">
        <v>19653.5</v>
      </c>
      <c r="G66" s="50">
        <f t="shared" si="1"/>
        <v>7.7399774929598486E-4</v>
      </c>
    </row>
    <row r="67" spans="2:7" x14ac:dyDescent="0.3">
      <c r="B67" s="87">
        <v>45207</v>
      </c>
      <c r="C67" s="85">
        <v>5473.37</v>
      </c>
      <c r="D67" s="81">
        <f t="shared" si="0"/>
        <v>1.0182348381381212E-2</v>
      </c>
      <c r="E67" s="85"/>
      <c r="F67" s="177">
        <v>19751.05</v>
      </c>
      <c r="G67" s="50">
        <f t="shared" si="1"/>
        <v>4.9634925076957881E-3</v>
      </c>
    </row>
    <row r="68" spans="2:7" x14ac:dyDescent="0.3">
      <c r="B68" s="87">
        <v>45214</v>
      </c>
      <c r="C68" s="85">
        <v>5452.8</v>
      </c>
      <c r="D68" s="81">
        <f t="shared" si="0"/>
        <v>-3.7581965041646459E-3</v>
      </c>
      <c r="E68" s="85"/>
      <c r="F68" s="177">
        <v>19542.650000000001</v>
      </c>
      <c r="G68" s="50">
        <f t="shared" si="1"/>
        <v>-1.0551337776978809E-2</v>
      </c>
    </row>
    <row r="69" spans="2:7" x14ac:dyDescent="0.3">
      <c r="B69" s="87">
        <v>45221</v>
      </c>
      <c r="C69" s="85">
        <v>5242.2</v>
      </c>
      <c r="D69" s="81">
        <f t="shared" si="0"/>
        <v>-3.862235915492962E-2</v>
      </c>
      <c r="E69" s="85"/>
      <c r="F69" s="177">
        <v>19047.25</v>
      </c>
      <c r="G69" s="50">
        <f t="shared" si="1"/>
        <v>-2.5349683896503383E-2</v>
      </c>
    </row>
    <row r="70" spans="2:7" x14ac:dyDescent="0.3">
      <c r="B70" s="87">
        <v>45228</v>
      </c>
      <c r="C70" s="85">
        <v>5375.98</v>
      </c>
      <c r="D70" s="81">
        <f t="shared" si="0"/>
        <v>2.5519819922933173E-2</v>
      </c>
      <c r="E70" s="85"/>
      <c r="F70" s="177">
        <v>19230.599999999999</v>
      </c>
      <c r="G70" s="50">
        <f t="shared" si="1"/>
        <v>9.6260615049414966E-3</v>
      </c>
    </row>
    <row r="71" spans="2:7" x14ac:dyDescent="0.3">
      <c r="B71" s="87">
        <v>45235</v>
      </c>
      <c r="C71" s="85">
        <v>5611.99</v>
      </c>
      <c r="D71" s="81">
        <f t="shared" si="0"/>
        <v>4.3900832964408387E-2</v>
      </c>
      <c r="E71" s="85"/>
      <c r="F71" s="177">
        <v>19425.349999999999</v>
      </c>
      <c r="G71" s="50">
        <f t="shared" si="1"/>
        <v>1.0127089118384225E-2</v>
      </c>
    </row>
    <row r="72" spans="2:7" x14ac:dyDescent="0.3">
      <c r="B72" s="87">
        <v>45242</v>
      </c>
      <c r="C72" s="85">
        <v>5535.91</v>
      </c>
      <c r="D72" s="81">
        <f t="shared" si="0"/>
        <v>-1.3556688447413423E-2</v>
      </c>
      <c r="E72" s="85"/>
      <c r="F72" s="177">
        <v>19731.8</v>
      </c>
      <c r="G72" s="50">
        <f t="shared" si="1"/>
        <v>1.5775777527818002E-2</v>
      </c>
    </row>
    <row r="73" spans="2:7" x14ac:dyDescent="0.3">
      <c r="B73" s="87">
        <v>45249</v>
      </c>
      <c r="C73" s="85">
        <v>5633.94</v>
      </c>
      <c r="D73" s="81">
        <f t="shared" si="0"/>
        <v>1.7708019097131267E-2</v>
      </c>
      <c r="E73" s="85"/>
      <c r="F73" s="177">
        <v>19794.7</v>
      </c>
      <c r="G73" s="50">
        <f t="shared" si="1"/>
        <v>3.1877476966115648E-3</v>
      </c>
    </row>
    <row r="74" spans="2:7" x14ac:dyDescent="0.3">
      <c r="B74" s="87">
        <v>45256</v>
      </c>
      <c r="C74" s="85">
        <v>5929.18</v>
      </c>
      <c r="D74" s="81">
        <f t="shared" si="0"/>
        <v>5.2403823966886476E-2</v>
      </c>
      <c r="E74" s="85"/>
      <c r="F74" s="177">
        <v>20267.900000000001</v>
      </c>
      <c r="G74" s="50">
        <f t="shared" si="1"/>
        <v>2.3905388816198414E-2</v>
      </c>
    </row>
    <row r="75" spans="2:7" x14ac:dyDescent="0.3">
      <c r="B75" s="87">
        <v>45263</v>
      </c>
      <c r="C75" s="85">
        <v>6564.01</v>
      </c>
      <c r="D75" s="81">
        <f t="shared" si="0"/>
        <v>0.10706876836257284</v>
      </c>
      <c r="E75" s="85"/>
      <c r="F75" s="177">
        <v>20969.400000000001</v>
      </c>
      <c r="G75" s="50">
        <f t="shared" si="1"/>
        <v>3.4611380557433069E-2</v>
      </c>
    </row>
    <row r="76" spans="2:7" x14ac:dyDescent="0.3">
      <c r="B76" s="87">
        <v>45270</v>
      </c>
      <c r="C76" s="85">
        <v>7944.99</v>
      </c>
      <c r="D76" s="81">
        <f t="shared" si="0"/>
        <v>0.21038663865533413</v>
      </c>
      <c r="E76" s="85"/>
      <c r="F76" s="177">
        <v>21456.65</v>
      </c>
      <c r="G76" s="50">
        <f t="shared" si="1"/>
        <v>2.3236239472755438E-2</v>
      </c>
    </row>
    <row r="77" spans="2:7" x14ac:dyDescent="0.3">
      <c r="B77" s="87">
        <v>45277</v>
      </c>
      <c r="C77" s="85">
        <v>7454.13</v>
      </c>
      <c r="D77" s="81">
        <f t="shared" si="0"/>
        <v>-6.178233075183226E-2</v>
      </c>
      <c r="E77" s="85"/>
      <c r="F77" s="177">
        <v>21349.4</v>
      </c>
      <c r="G77" s="50">
        <f t="shared" si="1"/>
        <v>-4.9984503638732525E-3</v>
      </c>
    </row>
    <row r="78" spans="2:7" x14ac:dyDescent="0.3">
      <c r="B78" s="87">
        <v>45284</v>
      </c>
      <c r="C78" s="85">
        <v>7633.49</v>
      </c>
      <c r="D78" s="81">
        <f t="shared" ref="D78:D116" si="2">C78/C77-1</f>
        <v>2.4061828811678954E-2</v>
      </c>
      <c r="E78" s="85"/>
      <c r="F78" s="177">
        <v>21731.4</v>
      </c>
      <c r="G78" s="50">
        <f t="shared" ref="G78:G116" si="3">F78/F77-1</f>
        <v>1.7892774504201459E-2</v>
      </c>
    </row>
    <row r="79" spans="2:7" x14ac:dyDescent="0.3">
      <c r="B79" s="87">
        <v>45291</v>
      </c>
      <c r="C79" s="85">
        <v>8015.44</v>
      </c>
      <c r="D79" s="81">
        <f t="shared" si="2"/>
        <v>5.0036090962325197E-2</v>
      </c>
      <c r="E79" s="85"/>
      <c r="F79" s="177">
        <v>21710.799999999999</v>
      </c>
      <c r="G79" s="50">
        <f t="shared" si="3"/>
        <v>-9.479370864280412E-4</v>
      </c>
    </row>
    <row r="80" spans="2:7" x14ac:dyDescent="0.3">
      <c r="B80" s="87">
        <v>45298</v>
      </c>
      <c r="C80" s="85">
        <v>8066.46</v>
      </c>
      <c r="D80" s="81">
        <f t="shared" si="2"/>
        <v>6.3652151347899366E-3</v>
      </c>
      <c r="E80" s="85"/>
      <c r="F80" s="177">
        <v>21894.55</v>
      </c>
      <c r="G80" s="50">
        <f t="shared" si="3"/>
        <v>8.4635296718684749E-3</v>
      </c>
    </row>
    <row r="81" spans="2:7" x14ac:dyDescent="0.3">
      <c r="B81" s="87">
        <v>45305</v>
      </c>
      <c r="C81" s="85">
        <v>7910.63</v>
      </c>
      <c r="D81" s="81">
        <f t="shared" si="2"/>
        <v>-1.9318263525759716E-2</v>
      </c>
      <c r="E81" s="85"/>
      <c r="F81" s="177">
        <v>21622.400000000001</v>
      </c>
      <c r="G81" s="50">
        <f t="shared" si="3"/>
        <v>-1.2430033958222397E-2</v>
      </c>
    </row>
    <row r="82" spans="2:7" x14ac:dyDescent="0.3">
      <c r="B82" s="87">
        <v>45312</v>
      </c>
      <c r="C82" s="85">
        <v>7760.34</v>
      </c>
      <c r="D82" s="81">
        <f t="shared" si="2"/>
        <v>-1.899848684618044E-2</v>
      </c>
      <c r="E82" s="85"/>
      <c r="F82" s="177">
        <v>21352.6</v>
      </c>
      <c r="G82" s="50">
        <f t="shared" si="3"/>
        <v>-1.2477800799171379E-2</v>
      </c>
    </row>
    <row r="83" spans="2:7" x14ac:dyDescent="0.3">
      <c r="B83" s="87">
        <v>45319</v>
      </c>
      <c r="C83" s="85">
        <v>7926.45</v>
      </c>
      <c r="D83" s="81">
        <f t="shared" si="2"/>
        <v>2.1404989987552137E-2</v>
      </c>
      <c r="E83" s="85"/>
      <c r="F83" s="177">
        <v>21853.8</v>
      </c>
      <c r="G83" s="50">
        <f t="shared" si="3"/>
        <v>2.3472551352060167E-2</v>
      </c>
    </row>
    <row r="84" spans="2:7" x14ac:dyDescent="0.3">
      <c r="B84" s="87">
        <v>45326</v>
      </c>
      <c r="C84" s="85">
        <v>8557.9699999999993</v>
      </c>
      <c r="D84" s="81">
        <f t="shared" si="2"/>
        <v>7.9672488945240261E-2</v>
      </c>
      <c r="E84" s="85"/>
      <c r="F84" s="177">
        <v>21782.5</v>
      </c>
      <c r="G84" s="50">
        <f t="shared" si="3"/>
        <v>-3.2625904876955047E-3</v>
      </c>
    </row>
    <row r="85" spans="2:7" x14ac:dyDescent="0.3">
      <c r="B85" s="87">
        <v>45333</v>
      </c>
      <c r="C85" s="85">
        <v>8703.9599999999991</v>
      </c>
      <c r="D85" s="81">
        <f t="shared" si="2"/>
        <v>1.7058952064566757E-2</v>
      </c>
      <c r="E85" s="85"/>
      <c r="F85" s="177">
        <v>22040.7</v>
      </c>
      <c r="G85" s="50">
        <f t="shared" si="3"/>
        <v>1.1853552163433978E-2</v>
      </c>
    </row>
    <row r="86" spans="2:7" x14ac:dyDescent="0.3">
      <c r="B86" s="87">
        <v>45340</v>
      </c>
      <c r="C86" s="85">
        <v>9163.6299999999992</v>
      </c>
      <c r="D86" s="81">
        <f t="shared" si="2"/>
        <v>5.2811593803280266E-2</v>
      </c>
      <c r="E86" s="85"/>
      <c r="F86" s="177">
        <v>22212.7</v>
      </c>
      <c r="G86" s="50">
        <f t="shared" si="3"/>
        <v>7.8037448901351336E-3</v>
      </c>
    </row>
    <row r="87" spans="2:7" x14ac:dyDescent="0.3">
      <c r="B87" s="87">
        <v>45347</v>
      </c>
      <c r="C87" s="85">
        <v>9135.94</v>
      </c>
      <c r="D87" s="81">
        <f t="shared" si="2"/>
        <v>-3.021728288898462E-3</v>
      </c>
      <c r="E87" s="85"/>
      <c r="F87" s="177">
        <v>22338.75</v>
      </c>
      <c r="G87" s="50">
        <f t="shared" si="3"/>
        <v>5.6746816010659895E-3</v>
      </c>
    </row>
    <row r="88" spans="2:7" x14ac:dyDescent="0.3">
      <c r="B88" s="87">
        <v>45354</v>
      </c>
      <c r="C88" s="85">
        <v>8828.59</v>
      </c>
      <c r="D88" s="81">
        <f t="shared" si="2"/>
        <v>-3.3641858418509751E-2</v>
      </c>
      <c r="E88" s="85"/>
      <c r="F88" s="177">
        <v>22493.55</v>
      </c>
      <c r="G88" s="50">
        <f t="shared" si="3"/>
        <v>6.929662581836471E-3</v>
      </c>
    </row>
    <row r="89" spans="2:7" x14ac:dyDescent="0.3">
      <c r="B89" s="87">
        <v>45361</v>
      </c>
      <c r="C89" s="85">
        <v>8283.99</v>
      </c>
      <c r="D89" s="81">
        <f t="shared" si="2"/>
        <v>-6.1685954382296626E-2</v>
      </c>
      <c r="E89" s="85"/>
      <c r="F89" s="177">
        <v>22023.35</v>
      </c>
      <c r="G89" s="50">
        <f t="shared" si="3"/>
        <v>-2.0903770191899484E-2</v>
      </c>
    </row>
    <row r="90" spans="2:7" x14ac:dyDescent="0.3">
      <c r="B90" s="87">
        <v>45368</v>
      </c>
      <c r="C90" s="85">
        <v>7959.58</v>
      </c>
      <c r="D90" s="81">
        <f t="shared" si="2"/>
        <v>-3.9161080590391806E-2</v>
      </c>
      <c r="E90" s="85"/>
      <c r="F90" s="177">
        <v>22096.75</v>
      </c>
      <c r="G90" s="50">
        <f t="shared" si="3"/>
        <v>3.3328262957270649E-3</v>
      </c>
    </row>
    <row r="91" spans="2:7" x14ac:dyDescent="0.3">
      <c r="B91" s="87">
        <v>45375</v>
      </c>
      <c r="C91" s="85">
        <v>8072.99</v>
      </c>
      <c r="D91" s="81">
        <f t="shared" si="2"/>
        <v>1.4248239228703108E-2</v>
      </c>
      <c r="E91" s="85"/>
      <c r="F91" s="177">
        <v>22326.9</v>
      </c>
      <c r="G91" s="50">
        <f t="shared" si="3"/>
        <v>1.0415558849152129E-2</v>
      </c>
    </row>
    <row r="92" spans="2:7" x14ac:dyDescent="0.3">
      <c r="B92" s="87">
        <v>45382</v>
      </c>
      <c r="C92" s="85">
        <v>8258.08</v>
      </c>
      <c r="D92" s="81">
        <f t="shared" si="2"/>
        <v>2.2927069152816948E-2</v>
      </c>
      <c r="E92" s="85"/>
      <c r="F92" s="177">
        <v>22513.7</v>
      </c>
      <c r="G92" s="50">
        <f t="shared" si="3"/>
        <v>8.3665891816597782E-3</v>
      </c>
    </row>
    <row r="93" spans="2:7" x14ac:dyDescent="0.3">
      <c r="B93" s="87">
        <v>45389</v>
      </c>
      <c r="C93" s="85">
        <v>8326.5499999999993</v>
      </c>
      <c r="D93" s="81">
        <f t="shared" si="2"/>
        <v>8.2912735163620521E-3</v>
      </c>
      <c r="E93" s="85"/>
      <c r="F93" s="177">
        <v>22519.4</v>
      </c>
      <c r="G93" s="50">
        <f t="shared" si="3"/>
        <v>2.5317917534661838E-4</v>
      </c>
    </row>
    <row r="94" spans="2:7" x14ac:dyDescent="0.3">
      <c r="B94" s="87">
        <v>45396</v>
      </c>
      <c r="C94" s="85">
        <v>8230.5</v>
      </c>
      <c r="D94" s="81">
        <f t="shared" si="2"/>
        <v>-1.1535389807303065E-2</v>
      </c>
      <c r="E94" s="85"/>
      <c r="F94" s="177">
        <v>22147</v>
      </c>
      <c r="G94" s="50">
        <f t="shared" si="3"/>
        <v>-1.6536852669254087E-2</v>
      </c>
    </row>
    <row r="95" spans="2:7" x14ac:dyDescent="0.3">
      <c r="B95" s="87">
        <v>45403</v>
      </c>
      <c r="C95" s="85">
        <v>8460.0499999999993</v>
      </c>
      <c r="D95" s="81">
        <f t="shared" si="2"/>
        <v>2.7890164631553249E-2</v>
      </c>
      <c r="E95" s="85"/>
      <c r="F95" s="177">
        <v>22419.95</v>
      </c>
      <c r="G95" s="50">
        <f t="shared" si="3"/>
        <v>1.2324468325281002E-2</v>
      </c>
    </row>
    <row r="96" spans="2:7" x14ac:dyDescent="0.3">
      <c r="B96" s="87">
        <v>45410</v>
      </c>
      <c r="C96" s="85">
        <v>9011.75</v>
      </c>
      <c r="D96" s="81">
        <f t="shared" si="2"/>
        <v>6.5212380541486148E-2</v>
      </c>
      <c r="E96" s="85"/>
      <c r="F96" s="177">
        <v>22475.85</v>
      </c>
      <c r="G96" s="50">
        <f t="shared" si="3"/>
        <v>2.4933151055197555E-3</v>
      </c>
    </row>
    <row r="97" spans="2:7" x14ac:dyDescent="0.3">
      <c r="B97" s="87">
        <v>45417</v>
      </c>
      <c r="C97" s="85">
        <v>10195.35</v>
      </c>
      <c r="D97" s="81">
        <f t="shared" si="2"/>
        <v>0.13133963991455611</v>
      </c>
      <c r="E97" s="85"/>
      <c r="F97" s="177">
        <v>22055.200000000001</v>
      </c>
      <c r="G97" s="50">
        <f t="shared" si="3"/>
        <v>-1.8715643679771743E-2</v>
      </c>
    </row>
    <row r="98" spans="2:7" x14ac:dyDescent="0.3">
      <c r="B98" s="87">
        <v>45424</v>
      </c>
      <c r="C98" s="85">
        <v>10515.4</v>
      </c>
      <c r="D98" s="81">
        <f t="shared" si="2"/>
        <v>3.1391761930684048E-2</v>
      </c>
      <c r="E98" s="85"/>
      <c r="F98" s="177">
        <v>22466.1</v>
      </c>
      <c r="G98" s="50">
        <f t="shared" si="3"/>
        <v>1.8630527041241907E-2</v>
      </c>
    </row>
    <row r="99" spans="2:7" x14ac:dyDescent="0.3">
      <c r="B99" s="87">
        <v>45431</v>
      </c>
      <c r="C99" s="85">
        <v>11110.7</v>
      </c>
      <c r="D99" s="81">
        <f t="shared" si="2"/>
        <v>5.6612206858512426E-2</v>
      </c>
      <c r="E99" s="85"/>
      <c r="F99" s="177">
        <v>22957.1</v>
      </c>
      <c r="G99" s="50">
        <f t="shared" si="3"/>
        <v>2.1855150649200406E-2</v>
      </c>
    </row>
    <row r="100" spans="2:7" x14ac:dyDescent="0.3">
      <c r="B100" s="87">
        <v>45438</v>
      </c>
      <c r="C100" s="85">
        <v>11510.45</v>
      </c>
      <c r="D100" s="81">
        <f t="shared" si="2"/>
        <v>3.5978831216755047E-2</v>
      </c>
      <c r="E100" s="85"/>
      <c r="F100" s="177">
        <v>22530.7</v>
      </c>
      <c r="G100" s="50">
        <f t="shared" si="3"/>
        <v>-1.8573774562117951E-2</v>
      </c>
    </row>
    <row r="101" spans="2:7" x14ac:dyDescent="0.3">
      <c r="B101" s="87">
        <v>45445</v>
      </c>
      <c r="C101" s="85">
        <v>11976.05</v>
      </c>
      <c r="D101" s="81">
        <f t="shared" si="2"/>
        <v>4.0450199601231862E-2</v>
      </c>
      <c r="E101" s="85"/>
      <c r="F101" s="177">
        <v>23290.15</v>
      </c>
      <c r="G101" s="50">
        <f t="shared" si="3"/>
        <v>3.3707341538434354E-2</v>
      </c>
    </row>
    <row r="102" spans="2:7" x14ac:dyDescent="0.3">
      <c r="B102" s="87">
        <v>45452</v>
      </c>
      <c r="C102" s="85">
        <v>11984.7</v>
      </c>
      <c r="D102" s="81">
        <f t="shared" si="2"/>
        <v>7.2227487360199127E-4</v>
      </c>
      <c r="E102" s="85"/>
      <c r="F102" s="177">
        <v>23465.599999999999</v>
      </c>
      <c r="G102" s="50">
        <f t="shared" si="3"/>
        <v>7.5332275661599279E-3</v>
      </c>
    </row>
    <row r="103" spans="2:7" x14ac:dyDescent="0.3">
      <c r="B103" s="87">
        <v>45459</v>
      </c>
      <c r="C103" s="85">
        <v>11811.4</v>
      </c>
      <c r="D103" s="81">
        <f t="shared" si="2"/>
        <v>-1.4460103298372218E-2</v>
      </c>
      <c r="E103" s="85"/>
      <c r="F103" s="177">
        <v>23501.1</v>
      </c>
      <c r="G103" s="50">
        <f t="shared" si="3"/>
        <v>1.5128528569481325E-3</v>
      </c>
    </row>
    <row r="104" spans="2:7" x14ac:dyDescent="0.3">
      <c r="B104" s="87">
        <v>45466</v>
      </c>
      <c r="C104" s="85">
        <v>13242.05</v>
      </c>
      <c r="D104" s="81">
        <f t="shared" si="2"/>
        <v>0.12112450683238229</v>
      </c>
      <c r="E104" s="85"/>
      <c r="F104" s="177">
        <v>24010.6</v>
      </c>
      <c r="G104" s="50">
        <f t="shared" si="3"/>
        <v>2.1679836262983532E-2</v>
      </c>
    </row>
    <row r="105" spans="2:7" x14ac:dyDescent="0.3">
      <c r="B105" s="87">
        <v>45473</v>
      </c>
      <c r="C105" s="85">
        <v>14084.65</v>
      </c>
      <c r="D105" s="81">
        <f t="shared" si="2"/>
        <v>6.3630631208914101E-2</v>
      </c>
      <c r="E105" s="85"/>
      <c r="F105" s="177">
        <v>24323.85</v>
      </c>
      <c r="G105" s="50">
        <f t="shared" si="3"/>
        <v>1.3046321208133094E-2</v>
      </c>
    </row>
    <row r="106" spans="2:7" x14ac:dyDescent="0.3">
      <c r="B106" s="87">
        <v>45480</v>
      </c>
      <c r="C106" s="85">
        <v>13572.95</v>
      </c>
      <c r="D106" s="81">
        <f t="shared" si="2"/>
        <v>-3.6330331247137804E-2</v>
      </c>
      <c r="E106" s="85"/>
      <c r="F106" s="177">
        <v>24502.15</v>
      </c>
      <c r="G106" s="50">
        <f t="shared" si="3"/>
        <v>7.3302540510651326E-3</v>
      </c>
    </row>
    <row r="107" spans="2:7" x14ac:dyDescent="0.3">
      <c r="B107" s="87">
        <v>45487</v>
      </c>
      <c r="C107" s="85">
        <v>12598.55</v>
      </c>
      <c r="D107" s="81">
        <f t="shared" si="2"/>
        <v>-7.1789846717183914E-2</v>
      </c>
      <c r="E107" s="85"/>
      <c r="F107" s="177">
        <v>24530.9</v>
      </c>
      <c r="G107" s="50">
        <f t="shared" si="3"/>
        <v>1.1733664188653403E-3</v>
      </c>
    </row>
    <row r="108" spans="2:7" x14ac:dyDescent="0.3">
      <c r="B108" s="87">
        <v>45494</v>
      </c>
      <c r="C108" s="85">
        <v>13424.95</v>
      </c>
      <c r="D108" s="81">
        <f t="shared" si="2"/>
        <v>6.5594850201015298E-2</v>
      </c>
      <c r="E108" s="85"/>
      <c r="F108" s="177">
        <v>24834.85</v>
      </c>
      <c r="G108" s="50">
        <f t="shared" si="3"/>
        <v>1.2390495252925682E-2</v>
      </c>
    </row>
    <row r="109" spans="2:7" x14ac:dyDescent="0.3">
      <c r="B109" s="87">
        <v>45505</v>
      </c>
      <c r="C109" s="85">
        <v>13545.25</v>
      </c>
      <c r="D109" s="81">
        <f t="shared" si="2"/>
        <v>8.9609272287791697E-3</v>
      </c>
      <c r="E109" s="85"/>
      <c r="F109" s="177">
        <v>24717.7</v>
      </c>
      <c r="G109" s="50">
        <f t="shared" si="3"/>
        <v>-4.7171615693268887E-3</v>
      </c>
    </row>
    <row r="110" spans="2:7" x14ac:dyDescent="0.3">
      <c r="B110" s="87">
        <v>45508</v>
      </c>
      <c r="C110" s="85">
        <v>13943</v>
      </c>
      <c r="D110" s="81">
        <f t="shared" si="2"/>
        <v>2.9364537383953726E-2</v>
      </c>
      <c r="E110" s="85"/>
      <c r="F110" s="177">
        <v>24367.5</v>
      </c>
      <c r="G110" s="50">
        <f t="shared" si="3"/>
        <v>-1.4167984885325113E-2</v>
      </c>
    </row>
    <row r="111" spans="2:7" x14ac:dyDescent="0.3">
      <c r="B111" s="87">
        <v>45515</v>
      </c>
      <c r="C111" s="85">
        <v>13479.4</v>
      </c>
      <c r="D111" s="81">
        <f t="shared" si="2"/>
        <v>-3.3249659327260983E-2</v>
      </c>
      <c r="E111" s="85"/>
      <c r="F111" s="177">
        <v>24541.15</v>
      </c>
      <c r="G111" s="50">
        <f t="shared" si="3"/>
        <v>7.1262952703396998E-3</v>
      </c>
    </row>
    <row r="112" spans="2:7" x14ac:dyDescent="0.3">
      <c r="B112" s="87">
        <v>45522</v>
      </c>
      <c r="C112" s="85">
        <v>13487.2</v>
      </c>
      <c r="D112" s="81">
        <f t="shared" si="2"/>
        <v>5.7866077125101612E-4</v>
      </c>
      <c r="E112" s="85"/>
      <c r="F112" s="177">
        <v>24823.15</v>
      </c>
      <c r="G112" s="50">
        <f t="shared" si="3"/>
        <v>1.1490904052988471E-2</v>
      </c>
    </row>
    <row r="113" spans="2:7" x14ac:dyDescent="0.3">
      <c r="B113" s="87">
        <v>45529</v>
      </c>
      <c r="C113" s="85">
        <v>13949</v>
      </c>
      <c r="D113" s="81">
        <f t="shared" si="2"/>
        <v>3.4239871878521733E-2</v>
      </c>
      <c r="E113" s="85"/>
      <c r="F113" s="177">
        <v>25235.9</v>
      </c>
      <c r="G113" s="50">
        <f t="shared" si="3"/>
        <v>1.6627623810837822E-2</v>
      </c>
    </row>
    <row r="114" spans="2:7" x14ac:dyDescent="0.3">
      <c r="B114" s="87">
        <v>45536</v>
      </c>
      <c r="C114" s="85">
        <v>14155.6</v>
      </c>
      <c r="D114" s="81">
        <f t="shared" si="2"/>
        <v>1.4811097569718212E-2</v>
      </c>
      <c r="E114" s="85"/>
      <c r="F114" s="177">
        <v>24852.15</v>
      </c>
      <c r="G114" s="50">
        <f t="shared" si="3"/>
        <v>-1.5206511358818231E-2</v>
      </c>
    </row>
    <row r="115" spans="2:7" x14ac:dyDescent="0.3">
      <c r="B115" s="87">
        <v>45543</v>
      </c>
      <c r="C115" s="85">
        <v>14260.7</v>
      </c>
      <c r="D115" s="81">
        <f t="shared" si="2"/>
        <v>7.4246234705699354E-3</v>
      </c>
      <c r="E115" s="85"/>
      <c r="F115" s="177">
        <v>25356.5</v>
      </c>
      <c r="G115" s="50">
        <f t="shared" si="3"/>
        <v>2.0294018827344829E-2</v>
      </c>
    </row>
    <row r="116" spans="2:7" x14ac:dyDescent="0.3">
      <c r="B116" s="87">
        <v>45550</v>
      </c>
      <c r="C116" s="85">
        <v>14247.5</v>
      </c>
      <c r="D116" s="81">
        <f t="shared" si="2"/>
        <v>-9.2562076195423781E-4</v>
      </c>
      <c r="E116" s="85"/>
      <c r="F116" s="177">
        <v>25415.8</v>
      </c>
      <c r="G116" s="50">
        <f t="shared" si="3"/>
        <v>2.3386508390352834E-3</v>
      </c>
    </row>
  </sheetData>
  <mergeCells count="3">
    <mergeCell ref="B9:D9"/>
    <mergeCell ref="F9:G9"/>
    <mergeCell ref="I9:J9"/>
  </mergeCells>
  <pageMargins left="0.11811023622047245" right="0.19685039370078741" top="0.19685039370078741" bottom="0.74803149606299213" header="0.98425196850393704" footer="0.31496062992125984"/>
  <pageSetup scale="63" fitToHeight="2"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35EAE-582E-4819-B575-CEF3A34C9ABF}">
  <dimension ref="A2:E108"/>
  <sheetViews>
    <sheetView topLeftCell="A82" workbookViewId="0">
      <selection activeCell="D3" sqref="D3:D107"/>
    </sheetView>
  </sheetViews>
  <sheetFormatPr defaultRowHeight="14.4" x14ac:dyDescent="0.3"/>
  <cols>
    <col min="1" max="1" width="10.33203125" bestFit="1" customWidth="1"/>
    <col min="2" max="2" width="10.33203125" hidden="1" customWidth="1"/>
    <col min="3" max="3" width="11.88671875" bestFit="1" customWidth="1"/>
  </cols>
  <sheetData>
    <row r="2" spans="1:5" x14ac:dyDescent="0.3">
      <c r="A2" t="s">
        <v>236</v>
      </c>
      <c r="B2" t="s">
        <v>236</v>
      </c>
      <c r="C2" t="s">
        <v>236</v>
      </c>
      <c r="D2" t="s">
        <v>238</v>
      </c>
      <c r="E2" t="s">
        <v>434</v>
      </c>
    </row>
    <row r="3" spans="1:5" x14ac:dyDescent="0.3">
      <c r="A3" s="87">
        <v>44822</v>
      </c>
      <c r="B3" s="170">
        <v>44823</v>
      </c>
      <c r="C3" s="170" t="s">
        <v>510</v>
      </c>
      <c r="D3" s="85">
        <v>12351.5</v>
      </c>
      <c r="E3" s="28">
        <v>875518</v>
      </c>
    </row>
    <row r="4" spans="1:5" x14ac:dyDescent="0.3">
      <c r="A4" s="87">
        <v>44829</v>
      </c>
      <c r="B4" s="170">
        <v>44830</v>
      </c>
      <c r="C4" s="170" t="s">
        <v>511</v>
      </c>
      <c r="D4" s="85">
        <v>12316.05</v>
      </c>
      <c r="E4" s="28">
        <v>1386165</v>
      </c>
    </row>
    <row r="5" spans="1:5" x14ac:dyDescent="0.3">
      <c r="A5" s="87">
        <v>44836</v>
      </c>
      <c r="B5" s="170">
        <v>44837</v>
      </c>
      <c r="C5" s="170" t="s">
        <v>512</v>
      </c>
      <c r="D5" s="85">
        <v>12186.15</v>
      </c>
      <c r="E5" s="28">
        <v>1959634</v>
      </c>
    </row>
    <row r="6" spans="1:5" x14ac:dyDescent="0.3">
      <c r="A6" s="87">
        <v>44843</v>
      </c>
      <c r="B6" s="170">
        <v>44844</v>
      </c>
      <c r="C6" s="170" t="s">
        <v>513</v>
      </c>
      <c r="D6" s="85">
        <v>12403</v>
      </c>
      <c r="E6" s="28">
        <v>2841323</v>
      </c>
    </row>
    <row r="7" spans="1:5" x14ac:dyDescent="0.3">
      <c r="A7" s="87">
        <v>44850</v>
      </c>
      <c r="B7" s="170">
        <v>44851</v>
      </c>
      <c r="C7" s="170" t="s">
        <v>514</v>
      </c>
      <c r="D7" s="85">
        <v>12302.3</v>
      </c>
      <c r="E7" s="28">
        <v>3903418</v>
      </c>
    </row>
    <row r="8" spans="1:5" x14ac:dyDescent="0.3">
      <c r="A8" s="87">
        <v>44857</v>
      </c>
      <c r="B8" s="170">
        <v>44858</v>
      </c>
      <c r="C8" s="170" t="s">
        <v>515</v>
      </c>
      <c r="D8" s="85">
        <v>12213.3</v>
      </c>
      <c r="E8" s="28">
        <v>1987355</v>
      </c>
    </row>
    <row r="9" spans="1:5" x14ac:dyDescent="0.3">
      <c r="A9" s="87">
        <v>44864</v>
      </c>
      <c r="B9" s="170">
        <v>44865</v>
      </c>
      <c r="C9" s="170" t="s">
        <v>516</v>
      </c>
      <c r="D9" s="85">
        <v>12224.2</v>
      </c>
      <c r="E9" s="28">
        <v>1758254</v>
      </c>
    </row>
    <row r="10" spans="1:5" x14ac:dyDescent="0.3">
      <c r="A10" s="87">
        <v>44871</v>
      </c>
      <c r="B10" s="170">
        <v>44872</v>
      </c>
      <c r="C10" s="170" t="s">
        <v>517</v>
      </c>
      <c r="D10" s="85">
        <v>12607.32</v>
      </c>
      <c r="E10" s="28">
        <v>2867282</v>
      </c>
    </row>
    <row r="11" spans="1:5" x14ac:dyDescent="0.3">
      <c r="A11" s="87">
        <v>44878</v>
      </c>
      <c r="B11" s="170">
        <v>44879</v>
      </c>
      <c r="C11" s="170" t="s">
        <v>518</v>
      </c>
      <c r="D11" s="85">
        <v>12545.21</v>
      </c>
      <c r="E11" s="28">
        <v>5124946</v>
      </c>
    </row>
    <row r="12" spans="1:5" x14ac:dyDescent="0.3">
      <c r="A12" s="87">
        <v>44885</v>
      </c>
      <c r="B12" s="170">
        <v>44886</v>
      </c>
      <c r="C12" s="170" t="s">
        <v>519</v>
      </c>
      <c r="D12" s="85">
        <v>12407.11</v>
      </c>
      <c r="E12" s="28">
        <v>1802231</v>
      </c>
    </row>
    <row r="13" spans="1:5" x14ac:dyDescent="0.3">
      <c r="A13" s="87">
        <v>44892</v>
      </c>
      <c r="B13" s="170">
        <v>44893</v>
      </c>
      <c r="C13" s="170" t="s">
        <v>520</v>
      </c>
      <c r="D13" s="85">
        <v>12444.95</v>
      </c>
      <c r="E13" s="28">
        <v>1788167</v>
      </c>
    </row>
    <row r="14" spans="1:5" x14ac:dyDescent="0.3">
      <c r="A14" s="87">
        <v>44899</v>
      </c>
      <c r="B14" s="170">
        <v>44900</v>
      </c>
      <c r="C14" s="170" t="s">
        <v>521</v>
      </c>
      <c r="D14" s="85">
        <v>11990.79</v>
      </c>
      <c r="E14" s="28">
        <v>5965312</v>
      </c>
    </row>
    <row r="15" spans="1:5" x14ac:dyDescent="0.3">
      <c r="A15" s="87">
        <v>44906</v>
      </c>
      <c r="B15" s="170">
        <v>44907</v>
      </c>
      <c r="C15" s="170" t="s">
        <v>522</v>
      </c>
      <c r="D15" s="85">
        <v>11921.25</v>
      </c>
      <c r="E15" s="28">
        <v>2996249</v>
      </c>
    </row>
    <row r="16" spans="1:5" x14ac:dyDescent="0.3">
      <c r="A16" s="87">
        <v>44913</v>
      </c>
      <c r="B16" s="170">
        <v>44914</v>
      </c>
      <c r="C16" s="170" t="s">
        <v>523</v>
      </c>
      <c r="D16" s="85">
        <v>12087.33</v>
      </c>
      <c r="E16" s="28">
        <v>3984312</v>
      </c>
    </row>
    <row r="17" spans="1:5" x14ac:dyDescent="0.3">
      <c r="A17" s="87">
        <v>44920</v>
      </c>
      <c r="B17" s="170">
        <v>44928</v>
      </c>
      <c r="C17" s="170" t="s">
        <v>524</v>
      </c>
      <c r="D17" s="85">
        <v>12725.01</v>
      </c>
      <c r="E17" s="28">
        <v>3373728</v>
      </c>
    </row>
    <row r="18" spans="1:5" x14ac:dyDescent="0.3">
      <c r="A18" s="87">
        <v>44927</v>
      </c>
      <c r="B18" s="170">
        <v>44935</v>
      </c>
      <c r="C18" s="170" t="s">
        <v>525</v>
      </c>
      <c r="D18" s="85">
        <v>12691.03</v>
      </c>
      <c r="E18" s="28">
        <v>1469204</v>
      </c>
    </row>
    <row r="19" spans="1:5" x14ac:dyDescent="0.3">
      <c r="A19" s="87">
        <v>44934</v>
      </c>
      <c r="B19" s="170">
        <v>44942</v>
      </c>
      <c r="C19" s="170" t="s">
        <v>526</v>
      </c>
      <c r="D19" s="85">
        <v>12283.28</v>
      </c>
      <c r="E19" s="28">
        <v>2739461</v>
      </c>
    </row>
    <row r="20" spans="1:5" x14ac:dyDescent="0.3">
      <c r="A20" s="87">
        <v>44941</v>
      </c>
      <c r="B20" s="170">
        <v>44949</v>
      </c>
      <c r="C20" s="170" t="s">
        <v>527</v>
      </c>
      <c r="D20" s="85">
        <v>12878.81</v>
      </c>
      <c r="E20" s="28">
        <v>2585328</v>
      </c>
    </row>
    <row r="21" spans="1:5" x14ac:dyDescent="0.3">
      <c r="A21" s="87">
        <v>44948</v>
      </c>
      <c r="B21" s="170">
        <v>44956</v>
      </c>
      <c r="C21" s="170" t="s">
        <v>528</v>
      </c>
      <c r="D21" s="85">
        <v>12482.25</v>
      </c>
      <c r="E21" s="28">
        <v>2116684</v>
      </c>
    </row>
    <row r="22" spans="1:5" x14ac:dyDescent="0.3">
      <c r="A22" s="87">
        <v>44955</v>
      </c>
      <c r="B22" s="170">
        <v>44963</v>
      </c>
      <c r="C22" s="170" t="s">
        <v>529</v>
      </c>
      <c r="D22" s="85">
        <v>12556.9</v>
      </c>
      <c r="E22" s="28">
        <v>2585465</v>
      </c>
    </row>
    <row r="23" spans="1:5" x14ac:dyDescent="0.3">
      <c r="A23" s="87">
        <v>44962</v>
      </c>
      <c r="B23" s="170">
        <v>44970</v>
      </c>
      <c r="C23" s="170" t="s">
        <v>530</v>
      </c>
      <c r="D23" s="85">
        <v>12375.26</v>
      </c>
      <c r="E23" s="28">
        <v>2179535</v>
      </c>
    </row>
    <row r="24" spans="1:5" x14ac:dyDescent="0.3">
      <c r="A24" s="87">
        <v>44969</v>
      </c>
      <c r="B24" s="170">
        <v>44977</v>
      </c>
      <c r="C24" s="170" t="s">
        <v>531</v>
      </c>
      <c r="D24" s="85">
        <v>12584.48</v>
      </c>
      <c r="E24" s="28">
        <v>2792626</v>
      </c>
    </row>
    <row r="25" spans="1:5" x14ac:dyDescent="0.3">
      <c r="A25" s="87">
        <v>44976</v>
      </c>
      <c r="B25" s="170">
        <v>44984</v>
      </c>
      <c r="C25" s="170" t="s">
        <v>532</v>
      </c>
      <c r="D25" s="85">
        <v>12592.01</v>
      </c>
      <c r="E25" s="28">
        <v>2381208</v>
      </c>
    </row>
    <row r="26" spans="1:5" x14ac:dyDescent="0.3">
      <c r="A26" s="87">
        <v>44983</v>
      </c>
      <c r="B26" s="170">
        <v>44991</v>
      </c>
      <c r="C26" s="170" t="s">
        <v>533</v>
      </c>
      <c r="D26" s="85">
        <v>12151.77</v>
      </c>
      <c r="E26" s="28">
        <v>2725092</v>
      </c>
    </row>
    <row r="27" spans="1:5" x14ac:dyDescent="0.3">
      <c r="A27" s="87">
        <v>44990</v>
      </c>
      <c r="B27" s="170">
        <v>44998</v>
      </c>
      <c r="C27" s="170" t="s">
        <v>534</v>
      </c>
      <c r="D27" s="85">
        <v>12305.37</v>
      </c>
      <c r="E27" s="28">
        <v>2322493</v>
      </c>
    </row>
    <row r="28" spans="1:5" x14ac:dyDescent="0.3">
      <c r="A28" s="87">
        <v>44997</v>
      </c>
      <c r="B28" s="170">
        <v>45005</v>
      </c>
      <c r="C28" s="170" t="s">
        <v>535</v>
      </c>
      <c r="D28" s="85">
        <v>12482.45</v>
      </c>
      <c r="E28" s="28">
        <v>1642885</v>
      </c>
    </row>
    <row r="29" spans="1:5" x14ac:dyDescent="0.3">
      <c r="A29" s="87">
        <v>45004</v>
      </c>
      <c r="B29" s="170">
        <v>45012</v>
      </c>
      <c r="C29" s="170" t="s">
        <v>536</v>
      </c>
      <c r="D29" s="85">
        <v>12222.26</v>
      </c>
      <c r="E29" s="28">
        <v>2246878</v>
      </c>
    </row>
    <row r="30" spans="1:5" x14ac:dyDescent="0.3">
      <c r="A30" s="87">
        <v>45011</v>
      </c>
      <c r="B30" s="170">
        <v>45019</v>
      </c>
      <c r="C30" s="170" t="s">
        <v>537</v>
      </c>
      <c r="D30" s="85">
        <v>11369.26</v>
      </c>
      <c r="E30" s="28">
        <v>3357919</v>
      </c>
    </row>
    <row r="31" spans="1:5" x14ac:dyDescent="0.3">
      <c r="A31" s="87">
        <v>45018</v>
      </c>
      <c r="B31" s="170">
        <v>45026</v>
      </c>
      <c r="C31" s="170" t="s">
        <v>538</v>
      </c>
      <c r="D31" s="85">
        <v>11402.35</v>
      </c>
      <c r="E31" s="28">
        <v>2689755</v>
      </c>
    </row>
    <row r="32" spans="1:5" x14ac:dyDescent="0.3">
      <c r="A32" s="87">
        <v>45025</v>
      </c>
      <c r="B32" s="170">
        <v>45033</v>
      </c>
      <c r="C32" s="170" t="s">
        <v>539</v>
      </c>
      <c r="D32" s="85">
        <v>11512.21</v>
      </c>
      <c r="E32" s="28">
        <v>1585505</v>
      </c>
    </row>
    <row r="33" spans="1:5" x14ac:dyDescent="0.3">
      <c r="A33" s="87">
        <v>45032</v>
      </c>
      <c r="B33" s="170">
        <v>45040</v>
      </c>
      <c r="C33" s="170" t="s">
        <v>540</v>
      </c>
      <c r="D33" s="85">
        <v>11427.66</v>
      </c>
      <c r="E33" s="28">
        <v>2375293</v>
      </c>
    </row>
    <row r="34" spans="1:5" x14ac:dyDescent="0.3">
      <c r="A34" s="87">
        <v>45039</v>
      </c>
      <c r="B34" s="170">
        <v>45047</v>
      </c>
      <c r="C34" s="170" t="s">
        <v>541</v>
      </c>
      <c r="D34" s="85">
        <v>11273.91</v>
      </c>
      <c r="E34" s="28">
        <v>2342178</v>
      </c>
    </row>
    <row r="35" spans="1:5" x14ac:dyDescent="0.3">
      <c r="A35" s="87">
        <v>45046</v>
      </c>
      <c r="B35" s="170">
        <v>45054</v>
      </c>
      <c r="C35" s="170" t="s">
        <v>542</v>
      </c>
      <c r="D35" s="85">
        <v>10632.42</v>
      </c>
      <c r="E35" s="28">
        <v>2107044</v>
      </c>
    </row>
    <row r="36" spans="1:5" x14ac:dyDescent="0.3">
      <c r="A36" s="87">
        <v>45053</v>
      </c>
      <c r="B36" s="170">
        <v>45061</v>
      </c>
      <c r="C36" s="170" t="s">
        <v>543</v>
      </c>
      <c r="D36" s="85">
        <v>10555.75</v>
      </c>
      <c r="E36" s="28">
        <v>2957524</v>
      </c>
    </row>
    <row r="37" spans="1:5" x14ac:dyDescent="0.3">
      <c r="A37" s="87">
        <v>45060</v>
      </c>
      <c r="B37" s="170">
        <v>45068</v>
      </c>
      <c r="C37" s="170" t="s">
        <v>544</v>
      </c>
      <c r="D37" s="85">
        <v>9788.5400000000009</v>
      </c>
      <c r="E37" s="28">
        <v>4527943</v>
      </c>
    </row>
    <row r="38" spans="1:5" x14ac:dyDescent="0.3">
      <c r="A38" s="87">
        <v>45067</v>
      </c>
      <c r="B38" s="170">
        <v>45075</v>
      </c>
      <c r="C38" s="170" t="s">
        <v>545</v>
      </c>
      <c r="D38" s="85">
        <v>9943.7800000000007</v>
      </c>
      <c r="E38" s="28">
        <v>2134178</v>
      </c>
    </row>
    <row r="39" spans="1:5" x14ac:dyDescent="0.3">
      <c r="A39" s="87">
        <v>45074</v>
      </c>
      <c r="B39" s="170">
        <v>45082</v>
      </c>
      <c r="C39" s="170" t="s">
        <v>546</v>
      </c>
      <c r="D39" s="85">
        <v>9872.4</v>
      </c>
      <c r="E39" s="28">
        <v>2602331</v>
      </c>
    </row>
    <row r="40" spans="1:5" x14ac:dyDescent="0.3">
      <c r="A40" s="87">
        <v>45081</v>
      </c>
      <c r="B40" s="170">
        <v>45089</v>
      </c>
      <c r="C40" s="170" t="s">
        <v>547</v>
      </c>
      <c r="D40" s="85">
        <v>9923.27</v>
      </c>
      <c r="E40" s="28">
        <v>3623326</v>
      </c>
    </row>
    <row r="41" spans="1:5" x14ac:dyDescent="0.3">
      <c r="A41" s="87">
        <v>45088</v>
      </c>
      <c r="B41" s="170">
        <v>45096</v>
      </c>
      <c r="C41" s="170" t="s">
        <v>548</v>
      </c>
      <c r="D41" s="85">
        <v>10205.950000000001</v>
      </c>
      <c r="E41" s="28">
        <v>3094471</v>
      </c>
    </row>
    <row r="42" spans="1:5" x14ac:dyDescent="0.3">
      <c r="A42" s="87">
        <v>45095</v>
      </c>
      <c r="B42" s="170">
        <v>45103</v>
      </c>
      <c r="C42" s="170" t="s">
        <v>549</v>
      </c>
      <c r="D42" s="85">
        <v>10121.549999999999</v>
      </c>
      <c r="E42" s="28">
        <v>2082409</v>
      </c>
    </row>
    <row r="43" spans="1:5" x14ac:dyDescent="0.3">
      <c r="A43" s="87">
        <v>45102</v>
      </c>
      <c r="B43" s="170">
        <v>45110</v>
      </c>
      <c r="C43" s="170" t="s">
        <v>550</v>
      </c>
      <c r="D43" s="85">
        <v>10190.15</v>
      </c>
      <c r="E43" s="28">
        <v>3594634</v>
      </c>
    </row>
    <row r="44" spans="1:5" x14ac:dyDescent="0.3">
      <c r="A44" s="87">
        <v>45109</v>
      </c>
      <c r="B44" s="170">
        <v>45117</v>
      </c>
      <c r="C44" s="170" t="s">
        <v>551</v>
      </c>
      <c r="D44" s="85">
        <v>10519.19</v>
      </c>
      <c r="E44" s="28">
        <v>4152061</v>
      </c>
    </row>
    <row r="45" spans="1:5" x14ac:dyDescent="0.3">
      <c r="A45" s="87">
        <v>45116</v>
      </c>
      <c r="B45" s="170">
        <v>45124</v>
      </c>
      <c r="C45" s="170" t="s">
        <v>552</v>
      </c>
      <c r="D45" s="85">
        <v>10486.65</v>
      </c>
      <c r="E45" s="28">
        <v>2923180</v>
      </c>
    </row>
    <row r="46" spans="1:5" x14ac:dyDescent="0.3">
      <c r="A46" s="87">
        <v>45123</v>
      </c>
      <c r="B46" s="170">
        <v>45131</v>
      </c>
      <c r="C46" s="170" t="s">
        <v>553</v>
      </c>
      <c r="D46" s="85">
        <v>10417.26</v>
      </c>
      <c r="E46" s="28">
        <v>1868546</v>
      </c>
    </row>
    <row r="47" spans="1:5" x14ac:dyDescent="0.3">
      <c r="A47" s="87">
        <v>45130</v>
      </c>
      <c r="B47" s="170">
        <v>45138</v>
      </c>
      <c r="C47" s="170" t="s">
        <v>554</v>
      </c>
      <c r="D47" s="85">
        <v>10425.030000000001</v>
      </c>
      <c r="E47" s="28">
        <v>1759505</v>
      </c>
    </row>
    <row r="48" spans="1:5" x14ac:dyDescent="0.3">
      <c r="A48" s="87">
        <v>45137</v>
      </c>
      <c r="B48" s="170">
        <v>45145</v>
      </c>
      <c r="C48" s="170" t="s">
        <v>555</v>
      </c>
      <c r="D48" s="85">
        <v>10291.59</v>
      </c>
      <c r="E48" s="28">
        <v>1590916</v>
      </c>
    </row>
    <row r="49" spans="1:5" x14ac:dyDescent="0.3">
      <c r="A49" s="87">
        <v>45144</v>
      </c>
      <c r="B49" s="170">
        <v>45152</v>
      </c>
      <c r="C49" s="170" t="s">
        <v>556</v>
      </c>
      <c r="D49" s="85">
        <v>10180.14</v>
      </c>
      <c r="E49" s="28">
        <v>1559331</v>
      </c>
    </row>
    <row r="50" spans="1:5" x14ac:dyDescent="0.3">
      <c r="A50" s="87">
        <v>45151</v>
      </c>
      <c r="B50" s="170">
        <v>45159</v>
      </c>
      <c r="C50" s="170" t="s">
        <v>557</v>
      </c>
      <c r="D50" s="85">
        <v>10461.879999999999</v>
      </c>
      <c r="E50" s="28">
        <v>3217056</v>
      </c>
    </row>
    <row r="51" spans="1:5" x14ac:dyDescent="0.3">
      <c r="A51" s="87">
        <v>45158</v>
      </c>
      <c r="B51" s="170">
        <v>45166</v>
      </c>
      <c r="C51" s="170" t="s">
        <v>558</v>
      </c>
      <c r="D51" s="85">
        <v>10625.29</v>
      </c>
      <c r="E51" s="28">
        <v>2251872</v>
      </c>
    </row>
    <row r="52" spans="1:5" x14ac:dyDescent="0.3">
      <c r="A52" s="87">
        <v>45165</v>
      </c>
      <c r="B52" s="170">
        <v>45173</v>
      </c>
      <c r="C52" s="170" t="s">
        <v>559</v>
      </c>
      <c r="D52" s="85">
        <v>10627.17</v>
      </c>
      <c r="E52" s="28">
        <v>1565145</v>
      </c>
    </row>
    <row r="53" spans="1:5" x14ac:dyDescent="0.3">
      <c r="A53" s="87">
        <v>45172</v>
      </c>
      <c r="B53" s="170">
        <v>45180</v>
      </c>
      <c r="C53" s="170" t="s">
        <v>560</v>
      </c>
      <c r="D53" s="85">
        <v>10205.65</v>
      </c>
      <c r="E53" s="28">
        <v>1967142</v>
      </c>
    </row>
    <row r="54" spans="1:5" x14ac:dyDescent="0.3">
      <c r="A54" s="87">
        <v>45179</v>
      </c>
      <c r="B54" s="170">
        <v>45187</v>
      </c>
      <c r="C54" s="170" t="s">
        <v>561</v>
      </c>
      <c r="D54" s="85">
        <v>10511.32</v>
      </c>
      <c r="E54" s="28">
        <v>1743695</v>
      </c>
    </row>
    <row r="55" spans="1:5" x14ac:dyDescent="0.3">
      <c r="A55" s="87">
        <v>45186</v>
      </c>
      <c r="B55" s="170">
        <v>45194</v>
      </c>
      <c r="C55" s="170" t="s">
        <v>562</v>
      </c>
      <c r="D55" s="85">
        <v>10436.57</v>
      </c>
      <c r="E55" s="28">
        <v>2747532</v>
      </c>
    </row>
    <row r="56" spans="1:5" x14ac:dyDescent="0.3">
      <c r="A56" s="87">
        <v>45193</v>
      </c>
      <c r="B56" s="170">
        <v>45201</v>
      </c>
      <c r="C56" s="170" t="s">
        <v>563</v>
      </c>
      <c r="D56" s="85">
        <v>10426.77</v>
      </c>
      <c r="E56" s="28">
        <v>2538777</v>
      </c>
    </row>
    <row r="57" spans="1:5" x14ac:dyDescent="0.3">
      <c r="A57" s="87">
        <v>45200</v>
      </c>
      <c r="B57" s="170">
        <v>45208</v>
      </c>
      <c r="C57" s="170" t="s">
        <v>564</v>
      </c>
      <c r="D57" s="85">
        <v>10235.32</v>
      </c>
      <c r="E57" s="28">
        <v>2514342</v>
      </c>
    </row>
    <row r="58" spans="1:5" x14ac:dyDescent="0.3">
      <c r="A58" s="87">
        <v>45207</v>
      </c>
      <c r="B58" s="170">
        <v>45215</v>
      </c>
      <c r="C58" s="170" t="s">
        <v>565</v>
      </c>
      <c r="D58" s="85">
        <v>10234.58</v>
      </c>
      <c r="E58" s="28">
        <v>2875943</v>
      </c>
    </row>
    <row r="59" spans="1:5" x14ac:dyDescent="0.3">
      <c r="A59" s="87">
        <v>45214</v>
      </c>
      <c r="B59" s="170">
        <v>45222</v>
      </c>
      <c r="C59" s="170" t="s">
        <v>566</v>
      </c>
      <c r="D59" s="85">
        <v>9416.76</v>
      </c>
      <c r="E59" s="28">
        <v>3961792</v>
      </c>
    </row>
    <row r="60" spans="1:5" x14ac:dyDescent="0.3">
      <c r="A60" s="87">
        <v>45221</v>
      </c>
      <c r="B60" s="170">
        <v>45229</v>
      </c>
      <c r="C60" s="170" t="s">
        <v>567</v>
      </c>
      <c r="D60" s="85">
        <v>9367.57</v>
      </c>
      <c r="E60" s="28">
        <v>2090127</v>
      </c>
    </row>
    <row r="61" spans="1:5" x14ac:dyDescent="0.3">
      <c r="A61" s="87">
        <v>45228</v>
      </c>
      <c r="B61" s="170">
        <v>45236</v>
      </c>
      <c r="C61" s="170" t="s">
        <v>568</v>
      </c>
      <c r="D61" s="85">
        <v>9269.2999999999993</v>
      </c>
      <c r="E61" s="28">
        <v>1476770</v>
      </c>
    </row>
    <row r="62" spans="1:5" x14ac:dyDescent="0.3">
      <c r="A62" s="87">
        <v>45235</v>
      </c>
      <c r="B62" s="170">
        <v>45243</v>
      </c>
      <c r="C62" s="170" t="s">
        <v>569</v>
      </c>
      <c r="D62" s="85">
        <v>9294.32</v>
      </c>
      <c r="E62" s="28">
        <v>2223561</v>
      </c>
    </row>
    <row r="63" spans="1:5" x14ac:dyDescent="0.3">
      <c r="A63" s="87">
        <v>45242</v>
      </c>
      <c r="B63" s="170">
        <v>45250</v>
      </c>
      <c r="C63" s="170" t="s">
        <v>570</v>
      </c>
      <c r="D63" s="85">
        <v>9490.5</v>
      </c>
      <c r="E63" s="28">
        <v>3822770</v>
      </c>
    </row>
    <row r="64" spans="1:5" x14ac:dyDescent="0.3">
      <c r="A64" s="87">
        <v>45249</v>
      </c>
      <c r="B64" s="170">
        <v>45257</v>
      </c>
      <c r="C64" s="170" t="s">
        <v>571</v>
      </c>
      <c r="D64" s="85">
        <v>9588.4</v>
      </c>
      <c r="E64" s="28">
        <v>1447188</v>
      </c>
    </row>
    <row r="65" spans="1:5" x14ac:dyDescent="0.3">
      <c r="A65" s="87">
        <v>45256</v>
      </c>
      <c r="B65" s="170">
        <v>45264</v>
      </c>
      <c r="C65" s="170" t="s">
        <v>572</v>
      </c>
      <c r="D65" s="85">
        <v>9425.09</v>
      </c>
      <c r="E65" s="28">
        <v>2011118</v>
      </c>
    </row>
    <row r="66" spans="1:5" x14ac:dyDescent="0.3">
      <c r="A66" s="87">
        <v>45263</v>
      </c>
      <c r="B66" s="170">
        <v>45271</v>
      </c>
      <c r="C66" s="170" t="s">
        <v>573</v>
      </c>
      <c r="D66" s="85">
        <v>9667.11</v>
      </c>
      <c r="E66" s="28">
        <v>2411752</v>
      </c>
    </row>
    <row r="67" spans="1:5" x14ac:dyDescent="0.3">
      <c r="A67" s="87">
        <v>45270</v>
      </c>
      <c r="B67" s="170">
        <v>45278</v>
      </c>
      <c r="C67" s="170" t="s">
        <v>574</v>
      </c>
      <c r="D67" s="85">
        <v>9607.0499999999993</v>
      </c>
      <c r="E67" s="28">
        <v>2569953</v>
      </c>
    </row>
    <row r="68" spans="1:5" x14ac:dyDescent="0.3">
      <c r="A68" s="87">
        <v>45277</v>
      </c>
      <c r="B68" s="170">
        <v>45285</v>
      </c>
      <c r="C68" s="170" t="s">
        <v>575</v>
      </c>
      <c r="D68" s="85">
        <v>9153.8799999999992</v>
      </c>
      <c r="E68" s="28">
        <v>2072135</v>
      </c>
    </row>
    <row r="69" spans="1:5" x14ac:dyDescent="0.3">
      <c r="A69" s="87">
        <v>45284</v>
      </c>
      <c r="B69" s="170">
        <v>45292</v>
      </c>
      <c r="C69" s="170" t="s">
        <v>576</v>
      </c>
      <c r="D69" s="85">
        <v>9425.14</v>
      </c>
      <c r="E69" s="28">
        <v>1961675</v>
      </c>
    </row>
    <row r="70" spans="1:5" x14ac:dyDescent="0.3">
      <c r="A70" s="87">
        <v>45291</v>
      </c>
      <c r="B70" s="170">
        <v>45286</v>
      </c>
      <c r="C70" s="170" t="s">
        <v>577</v>
      </c>
      <c r="D70" s="85">
        <v>9448.7900000000009</v>
      </c>
      <c r="E70" s="28">
        <v>2348137</v>
      </c>
    </row>
    <row r="71" spans="1:5" x14ac:dyDescent="0.3">
      <c r="A71" s="87">
        <v>45298</v>
      </c>
      <c r="B71" s="170">
        <v>45299</v>
      </c>
      <c r="C71" s="170" t="s">
        <v>578</v>
      </c>
      <c r="D71" s="85">
        <v>9308.99</v>
      </c>
      <c r="E71" s="28">
        <v>1865849</v>
      </c>
    </row>
    <row r="72" spans="1:5" x14ac:dyDescent="0.3">
      <c r="A72" s="87">
        <v>45305</v>
      </c>
      <c r="B72" s="170">
        <v>45306</v>
      </c>
      <c r="C72" s="170" t="s">
        <v>579</v>
      </c>
      <c r="D72" s="85">
        <v>9225.18</v>
      </c>
      <c r="E72" s="28">
        <v>3047415</v>
      </c>
    </row>
    <row r="73" spans="1:5" x14ac:dyDescent="0.3">
      <c r="A73" s="87">
        <v>45312</v>
      </c>
      <c r="B73" s="170">
        <v>45313</v>
      </c>
      <c r="C73" s="170" t="s">
        <v>580</v>
      </c>
      <c r="D73" s="85">
        <v>8936.65</v>
      </c>
      <c r="E73" s="28">
        <v>1487227</v>
      </c>
    </row>
    <row r="74" spans="1:5" x14ac:dyDescent="0.3">
      <c r="A74" s="87">
        <v>45319</v>
      </c>
      <c r="B74" s="170">
        <v>45320</v>
      </c>
      <c r="C74" s="170" t="s">
        <v>581</v>
      </c>
      <c r="D74" s="85">
        <v>9122.58</v>
      </c>
      <c r="E74" s="28">
        <v>1814748</v>
      </c>
    </row>
    <row r="75" spans="1:5" x14ac:dyDescent="0.3">
      <c r="A75" s="87">
        <v>45326</v>
      </c>
      <c r="B75" s="170">
        <v>45327</v>
      </c>
      <c r="C75" s="170" t="s">
        <v>582</v>
      </c>
      <c r="D75" s="85">
        <v>8782.27</v>
      </c>
      <c r="E75" s="28">
        <v>2508579</v>
      </c>
    </row>
    <row r="76" spans="1:5" x14ac:dyDescent="0.3">
      <c r="A76" s="87">
        <v>45333</v>
      </c>
      <c r="B76" s="170">
        <v>45334</v>
      </c>
      <c r="C76" s="170" t="s">
        <v>583</v>
      </c>
      <c r="D76" s="85">
        <v>8429.85</v>
      </c>
      <c r="E76" s="28">
        <v>2626087</v>
      </c>
    </row>
    <row r="77" spans="1:5" x14ac:dyDescent="0.3">
      <c r="A77" s="87">
        <v>45340</v>
      </c>
      <c r="B77" s="170">
        <v>45341</v>
      </c>
      <c r="C77" s="170" t="s">
        <v>584</v>
      </c>
      <c r="D77" s="85">
        <v>8399.33</v>
      </c>
      <c r="E77" s="28">
        <v>3333297</v>
      </c>
    </row>
    <row r="78" spans="1:5" x14ac:dyDescent="0.3">
      <c r="A78" s="87">
        <v>45347</v>
      </c>
      <c r="B78" s="170">
        <v>45348</v>
      </c>
      <c r="C78" s="170" t="s">
        <v>585</v>
      </c>
      <c r="D78" s="85">
        <v>8509.59</v>
      </c>
      <c r="E78" s="28">
        <v>1839503</v>
      </c>
    </row>
    <row r="79" spans="1:5" x14ac:dyDescent="0.3">
      <c r="A79" s="87">
        <v>45354</v>
      </c>
      <c r="B79" s="170">
        <v>45355</v>
      </c>
      <c r="C79" s="170" t="s">
        <v>586</v>
      </c>
      <c r="D79" s="85">
        <v>8358.2999999999993</v>
      </c>
      <c r="E79" s="28">
        <v>1606175</v>
      </c>
    </row>
    <row r="80" spans="1:5" x14ac:dyDescent="0.3">
      <c r="A80" s="87">
        <v>45361</v>
      </c>
      <c r="B80" s="170">
        <v>45362</v>
      </c>
      <c r="C80" s="170" t="s">
        <v>587</v>
      </c>
      <c r="D80" s="85">
        <v>8137.98</v>
      </c>
      <c r="E80" s="28">
        <v>1209704</v>
      </c>
    </row>
    <row r="81" spans="1:5" x14ac:dyDescent="0.3">
      <c r="A81" s="87">
        <v>45368</v>
      </c>
      <c r="B81" s="170">
        <v>45369</v>
      </c>
      <c r="C81" s="170" t="s">
        <v>588</v>
      </c>
      <c r="D81" s="85">
        <v>8089.64</v>
      </c>
      <c r="E81" s="28">
        <v>1543283</v>
      </c>
    </row>
    <row r="82" spans="1:5" x14ac:dyDescent="0.3">
      <c r="A82" s="87">
        <v>45375</v>
      </c>
      <c r="B82" s="170">
        <v>45376</v>
      </c>
      <c r="C82" s="170" t="s">
        <v>589</v>
      </c>
      <c r="D82" s="85">
        <v>8162.22</v>
      </c>
      <c r="E82" s="28">
        <v>1926209</v>
      </c>
    </row>
    <row r="83" spans="1:5" x14ac:dyDescent="0.3">
      <c r="A83" s="87">
        <v>45382</v>
      </c>
      <c r="B83" s="170">
        <v>45383</v>
      </c>
      <c r="C83" s="170" t="s">
        <v>590</v>
      </c>
      <c r="D83" s="85">
        <v>8441.6299999999992</v>
      </c>
      <c r="E83" s="28">
        <v>2149916</v>
      </c>
    </row>
    <row r="84" spans="1:5" x14ac:dyDescent="0.3">
      <c r="A84" s="87">
        <v>45389</v>
      </c>
      <c r="B84" s="170">
        <v>45390</v>
      </c>
      <c r="C84" s="170" t="s">
        <v>591</v>
      </c>
      <c r="D84" s="85">
        <v>8441.33</v>
      </c>
      <c r="E84" s="28">
        <v>1571182</v>
      </c>
    </row>
    <row r="85" spans="1:5" x14ac:dyDescent="0.3">
      <c r="A85" s="87">
        <v>45396</v>
      </c>
      <c r="B85" s="170">
        <v>45397</v>
      </c>
      <c r="C85" s="170" t="s">
        <v>592</v>
      </c>
      <c r="D85" s="85">
        <v>8499.48</v>
      </c>
      <c r="E85" s="28">
        <v>1966534</v>
      </c>
    </row>
    <row r="86" spans="1:5" x14ac:dyDescent="0.3">
      <c r="A86" s="87">
        <v>45403</v>
      </c>
      <c r="B86" s="170">
        <v>45404</v>
      </c>
      <c r="C86" s="170" t="s">
        <v>593</v>
      </c>
      <c r="D86" s="85">
        <v>8643.99</v>
      </c>
      <c r="E86" s="28">
        <v>1546369</v>
      </c>
    </row>
    <row r="87" spans="1:5" x14ac:dyDescent="0.3">
      <c r="A87" s="87">
        <v>45410</v>
      </c>
      <c r="B87" s="170">
        <v>45411</v>
      </c>
      <c r="C87" s="170" t="s">
        <v>594</v>
      </c>
      <c r="D87" s="85">
        <v>8647.52</v>
      </c>
      <c r="E87" s="28">
        <v>1394736</v>
      </c>
    </row>
    <row r="88" spans="1:5" x14ac:dyDescent="0.3">
      <c r="A88" s="87">
        <v>45417</v>
      </c>
      <c r="B88" s="170">
        <v>45418</v>
      </c>
      <c r="C88" s="170" t="s">
        <v>595</v>
      </c>
      <c r="D88" s="85">
        <v>8776.0400000000009</v>
      </c>
      <c r="E88" s="28">
        <v>1583959</v>
      </c>
    </row>
    <row r="89" spans="1:5" x14ac:dyDescent="0.3">
      <c r="A89" s="87">
        <v>45424</v>
      </c>
      <c r="B89" s="170">
        <v>45425</v>
      </c>
      <c r="C89" s="170" t="s">
        <v>596</v>
      </c>
      <c r="D89" s="85">
        <v>8575.0499999999993</v>
      </c>
      <c r="E89" s="28">
        <v>3196280</v>
      </c>
    </row>
    <row r="90" spans="1:5" x14ac:dyDescent="0.3">
      <c r="A90" s="87">
        <v>45431</v>
      </c>
      <c r="B90" s="170">
        <v>45432</v>
      </c>
      <c r="C90" s="170" t="s">
        <v>597</v>
      </c>
      <c r="D90" s="85">
        <v>8282.8799999999992</v>
      </c>
      <c r="E90" s="28">
        <v>3325827</v>
      </c>
    </row>
    <row r="91" spans="1:5" x14ac:dyDescent="0.3">
      <c r="A91" s="87">
        <v>45438</v>
      </c>
      <c r="B91" s="170">
        <v>45439</v>
      </c>
      <c r="C91" s="170" t="s">
        <v>598</v>
      </c>
      <c r="D91" s="85">
        <v>8296.23</v>
      </c>
      <c r="E91" s="28">
        <v>1843819</v>
      </c>
    </row>
    <row r="92" spans="1:5" x14ac:dyDescent="0.3">
      <c r="A92" s="87">
        <v>45445</v>
      </c>
      <c r="B92" s="170">
        <v>45446</v>
      </c>
      <c r="C92" s="170" t="s">
        <v>599</v>
      </c>
      <c r="D92" s="85">
        <v>8227.19</v>
      </c>
      <c r="E92" s="28">
        <v>2423611</v>
      </c>
    </row>
    <row r="93" spans="1:5" x14ac:dyDescent="0.3">
      <c r="A93" s="87">
        <v>45452</v>
      </c>
      <c r="B93" s="170">
        <v>45453</v>
      </c>
      <c r="C93" s="170" t="s">
        <v>600</v>
      </c>
      <c r="D93" s="85">
        <v>8238.52</v>
      </c>
      <c r="E93" s="28">
        <v>2244804</v>
      </c>
    </row>
    <row r="94" spans="1:5" x14ac:dyDescent="0.3">
      <c r="A94" s="87">
        <v>45459</v>
      </c>
      <c r="B94" s="170">
        <v>45460</v>
      </c>
      <c r="C94" s="170" t="s">
        <v>601</v>
      </c>
      <c r="D94" s="85">
        <v>7990.23</v>
      </c>
      <c r="E94" s="28">
        <v>2163152</v>
      </c>
    </row>
    <row r="95" spans="1:5" x14ac:dyDescent="0.3">
      <c r="A95" s="87">
        <v>45466</v>
      </c>
      <c r="B95" s="170">
        <v>45467</v>
      </c>
      <c r="C95" s="170" t="s">
        <v>602</v>
      </c>
      <c r="D95" s="85">
        <v>8328.0300000000007</v>
      </c>
      <c r="E95" s="28">
        <v>3043602</v>
      </c>
    </row>
    <row r="96" spans="1:5" x14ac:dyDescent="0.3">
      <c r="A96" s="87">
        <v>45473</v>
      </c>
      <c r="B96" s="170">
        <v>45474</v>
      </c>
      <c r="C96" s="170" t="s">
        <v>603</v>
      </c>
      <c r="D96" s="85">
        <v>8453.2099999999991</v>
      </c>
      <c r="E96" s="28">
        <v>2215343</v>
      </c>
    </row>
    <row r="97" spans="1:5" x14ac:dyDescent="0.3">
      <c r="A97" s="87">
        <v>45480</v>
      </c>
      <c r="B97" s="170">
        <v>45481</v>
      </c>
      <c r="C97" s="170" t="s">
        <v>604</v>
      </c>
      <c r="D97" s="85">
        <v>8651.94</v>
      </c>
      <c r="E97" s="28">
        <v>2883857</v>
      </c>
    </row>
    <row r="98" spans="1:5" x14ac:dyDescent="0.3">
      <c r="A98" s="87">
        <v>45487</v>
      </c>
      <c r="B98" s="170">
        <v>45488</v>
      </c>
      <c r="C98" s="170" t="s">
        <v>605</v>
      </c>
      <c r="D98" s="85">
        <v>8851.7999999999993</v>
      </c>
      <c r="E98" s="28">
        <v>3800399</v>
      </c>
    </row>
    <row r="99" spans="1:5" x14ac:dyDescent="0.3">
      <c r="A99" s="87">
        <v>45494</v>
      </c>
      <c r="B99" s="170">
        <v>45494</v>
      </c>
      <c r="C99" s="170" t="s">
        <v>606</v>
      </c>
      <c r="D99" s="85">
        <v>8683.5400000000009</v>
      </c>
      <c r="E99" s="28">
        <v>2598380</v>
      </c>
    </row>
    <row r="100" spans="1:5" x14ac:dyDescent="0.3">
      <c r="A100" s="87">
        <v>45501</v>
      </c>
      <c r="B100" s="170">
        <v>45501</v>
      </c>
      <c r="C100" s="170" t="s">
        <v>607</v>
      </c>
      <c r="D100" s="85">
        <v>8918.59</v>
      </c>
      <c r="E100" s="28">
        <v>1918634</v>
      </c>
    </row>
    <row r="101" spans="1:5" x14ac:dyDescent="0.3">
      <c r="A101" s="87">
        <v>45508</v>
      </c>
      <c r="B101" s="170">
        <v>45536</v>
      </c>
      <c r="C101" s="170" t="s">
        <v>608</v>
      </c>
      <c r="D101" s="85">
        <v>9057.9</v>
      </c>
      <c r="E101" s="28">
        <v>1993047</v>
      </c>
    </row>
    <row r="102" spans="1:5" x14ac:dyDescent="0.3">
      <c r="A102" s="87">
        <v>45515</v>
      </c>
      <c r="B102" s="170">
        <v>45508</v>
      </c>
      <c r="C102" s="170" t="s">
        <v>609</v>
      </c>
      <c r="D102" s="85">
        <v>9316.06</v>
      </c>
      <c r="E102" s="28">
        <v>4608851</v>
      </c>
    </row>
    <row r="103" spans="1:5" x14ac:dyDescent="0.3">
      <c r="A103" s="87">
        <v>45522</v>
      </c>
      <c r="B103" s="170">
        <v>45543</v>
      </c>
      <c r="C103" s="170" t="s">
        <v>610</v>
      </c>
      <c r="D103" s="85">
        <v>8541.48</v>
      </c>
      <c r="E103" s="28">
        <v>3479630</v>
      </c>
    </row>
    <row r="104" spans="1:5" x14ac:dyDescent="0.3">
      <c r="A104" s="87">
        <v>45529</v>
      </c>
      <c r="B104" s="170">
        <v>45515</v>
      </c>
      <c r="C104" s="170" t="s">
        <v>611</v>
      </c>
      <c r="D104" s="85">
        <v>8457.08</v>
      </c>
      <c r="E104" s="28">
        <v>1744533</v>
      </c>
    </row>
    <row r="105" spans="1:5" x14ac:dyDescent="0.3">
      <c r="A105" s="87">
        <v>45536</v>
      </c>
      <c r="B105" s="170">
        <v>45550</v>
      </c>
      <c r="C105" t="s">
        <v>612</v>
      </c>
      <c r="D105" s="85">
        <v>8615.8700000000008</v>
      </c>
      <c r="E105" s="28">
        <v>1843958</v>
      </c>
    </row>
    <row r="106" spans="1:5" x14ac:dyDescent="0.3">
      <c r="A106" s="87">
        <v>45543</v>
      </c>
      <c r="B106" s="170">
        <v>45522</v>
      </c>
      <c r="C106" t="s">
        <v>613</v>
      </c>
      <c r="D106" s="85">
        <v>8664.01</v>
      </c>
      <c r="E106" s="28">
        <v>2529277</v>
      </c>
    </row>
    <row r="107" spans="1:5" x14ac:dyDescent="0.3">
      <c r="A107" s="87">
        <v>45550</v>
      </c>
      <c r="B107" s="170">
        <v>45529</v>
      </c>
      <c r="C107" t="s">
        <v>614</v>
      </c>
      <c r="D107" s="85">
        <v>9169.73</v>
      </c>
      <c r="E107" s="28">
        <v>3691446</v>
      </c>
    </row>
    <row r="108" spans="1:5" x14ac:dyDescent="0.3">
      <c r="A108" s="170"/>
      <c r="E108" s="28"/>
    </row>
  </sheetData>
  <autoFilter ref="A2:B107" xr:uid="{8F335EAE-582E-4819-B575-CEF3A34C9ABF}">
    <sortState xmlns:xlrd2="http://schemas.microsoft.com/office/spreadsheetml/2017/richdata2" ref="A3:B107">
      <sortCondition ref="A2:A107"/>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5891D-5D77-4C0B-86E2-BB801A5565FC}">
  <dimension ref="B2:N29"/>
  <sheetViews>
    <sheetView workbookViewId="0">
      <selection activeCell="B23" sqref="B23"/>
    </sheetView>
  </sheetViews>
  <sheetFormatPr defaultRowHeight="14.4" x14ac:dyDescent="0.3"/>
  <cols>
    <col min="2" max="2" width="5.33203125" bestFit="1" customWidth="1"/>
    <col min="3" max="3" width="15.5546875" bestFit="1" customWidth="1"/>
    <col min="4" max="4" width="9" bestFit="1" customWidth="1"/>
    <col min="5" max="5" width="9.5546875" bestFit="1" customWidth="1"/>
    <col min="6" max="6" width="11" bestFit="1" customWidth="1"/>
    <col min="7" max="7" width="9.5546875" bestFit="1" customWidth="1"/>
    <col min="8" max="8" width="9.5546875" customWidth="1"/>
    <col min="9" max="10" width="9" bestFit="1" customWidth="1"/>
    <col min="11" max="11" width="9.5546875" bestFit="1" customWidth="1"/>
  </cols>
  <sheetData>
    <row r="2" spans="2:14" x14ac:dyDescent="0.3">
      <c r="B2" t="s">
        <v>241</v>
      </c>
      <c r="C2" t="s">
        <v>242</v>
      </c>
      <c r="D2" t="s">
        <v>243</v>
      </c>
      <c r="E2" t="s">
        <v>244</v>
      </c>
      <c r="F2" t="s">
        <v>387</v>
      </c>
      <c r="G2" t="s">
        <v>245</v>
      </c>
      <c r="H2" t="s">
        <v>388</v>
      </c>
      <c r="I2" t="s">
        <v>365</v>
      </c>
      <c r="J2" t="s">
        <v>366</v>
      </c>
      <c r="K2" t="s">
        <v>367</v>
      </c>
      <c r="L2" t="s">
        <v>368</v>
      </c>
      <c r="N2" t="s">
        <v>369</v>
      </c>
    </row>
    <row r="3" spans="2:14" x14ac:dyDescent="0.3">
      <c r="B3">
        <v>1</v>
      </c>
      <c r="C3" t="s">
        <v>248</v>
      </c>
      <c r="D3" s="81">
        <v>12182.85</v>
      </c>
      <c r="E3" s="81">
        <v>383031.93</v>
      </c>
      <c r="F3" s="142">
        <f>E3*D3</f>
        <v>4666420548.4005003</v>
      </c>
      <c r="G3" s="81">
        <v>118.6</v>
      </c>
      <c r="H3" s="81">
        <f>G3-J3</f>
        <v>-2708.8</v>
      </c>
      <c r="I3" s="81">
        <v>31.44</v>
      </c>
      <c r="J3" s="81">
        <v>2827.4</v>
      </c>
      <c r="K3" s="81">
        <v>145102.70000000001</v>
      </c>
      <c r="L3">
        <v>15.54</v>
      </c>
      <c r="N3" s="81">
        <v>14704.8</v>
      </c>
    </row>
    <row r="4" spans="2:14" x14ac:dyDescent="0.3">
      <c r="B4">
        <v>2</v>
      </c>
      <c r="C4" t="s">
        <v>249</v>
      </c>
      <c r="D4" s="81">
        <v>965.6</v>
      </c>
      <c r="E4" s="81">
        <v>355426.22</v>
      </c>
      <c r="F4" s="142">
        <f t="shared" ref="F4:F27" si="0">E4*D4</f>
        <v>343199558.03200001</v>
      </c>
      <c r="G4" s="81">
        <v>107262.5</v>
      </c>
      <c r="H4" s="81">
        <f t="shared" ref="H4:H12" si="1">G4-J4</f>
        <v>61455.81</v>
      </c>
      <c r="I4" s="81">
        <v>368.09</v>
      </c>
      <c r="J4" s="81">
        <v>45806.69</v>
      </c>
      <c r="K4" s="81">
        <v>443739.38</v>
      </c>
      <c r="L4">
        <v>6.06</v>
      </c>
      <c r="N4" s="81">
        <v>34198.51</v>
      </c>
    </row>
    <row r="5" spans="2:14" x14ac:dyDescent="0.3">
      <c r="B5">
        <v>3</v>
      </c>
      <c r="C5" t="s">
        <v>250</v>
      </c>
      <c r="D5" s="81">
        <v>2783.55</v>
      </c>
      <c r="E5" s="81">
        <v>346142.42</v>
      </c>
      <c r="F5" s="142">
        <f t="shared" si="0"/>
        <v>963504733.19099998</v>
      </c>
      <c r="G5" s="81">
        <v>108647.25</v>
      </c>
      <c r="H5" s="81">
        <f t="shared" si="1"/>
        <v>96634.5</v>
      </c>
      <c r="I5" s="81">
        <v>124.35</v>
      </c>
      <c r="J5" s="81">
        <v>12012.75</v>
      </c>
      <c r="K5" s="81">
        <v>142404.35999999999</v>
      </c>
      <c r="L5">
        <v>15.35</v>
      </c>
      <c r="N5" s="81">
        <v>12131.73</v>
      </c>
    </row>
    <row r="6" spans="2:14" x14ac:dyDescent="0.3">
      <c r="B6">
        <v>4</v>
      </c>
      <c r="C6" t="s">
        <v>251</v>
      </c>
      <c r="D6" s="81">
        <v>11920</v>
      </c>
      <c r="E6" s="81">
        <v>332875.09999999998</v>
      </c>
      <c r="F6" s="142">
        <f t="shared" si="0"/>
        <v>3967871191.9999995</v>
      </c>
      <c r="G6" s="81">
        <v>1911.74</v>
      </c>
      <c r="H6" s="81">
        <f t="shared" si="1"/>
        <v>956.42</v>
      </c>
      <c r="I6" s="81">
        <v>27.93</v>
      </c>
      <c r="J6" s="81">
        <v>955.32</v>
      </c>
      <c r="K6" s="81">
        <v>46490.59</v>
      </c>
      <c r="L6">
        <v>30.66</v>
      </c>
      <c r="N6" s="81">
        <v>8005.89</v>
      </c>
    </row>
    <row r="7" spans="2:14" x14ac:dyDescent="0.3">
      <c r="B7">
        <v>5</v>
      </c>
      <c r="C7" t="s">
        <v>252</v>
      </c>
      <c r="D7" s="81">
        <v>2804.05</v>
      </c>
      <c r="E7" s="81">
        <v>133220.37</v>
      </c>
      <c r="F7" s="142">
        <f t="shared" si="0"/>
        <v>373556578.49849999</v>
      </c>
      <c r="G7" s="81">
        <v>26005.7</v>
      </c>
      <c r="H7" s="81">
        <f t="shared" si="1"/>
        <v>23579.97</v>
      </c>
      <c r="I7" s="81">
        <v>47.51</v>
      </c>
      <c r="J7" s="81">
        <v>2425.73</v>
      </c>
      <c r="K7" s="81">
        <v>40496.089999999997</v>
      </c>
      <c r="L7">
        <v>27.02</v>
      </c>
      <c r="N7" s="81">
        <v>1821.89</v>
      </c>
    </row>
    <row r="8" spans="2:14" x14ac:dyDescent="0.3">
      <c r="B8">
        <v>6</v>
      </c>
      <c r="C8" t="s">
        <v>370</v>
      </c>
      <c r="D8" s="81">
        <v>4840.55</v>
      </c>
      <c r="E8" s="81">
        <v>132660.44</v>
      </c>
      <c r="F8" s="142">
        <f t="shared" si="0"/>
        <v>642149492.84200001</v>
      </c>
      <c r="G8" s="81">
        <v>419.44</v>
      </c>
      <c r="H8" s="81">
        <f t="shared" si="1"/>
        <v>273.13</v>
      </c>
      <c r="I8" s="81">
        <v>27.41</v>
      </c>
      <c r="J8" s="81">
        <v>146.31</v>
      </c>
      <c r="K8" s="81">
        <v>16942.46</v>
      </c>
      <c r="L8">
        <v>21.76</v>
      </c>
      <c r="N8" s="81">
        <v>4184.13</v>
      </c>
    </row>
    <row r="9" spans="2:14" x14ac:dyDescent="0.3">
      <c r="B9">
        <v>7</v>
      </c>
      <c r="C9" t="s">
        <v>371</v>
      </c>
      <c r="D9" s="81">
        <v>5951.85</v>
      </c>
      <c r="E9" s="81">
        <v>119025.16</v>
      </c>
      <c r="F9" s="142">
        <f t="shared" si="0"/>
        <v>708419898.54600012</v>
      </c>
      <c r="G9" s="81">
        <v>606.41</v>
      </c>
      <c r="H9" s="81">
        <f t="shared" si="1"/>
        <v>-90.060000000000059</v>
      </c>
      <c r="I9" s="81">
        <v>20</v>
      </c>
      <c r="J9" s="81">
        <v>696.47</v>
      </c>
      <c r="K9" s="81">
        <v>39148.400000000001</v>
      </c>
      <c r="L9">
        <v>18.66</v>
      </c>
      <c r="N9" s="81">
        <v>4073.83</v>
      </c>
    </row>
    <row r="10" spans="2:14" x14ac:dyDescent="0.3">
      <c r="B10">
        <v>8</v>
      </c>
      <c r="C10" t="s">
        <v>372</v>
      </c>
      <c r="D10" s="81">
        <v>239.5</v>
      </c>
      <c r="E10" s="81">
        <v>70327.47</v>
      </c>
      <c r="F10" s="142">
        <f t="shared" si="0"/>
        <v>16843429.065000001</v>
      </c>
      <c r="G10" s="81">
        <v>40802.18</v>
      </c>
      <c r="H10" s="81">
        <f t="shared" si="1"/>
        <v>33722.129999999997</v>
      </c>
      <c r="I10" s="81">
        <v>293.64</v>
      </c>
      <c r="J10" s="81">
        <v>7080.05</v>
      </c>
      <c r="K10" s="81">
        <v>46823.81</v>
      </c>
      <c r="L10">
        <v>12.32</v>
      </c>
      <c r="N10" s="81">
        <v>2662.5</v>
      </c>
    </row>
    <row r="11" spans="2:14" x14ac:dyDescent="0.3">
      <c r="B11">
        <v>9</v>
      </c>
      <c r="C11" t="s">
        <v>373</v>
      </c>
      <c r="D11" s="81">
        <v>115.75</v>
      </c>
      <c r="E11" s="81">
        <v>51055.3</v>
      </c>
      <c r="F11" s="142">
        <f t="shared" si="0"/>
        <v>5909650.9750000006</v>
      </c>
      <c r="G11" s="81">
        <v>5683.72</v>
      </c>
      <c r="H11" s="81">
        <f t="shared" si="1"/>
        <v>4020.63</v>
      </c>
      <c r="I11" s="81">
        <v>441.08</v>
      </c>
      <c r="J11" s="81">
        <v>1663.09</v>
      </c>
      <c r="K11" s="81">
        <v>5009.83</v>
      </c>
      <c r="L11">
        <v>-52.29</v>
      </c>
      <c r="N11" s="81">
        <v>-1584.4</v>
      </c>
    </row>
    <row r="12" spans="2:14" x14ac:dyDescent="0.3">
      <c r="B12">
        <v>10</v>
      </c>
      <c r="C12" t="s">
        <v>374</v>
      </c>
      <c r="D12" s="81">
        <v>3868.5</v>
      </c>
      <c r="E12" s="81">
        <v>42746.239999999998</v>
      </c>
      <c r="F12" s="142">
        <f t="shared" si="0"/>
        <v>165363829.44</v>
      </c>
      <c r="G12" s="81">
        <v>53.09</v>
      </c>
      <c r="H12" s="81">
        <f t="shared" si="1"/>
        <v>-1125.9100000000001</v>
      </c>
      <c r="I12" s="81">
        <v>11.05</v>
      </c>
      <c r="J12" s="81">
        <v>1179</v>
      </c>
      <c r="K12" s="81">
        <v>8804.4</v>
      </c>
      <c r="L12">
        <v>26.2</v>
      </c>
      <c r="N12" s="81">
        <v>1052.32</v>
      </c>
    </row>
    <row r="13" spans="2:14" x14ac:dyDescent="0.3">
      <c r="D13" s="81"/>
      <c r="E13" s="81"/>
      <c r="F13" s="142"/>
      <c r="G13" s="81"/>
      <c r="H13" s="81"/>
      <c r="I13" s="81"/>
      <c r="J13" s="81"/>
      <c r="K13" s="81"/>
      <c r="N13" s="81"/>
    </row>
    <row r="14" spans="2:14" x14ac:dyDescent="0.3">
      <c r="D14" s="81"/>
      <c r="E14" s="81"/>
      <c r="F14" s="142"/>
      <c r="G14" s="81"/>
      <c r="H14" s="81"/>
      <c r="I14" s="81"/>
      <c r="J14" s="81"/>
      <c r="K14" s="81"/>
      <c r="N14" s="81"/>
    </row>
    <row r="15" spans="2:14" x14ac:dyDescent="0.3">
      <c r="D15" s="81"/>
      <c r="E15" s="81"/>
      <c r="F15" s="142"/>
      <c r="G15" s="81"/>
      <c r="H15" s="81"/>
      <c r="I15" s="81"/>
      <c r="J15" s="81"/>
      <c r="K15" s="81"/>
      <c r="N15" s="81"/>
    </row>
    <row r="16" spans="2:14" x14ac:dyDescent="0.3">
      <c r="B16">
        <v>11</v>
      </c>
      <c r="C16" t="s">
        <v>375</v>
      </c>
      <c r="D16" s="81">
        <v>768.65</v>
      </c>
      <c r="E16" s="81">
        <v>39086.080000000002</v>
      </c>
      <c r="F16" s="142">
        <f t="shared" si="0"/>
        <v>30043515.392000001</v>
      </c>
      <c r="G16" s="81"/>
      <c r="H16" s="81"/>
      <c r="I16" s="81">
        <v>50.85</v>
      </c>
      <c r="J16" s="81"/>
      <c r="K16" s="81"/>
      <c r="N16" s="81"/>
    </row>
    <row r="17" spans="2:14" x14ac:dyDescent="0.3">
      <c r="B17">
        <v>12</v>
      </c>
      <c r="C17" t="s">
        <v>376</v>
      </c>
      <c r="D17" s="81">
        <v>1673.5</v>
      </c>
      <c r="E17" s="81">
        <v>13736.21</v>
      </c>
      <c r="F17" s="142">
        <f t="shared" si="0"/>
        <v>22987547.434999999</v>
      </c>
      <c r="G17" s="81">
        <v>120.75</v>
      </c>
      <c r="H17" s="81"/>
      <c r="I17" s="81">
        <v>8.2100000000000009</v>
      </c>
      <c r="J17" s="81">
        <v>174.54</v>
      </c>
      <c r="K17" s="81">
        <v>1252.05</v>
      </c>
      <c r="L17">
        <v>70.34</v>
      </c>
      <c r="N17" s="81">
        <v>84.85</v>
      </c>
    </row>
    <row r="18" spans="2:14" x14ac:dyDescent="0.3">
      <c r="B18">
        <v>13</v>
      </c>
      <c r="C18" t="s">
        <v>377</v>
      </c>
      <c r="D18" s="81">
        <v>7060</v>
      </c>
      <c r="E18" s="81">
        <v>9305.08</v>
      </c>
      <c r="F18" s="142">
        <f t="shared" si="0"/>
        <v>65693864.799999997</v>
      </c>
      <c r="G18" s="81">
        <v>524.5</v>
      </c>
      <c r="H18" s="81"/>
      <c r="I18" s="81">
        <v>1.32</v>
      </c>
      <c r="J18" s="81">
        <v>448.76</v>
      </c>
      <c r="K18" s="81">
        <v>7389.48</v>
      </c>
      <c r="L18">
        <v>9.33</v>
      </c>
      <c r="N18" s="81">
        <v>435.35</v>
      </c>
    </row>
    <row r="19" spans="2:14" x14ac:dyDescent="0.3">
      <c r="B19">
        <v>14</v>
      </c>
      <c r="C19" t="s">
        <v>378</v>
      </c>
      <c r="D19" s="81">
        <v>4524</v>
      </c>
      <c r="E19" s="81">
        <v>3908.54</v>
      </c>
      <c r="F19" s="142">
        <f t="shared" si="0"/>
        <v>17682234.960000001</v>
      </c>
      <c r="G19" s="81">
        <v>1.35</v>
      </c>
      <c r="H19" s="81"/>
      <c r="I19" s="81">
        <v>0.86</v>
      </c>
      <c r="J19" s="81">
        <v>46.73</v>
      </c>
      <c r="K19" s="81">
        <v>912.5</v>
      </c>
      <c r="L19">
        <v>22.77</v>
      </c>
      <c r="N19" s="81">
        <v>111.37</v>
      </c>
    </row>
    <row r="20" spans="2:14" x14ac:dyDescent="0.3">
      <c r="B20">
        <v>15</v>
      </c>
      <c r="C20" t="s">
        <v>379</v>
      </c>
      <c r="D20" s="81">
        <v>1962.2</v>
      </c>
      <c r="E20" s="81">
        <v>2839.29</v>
      </c>
      <c r="F20" s="142">
        <f t="shared" si="0"/>
        <v>5571254.8380000005</v>
      </c>
      <c r="G20" s="81">
        <v>421.27</v>
      </c>
      <c r="H20" s="81"/>
      <c r="I20" s="81">
        <v>1.45</v>
      </c>
      <c r="J20" s="81">
        <v>48.69</v>
      </c>
      <c r="K20" s="81">
        <v>2310.42</v>
      </c>
      <c r="L20">
        <v>14.76</v>
      </c>
      <c r="N20" s="81">
        <v>122.48</v>
      </c>
    </row>
    <row r="21" spans="2:14" x14ac:dyDescent="0.3">
      <c r="B21" t="s">
        <v>241</v>
      </c>
      <c r="C21" t="s">
        <v>242</v>
      </c>
      <c r="D21" s="81" t="s">
        <v>243</v>
      </c>
      <c r="E21" s="81" t="s">
        <v>244</v>
      </c>
      <c r="F21" s="142" t="e">
        <f t="shared" si="0"/>
        <v>#VALUE!</v>
      </c>
      <c r="G21" s="81" t="s">
        <v>245</v>
      </c>
      <c r="H21" s="81"/>
      <c r="I21" s="81" t="s">
        <v>365</v>
      </c>
      <c r="J21" s="81" t="s">
        <v>366</v>
      </c>
      <c r="K21" s="81" t="s">
        <v>367</v>
      </c>
      <c r="L21" t="s">
        <v>368</v>
      </c>
      <c r="N21" s="81" t="s">
        <v>369</v>
      </c>
    </row>
    <row r="22" spans="2:14" x14ac:dyDescent="0.3">
      <c r="B22">
        <v>16</v>
      </c>
      <c r="C22" t="s">
        <v>380</v>
      </c>
      <c r="D22" s="81">
        <v>660</v>
      </c>
      <c r="E22" s="81">
        <v>1831.57</v>
      </c>
      <c r="F22" s="142"/>
      <c r="G22" s="81">
        <v>144.46</v>
      </c>
      <c r="H22" s="81"/>
      <c r="I22" s="81">
        <v>2.78</v>
      </c>
      <c r="J22" s="81">
        <v>22.26</v>
      </c>
      <c r="K22" s="81">
        <v>602.72</v>
      </c>
      <c r="L22">
        <v>36.130000000000003</v>
      </c>
      <c r="N22" s="81">
        <v>17.239999999999998</v>
      </c>
    </row>
    <row r="23" spans="2:14" x14ac:dyDescent="0.3">
      <c r="B23">
        <v>17</v>
      </c>
      <c r="C23" t="s">
        <v>381</v>
      </c>
      <c r="D23" s="81">
        <v>102.64</v>
      </c>
      <c r="E23" s="81">
        <v>1801.75</v>
      </c>
      <c r="F23" s="142">
        <f t="shared" si="0"/>
        <v>184931.62</v>
      </c>
      <c r="G23" s="81">
        <v>55.54</v>
      </c>
      <c r="H23" s="81"/>
      <c r="I23" s="81">
        <v>17.55</v>
      </c>
      <c r="J23" s="81">
        <v>0.92</v>
      </c>
      <c r="K23" s="81">
        <v>19.54</v>
      </c>
      <c r="L23">
        <v>550.85</v>
      </c>
      <c r="N23" s="81">
        <v>1.84</v>
      </c>
    </row>
    <row r="24" spans="2:14" x14ac:dyDescent="0.3">
      <c r="B24">
        <v>18</v>
      </c>
      <c r="C24" t="s">
        <v>382</v>
      </c>
      <c r="D24" s="81">
        <v>53.12</v>
      </c>
      <c r="E24" s="81">
        <v>1384.8</v>
      </c>
      <c r="F24" s="142">
        <f t="shared" si="0"/>
        <v>73560.576000000001</v>
      </c>
      <c r="G24" s="81">
        <v>84.57</v>
      </c>
      <c r="H24" s="81"/>
      <c r="I24" s="81">
        <v>26.07</v>
      </c>
      <c r="J24" s="81">
        <v>4.83</v>
      </c>
      <c r="K24" s="81">
        <v>328.37</v>
      </c>
      <c r="L24">
        <v>41.37</v>
      </c>
      <c r="N24" s="81">
        <v>14.82</v>
      </c>
    </row>
    <row r="25" spans="2:14" x14ac:dyDescent="0.3">
      <c r="B25">
        <v>19</v>
      </c>
      <c r="C25" t="s">
        <v>383</v>
      </c>
      <c r="D25" s="81">
        <v>20.97</v>
      </c>
      <c r="E25" s="81">
        <v>1101.83</v>
      </c>
      <c r="F25" s="142">
        <f t="shared" si="0"/>
        <v>23105.375099999997</v>
      </c>
      <c r="G25" s="81">
        <v>5.01</v>
      </c>
      <c r="H25" s="81"/>
      <c r="I25" s="81">
        <v>52.55</v>
      </c>
      <c r="J25" s="81">
        <v>1.24</v>
      </c>
      <c r="K25" s="81">
        <v>45.48</v>
      </c>
      <c r="L25">
        <v>307.97000000000003</v>
      </c>
      <c r="N25" s="81">
        <v>2.63</v>
      </c>
    </row>
    <row r="26" spans="2:14" x14ac:dyDescent="0.3">
      <c r="B26">
        <v>20</v>
      </c>
      <c r="C26" t="s">
        <v>384</v>
      </c>
      <c r="D26" s="81">
        <v>28.82</v>
      </c>
      <c r="E26" s="81">
        <v>601.34</v>
      </c>
      <c r="F26" s="142">
        <f t="shared" si="0"/>
        <v>17330.6188</v>
      </c>
      <c r="G26" s="81">
        <v>17.920000000000002</v>
      </c>
      <c r="H26" s="81"/>
      <c r="I26" s="81">
        <v>20.87</v>
      </c>
      <c r="J26" s="81">
        <v>21.65</v>
      </c>
      <c r="K26" s="81">
        <v>4.12</v>
      </c>
      <c r="L26">
        <v>17.13</v>
      </c>
      <c r="N26" s="81">
        <v>34.5</v>
      </c>
    </row>
    <row r="27" spans="2:14" x14ac:dyDescent="0.3">
      <c r="B27">
        <v>21</v>
      </c>
      <c r="C27" t="s">
        <v>385</v>
      </c>
      <c r="D27" s="81">
        <v>51.25</v>
      </c>
      <c r="E27" s="81">
        <v>283.43</v>
      </c>
      <c r="F27" s="142">
        <f t="shared" si="0"/>
        <v>14525.7875</v>
      </c>
      <c r="G27" s="81">
        <v>20.52</v>
      </c>
      <c r="H27" s="81"/>
      <c r="I27" s="81">
        <v>5.53</v>
      </c>
      <c r="J27" s="81">
        <v>2.65</v>
      </c>
      <c r="K27" s="81">
        <v>104.6</v>
      </c>
      <c r="L27">
        <v>16.05</v>
      </c>
      <c r="N27" s="81">
        <v>11.81</v>
      </c>
    </row>
    <row r="28" spans="2:14" x14ac:dyDescent="0.3">
      <c r="B28">
        <v>22</v>
      </c>
      <c r="C28" t="s">
        <v>386</v>
      </c>
      <c r="D28" s="81"/>
      <c r="E28" s="81">
        <v>80.87</v>
      </c>
      <c r="F28" s="142">
        <f>E28*D28</f>
        <v>0</v>
      </c>
      <c r="G28" s="81">
        <v>7.61</v>
      </c>
      <c r="H28" s="81"/>
      <c r="I28" s="81"/>
      <c r="J28" s="81">
        <v>0.04</v>
      </c>
      <c r="K28" s="81">
        <v>24.99</v>
      </c>
      <c r="L28">
        <v>29.68</v>
      </c>
      <c r="N28" s="81">
        <v>1.67</v>
      </c>
    </row>
    <row r="29" spans="2:14" x14ac:dyDescent="0.3">
      <c r="F29" s="8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DA322-1266-4D63-BC5C-A712D55DE451}">
  <dimension ref="A2:D107"/>
  <sheetViews>
    <sheetView topLeftCell="A82" workbookViewId="0">
      <selection activeCell="C3" sqref="C3:C107"/>
    </sheetView>
  </sheetViews>
  <sheetFormatPr defaultRowHeight="14.4" x14ac:dyDescent="0.3"/>
  <cols>
    <col min="1" max="1" width="10.33203125" bestFit="1" customWidth="1"/>
    <col min="2" max="2" width="14" customWidth="1"/>
  </cols>
  <sheetData>
    <row r="2" spans="1:4" x14ac:dyDescent="0.3">
      <c r="A2" t="s">
        <v>236</v>
      </c>
      <c r="B2" t="s">
        <v>236</v>
      </c>
      <c r="C2" t="s">
        <v>238</v>
      </c>
      <c r="D2" t="s">
        <v>434</v>
      </c>
    </row>
    <row r="3" spans="1:4" x14ac:dyDescent="0.3">
      <c r="A3" s="170">
        <v>44822</v>
      </c>
      <c r="B3" t="s">
        <v>614</v>
      </c>
      <c r="C3" s="85">
        <v>1237.02</v>
      </c>
      <c r="D3" s="28">
        <v>17795439</v>
      </c>
    </row>
    <row r="4" spans="1:4" x14ac:dyDescent="0.3">
      <c r="A4" s="170">
        <v>44829</v>
      </c>
      <c r="B4" t="s">
        <v>613</v>
      </c>
      <c r="C4" s="85">
        <v>1233.04</v>
      </c>
      <c r="D4" s="28">
        <v>17089992</v>
      </c>
    </row>
    <row r="5" spans="1:4" x14ac:dyDescent="0.3">
      <c r="A5" s="170">
        <v>44836</v>
      </c>
      <c r="B5" t="s">
        <v>612</v>
      </c>
      <c r="C5" s="85">
        <v>1204.5</v>
      </c>
      <c r="D5" s="28">
        <v>13196141</v>
      </c>
    </row>
    <row r="6" spans="1:4" x14ac:dyDescent="0.3">
      <c r="A6" s="170">
        <v>44843</v>
      </c>
      <c r="B6" t="s">
        <v>611</v>
      </c>
      <c r="C6" s="85">
        <v>1196.19</v>
      </c>
      <c r="D6" s="28">
        <v>10519077</v>
      </c>
    </row>
    <row r="7" spans="1:4" x14ac:dyDescent="0.3">
      <c r="A7" s="170">
        <v>44850</v>
      </c>
      <c r="B7" t="s">
        <v>610</v>
      </c>
      <c r="C7" s="85">
        <v>1221.9000000000001</v>
      </c>
      <c r="D7" s="28">
        <v>9912792</v>
      </c>
    </row>
    <row r="8" spans="1:4" x14ac:dyDescent="0.3">
      <c r="A8" s="170">
        <v>44857</v>
      </c>
      <c r="B8" t="s">
        <v>609</v>
      </c>
      <c r="C8" s="85">
        <v>1275.28</v>
      </c>
      <c r="D8" s="28">
        <v>8519588</v>
      </c>
    </row>
    <row r="9" spans="1:4" x14ac:dyDescent="0.3">
      <c r="A9" s="170">
        <v>44864</v>
      </c>
      <c r="B9" t="s">
        <v>608</v>
      </c>
      <c r="C9" s="85">
        <v>1301.19</v>
      </c>
      <c r="D9" s="28">
        <v>14148167</v>
      </c>
    </row>
    <row r="10" spans="1:4" x14ac:dyDescent="0.3">
      <c r="A10" s="170">
        <v>44871</v>
      </c>
      <c r="B10" t="s">
        <v>607</v>
      </c>
      <c r="C10" s="85">
        <v>1251.4100000000001</v>
      </c>
      <c r="D10" s="28">
        <v>13160625</v>
      </c>
    </row>
    <row r="11" spans="1:4" x14ac:dyDescent="0.3">
      <c r="A11" s="170">
        <v>44878</v>
      </c>
      <c r="B11" t="s">
        <v>606</v>
      </c>
      <c r="C11" s="85">
        <v>1193.1199999999999</v>
      </c>
      <c r="D11" s="28">
        <v>16310085</v>
      </c>
    </row>
    <row r="12" spans="1:4" x14ac:dyDescent="0.3">
      <c r="A12" s="170">
        <v>44885</v>
      </c>
      <c r="B12" t="s">
        <v>605</v>
      </c>
      <c r="C12" s="85">
        <v>1225.8399999999999</v>
      </c>
      <c r="D12" s="28">
        <v>12490307</v>
      </c>
    </row>
    <row r="13" spans="1:4" x14ac:dyDescent="0.3">
      <c r="A13" s="170">
        <v>44892</v>
      </c>
      <c r="B13" t="s">
        <v>604</v>
      </c>
      <c r="C13" s="85">
        <v>1229.54</v>
      </c>
      <c r="D13" s="28">
        <v>17604871</v>
      </c>
    </row>
    <row r="14" spans="1:4" x14ac:dyDescent="0.3">
      <c r="A14" s="170">
        <v>44899</v>
      </c>
      <c r="B14" t="s">
        <v>603</v>
      </c>
      <c r="C14" s="85">
        <v>1230.31</v>
      </c>
      <c r="D14" s="28">
        <v>9398190</v>
      </c>
    </row>
    <row r="15" spans="1:4" x14ac:dyDescent="0.3">
      <c r="A15" s="170">
        <v>44906</v>
      </c>
      <c r="B15" t="s">
        <v>602</v>
      </c>
      <c r="C15" s="85">
        <v>1216.9000000000001</v>
      </c>
      <c r="D15" s="28">
        <v>9878747</v>
      </c>
    </row>
    <row r="16" spans="1:4" x14ac:dyDescent="0.3">
      <c r="A16" s="170">
        <v>44913</v>
      </c>
      <c r="B16" t="s">
        <v>601</v>
      </c>
      <c r="C16" s="85">
        <v>1190.6500000000001</v>
      </c>
      <c r="D16" s="28">
        <v>8777438</v>
      </c>
    </row>
    <row r="17" spans="1:4" x14ac:dyDescent="0.3">
      <c r="A17" s="170">
        <v>44920</v>
      </c>
      <c r="B17" t="s">
        <v>600</v>
      </c>
      <c r="C17" s="85">
        <v>1214.56</v>
      </c>
      <c r="D17" s="28">
        <v>7604394</v>
      </c>
    </row>
    <row r="18" spans="1:4" x14ac:dyDescent="0.3">
      <c r="A18" s="170">
        <v>44927</v>
      </c>
      <c r="B18" t="s">
        <v>599</v>
      </c>
      <c r="C18" s="85">
        <v>1229.83</v>
      </c>
      <c r="D18" s="28">
        <v>9533800</v>
      </c>
    </row>
    <row r="19" spans="1:4" x14ac:dyDescent="0.3">
      <c r="A19" s="170">
        <v>44934</v>
      </c>
      <c r="B19" t="s">
        <v>598</v>
      </c>
      <c r="C19" s="85">
        <v>1291.32</v>
      </c>
      <c r="D19" s="28">
        <v>13865243</v>
      </c>
    </row>
    <row r="20" spans="1:4" x14ac:dyDescent="0.3">
      <c r="A20" s="170">
        <v>44941</v>
      </c>
      <c r="B20" t="s">
        <v>597</v>
      </c>
      <c r="C20" s="85">
        <v>1278.3</v>
      </c>
      <c r="D20" s="28">
        <v>7838594</v>
      </c>
    </row>
    <row r="21" spans="1:4" x14ac:dyDescent="0.3">
      <c r="A21" s="170">
        <v>44948</v>
      </c>
      <c r="B21" t="s">
        <v>596</v>
      </c>
      <c r="C21" s="85">
        <v>1283.5899999999999</v>
      </c>
      <c r="D21" s="28">
        <v>6362974</v>
      </c>
    </row>
    <row r="22" spans="1:4" x14ac:dyDescent="0.3">
      <c r="A22" s="170">
        <v>44955</v>
      </c>
      <c r="B22" t="s">
        <v>595</v>
      </c>
      <c r="C22" s="85">
        <v>1349.51</v>
      </c>
      <c r="D22" s="28">
        <v>14511227</v>
      </c>
    </row>
    <row r="23" spans="1:4" x14ac:dyDescent="0.3">
      <c r="A23" s="170">
        <v>44962</v>
      </c>
      <c r="B23" t="s">
        <v>594</v>
      </c>
      <c r="C23" s="85">
        <v>1327.59</v>
      </c>
      <c r="D23" s="28">
        <v>9308497</v>
      </c>
    </row>
    <row r="24" spans="1:4" x14ac:dyDescent="0.3">
      <c r="A24" s="170">
        <v>44969</v>
      </c>
      <c r="B24" t="s">
        <v>593</v>
      </c>
      <c r="C24" s="85">
        <v>1304.3</v>
      </c>
      <c r="D24" s="28">
        <v>13577940</v>
      </c>
    </row>
    <row r="25" spans="1:4" x14ac:dyDescent="0.3">
      <c r="A25" s="170">
        <v>44976</v>
      </c>
      <c r="B25" t="s">
        <v>592</v>
      </c>
      <c r="C25" s="85">
        <v>1244.7</v>
      </c>
      <c r="D25" s="28">
        <v>10484877</v>
      </c>
    </row>
    <row r="26" spans="1:4" x14ac:dyDescent="0.3">
      <c r="A26" s="170">
        <v>44983</v>
      </c>
      <c r="B26" t="s">
        <v>591</v>
      </c>
      <c r="C26" s="85">
        <v>1233.43</v>
      </c>
      <c r="D26" s="28">
        <v>10823151</v>
      </c>
    </row>
    <row r="27" spans="1:4" x14ac:dyDescent="0.3">
      <c r="A27" s="170">
        <v>44990</v>
      </c>
      <c r="B27" t="s">
        <v>590</v>
      </c>
      <c r="C27" s="85">
        <v>1192.69</v>
      </c>
      <c r="D27" s="28">
        <v>10202483</v>
      </c>
    </row>
    <row r="28" spans="1:4" x14ac:dyDescent="0.3">
      <c r="A28" s="170">
        <v>44997</v>
      </c>
      <c r="B28" t="s">
        <v>589</v>
      </c>
      <c r="C28" s="85">
        <v>1139.02</v>
      </c>
      <c r="D28" s="28">
        <v>18737435</v>
      </c>
    </row>
    <row r="29" spans="1:4" x14ac:dyDescent="0.3">
      <c r="A29" s="170">
        <v>45004</v>
      </c>
      <c r="B29" t="s">
        <v>588</v>
      </c>
      <c r="C29" s="85">
        <v>1118.8900000000001</v>
      </c>
      <c r="D29" s="28">
        <v>10937757</v>
      </c>
    </row>
    <row r="30" spans="1:4" x14ac:dyDescent="0.3">
      <c r="A30" s="170">
        <v>45011</v>
      </c>
      <c r="B30" t="s">
        <v>587</v>
      </c>
      <c r="C30" s="85">
        <v>1126.57</v>
      </c>
      <c r="D30" s="28">
        <v>10695940</v>
      </c>
    </row>
    <row r="31" spans="1:4" x14ac:dyDescent="0.3">
      <c r="A31" s="170">
        <v>45018</v>
      </c>
      <c r="B31" t="s">
        <v>586</v>
      </c>
      <c r="C31" s="85">
        <v>1138.77</v>
      </c>
      <c r="D31" s="28">
        <v>6604449</v>
      </c>
    </row>
    <row r="32" spans="1:4" x14ac:dyDescent="0.3">
      <c r="A32" s="170">
        <v>45025</v>
      </c>
      <c r="B32" t="s">
        <v>585</v>
      </c>
      <c r="C32" s="85">
        <v>1171.1500000000001</v>
      </c>
      <c r="D32" s="28">
        <v>11969903</v>
      </c>
    </row>
    <row r="33" spans="1:4" x14ac:dyDescent="0.3">
      <c r="A33" s="170">
        <v>45032</v>
      </c>
      <c r="B33" t="s">
        <v>584</v>
      </c>
      <c r="C33" s="85">
        <v>1179.1199999999999</v>
      </c>
      <c r="D33" s="28">
        <v>9038488</v>
      </c>
    </row>
    <row r="34" spans="1:4" x14ac:dyDescent="0.3">
      <c r="A34" s="170">
        <v>45039</v>
      </c>
      <c r="B34" t="s">
        <v>583</v>
      </c>
      <c r="C34" s="85">
        <v>1192.8800000000001</v>
      </c>
      <c r="D34" s="28">
        <v>8132028</v>
      </c>
    </row>
    <row r="35" spans="1:4" x14ac:dyDescent="0.3">
      <c r="A35" s="170">
        <v>45046</v>
      </c>
      <c r="B35" t="s">
        <v>582</v>
      </c>
      <c r="C35" s="85">
        <v>1177.6199999999999</v>
      </c>
      <c r="D35" s="28">
        <v>10209790</v>
      </c>
    </row>
    <row r="36" spans="1:4" x14ac:dyDescent="0.3">
      <c r="A36" s="170">
        <v>45053</v>
      </c>
      <c r="B36" t="s">
        <v>581</v>
      </c>
      <c r="C36" s="85">
        <v>1240.57</v>
      </c>
      <c r="D36" s="28">
        <v>13996198</v>
      </c>
    </row>
    <row r="37" spans="1:4" x14ac:dyDescent="0.3">
      <c r="A37" s="170">
        <v>45060</v>
      </c>
      <c r="B37" t="s">
        <v>580</v>
      </c>
      <c r="C37" s="85">
        <v>1225.45</v>
      </c>
      <c r="D37" s="28">
        <v>9352295</v>
      </c>
    </row>
    <row r="38" spans="1:4" x14ac:dyDescent="0.3">
      <c r="A38" s="170">
        <v>45067</v>
      </c>
      <c r="B38" t="s">
        <v>579</v>
      </c>
      <c r="C38" s="85">
        <v>1246.31</v>
      </c>
      <c r="D38" s="28">
        <v>9639299</v>
      </c>
    </row>
    <row r="39" spans="1:4" x14ac:dyDescent="0.3">
      <c r="A39" s="170">
        <v>45074</v>
      </c>
      <c r="B39" t="s">
        <v>578</v>
      </c>
      <c r="C39" s="85">
        <v>1304.21</v>
      </c>
      <c r="D39" s="28">
        <v>18987193</v>
      </c>
    </row>
    <row r="40" spans="1:4" x14ac:dyDescent="0.3">
      <c r="A40" s="170">
        <v>45081</v>
      </c>
      <c r="B40" t="s">
        <v>577</v>
      </c>
      <c r="C40" s="85">
        <v>1332.65</v>
      </c>
      <c r="D40" s="28">
        <v>13589769</v>
      </c>
    </row>
    <row r="41" spans="1:4" x14ac:dyDescent="0.3">
      <c r="A41" s="170">
        <v>45088</v>
      </c>
      <c r="B41" t="s">
        <v>576</v>
      </c>
      <c r="C41" s="85">
        <v>1364.93</v>
      </c>
      <c r="D41" s="28">
        <v>8663717</v>
      </c>
    </row>
    <row r="42" spans="1:4" x14ac:dyDescent="0.3">
      <c r="A42" s="170">
        <v>45095</v>
      </c>
      <c r="B42" t="s">
        <v>575</v>
      </c>
      <c r="C42" s="85">
        <v>1335.17</v>
      </c>
      <c r="D42" s="28">
        <v>7083026</v>
      </c>
    </row>
    <row r="43" spans="1:4" x14ac:dyDescent="0.3">
      <c r="A43" s="170">
        <v>45102</v>
      </c>
      <c r="B43" t="s">
        <v>574</v>
      </c>
      <c r="C43" s="85">
        <v>1413.3</v>
      </c>
      <c r="D43" s="28">
        <v>11745203</v>
      </c>
    </row>
    <row r="44" spans="1:4" x14ac:dyDescent="0.3">
      <c r="A44" s="170">
        <v>45109</v>
      </c>
      <c r="B44" t="s">
        <v>573</v>
      </c>
      <c r="C44" s="85">
        <v>1520.78</v>
      </c>
      <c r="D44" s="28">
        <v>19202193</v>
      </c>
    </row>
    <row r="45" spans="1:4" x14ac:dyDescent="0.3">
      <c r="A45" s="170">
        <v>45116</v>
      </c>
      <c r="B45" t="s">
        <v>572</v>
      </c>
      <c r="C45" s="85">
        <v>1503.67</v>
      </c>
      <c r="D45" s="28">
        <v>10532372</v>
      </c>
    </row>
    <row r="46" spans="1:4" x14ac:dyDescent="0.3">
      <c r="A46" s="170">
        <v>45123</v>
      </c>
      <c r="B46" t="s">
        <v>571</v>
      </c>
      <c r="C46" s="85">
        <v>1512.43</v>
      </c>
      <c r="D46" s="28">
        <v>6868290</v>
      </c>
    </row>
    <row r="47" spans="1:4" x14ac:dyDescent="0.3">
      <c r="A47" s="170">
        <v>45130</v>
      </c>
      <c r="B47" t="s">
        <v>570</v>
      </c>
      <c r="C47" s="85">
        <v>1457.13</v>
      </c>
      <c r="D47" s="28">
        <v>22820823</v>
      </c>
    </row>
    <row r="48" spans="1:4" x14ac:dyDescent="0.3">
      <c r="A48" s="170">
        <v>45137</v>
      </c>
      <c r="B48" t="s">
        <v>569</v>
      </c>
      <c r="C48" s="85">
        <v>1454</v>
      </c>
      <c r="D48" s="28">
        <v>20121913</v>
      </c>
    </row>
    <row r="49" spans="1:4" x14ac:dyDescent="0.3">
      <c r="A49" s="170">
        <v>45144</v>
      </c>
      <c r="B49" t="s">
        <v>568</v>
      </c>
      <c r="C49" s="85">
        <v>1535.21</v>
      </c>
      <c r="D49" s="28">
        <v>22400661</v>
      </c>
    </row>
    <row r="50" spans="1:4" x14ac:dyDescent="0.3">
      <c r="A50" s="170">
        <v>45151</v>
      </c>
      <c r="B50" t="s">
        <v>567</v>
      </c>
      <c r="C50" s="85">
        <v>1541.36</v>
      </c>
      <c r="D50" s="28">
        <v>8817363</v>
      </c>
    </row>
    <row r="51" spans="1:4" x14ac:dyDescent="0.3">
      <c r="A51" s="170">
        <v>45158</v>
      </c>
      <c r="B51" t="s">
        <v>566</v>
      </c>
      <c r="C51" s="85">
        <v>1509</v>
      </c>
      <c r="D51" s="28">
        <v>7434676</v>
      </c>
    </row>
    <row r="52" spans="1:4" x14ac:dyDescent="0.3">
      <c r="A52" s="170">
        <v>45165</v>
      </c>
      <c r="B52" t="s">
        <v>565</v>
      </c>
      <c r="C52" s="85">
        <v>1580.38</v>
      </c>
      <c r="D52" s="28">
        <v>12258618</v>
      </c>
    </row>
    <row r="53" spans="1:4" x14ac:dyDescent="0.3">
      <c r="A53" s="170">
        <v>45172</v>
      </c>
      <c r="B53" t="s">
        <v>564</v>
      </c>
      <c r="C53" s="85">
        <v>1556.16</v>
      </c>
      <c r="D53" s="28">
        <v>7318646</v>
      </c>
    </row>
    <row r="54" spans="1:4" x14ac:dyDescent="0.3">
      <c r="A54" s="170">
        <v>45179</v>
      </c>
      <c r="B54" t="s">
        <v>563</v>
      </c>
      <c r="C54" s="85">
        <v>1589.46</v>
      </c>
      <c r="D54" s="28">
        <v>15721548</v>
      </c>
    </row>
    <row r="55" spans="1:4" x14ac:dyDescent="0.3">
      <c r="A55" s="170">
        <v>45186</v>
      </c>
      <c r="B55" t="s">
        <v>562</v>
      </c>
      <c r="C55" s="85">
        <v>1595.47</v>
      </c>
      <c r="D55" s="28">
        <v>19730235</v>
      </c>
    </row>
    <row r="56" spans="1:4" x14ac:dyDescent="0.3">
      <c r="A56" s="170">
        <v>45193</v>
      </c>
      <c r="B56" t="s">
        <v>561</v>
      </c>
      <c r="C56" s="85">
        <v>1542.95</v>
      </c>
      <c r="D56" s="28">
        <v>10327581</v>
      </c>
    </row>
    <row r="57" spans="1:4" x14ac:dyDescent="0.3">
      <c r="A57" s="170">
        <v>45200</v>
      </c>
      <c r="B57" t="s">
        <v>560</v>
      </c>
      <c r="C57" s="85">
        <v>1537.59</v>
      </c>
      <c r="D57" s="28">
        <v>9752071</v>
      </c>
    </row>
    <row r="58" spans="1:4" x14ac:dyDescent="0.3">
      <c r="A58" s="170">
        <v>45207</v>
      </c>
      <c r="B58" t="s">
        <v>559</v>
      </c>
      <c r="C58" s="85">
        <v>1551.09</v>
      </c>
      <c r="D58" s="28">
        <v>8814174</v>
      </c>
    </row>
    <row r="59" spans="1:4" x14ac:dyDescent="0.3">
      <c r="A59" s="170">
        <v>45214</v>
      </c>
      <c r="B59" t="s">
        <v>558</v>
      </c>
      <c r="C59" s="85">
        <v>1546.92</v>
      </c>
      <c r="D59" s="28">
        <v>5975246</v>
      </c>
    </row>
    <row r="60" spans="1:4" x14ac:dyDescent="0.3">
      <c r="A60" s="170">
        <v>45221</v>
      </c>
      <c r="B60" t="s">
        <v>557</v>
      </c>
      <c r="C60" s="85">
        <v>1499.82</v>
      </c>
      <c r="D60" s="28">
        <v>13264849</v>
      </c>
    </row>
    <row r="61" spans="1:4" x14ac:dyDescent="0.3">
      <c r="A61" s="170">
        <v>45228</v>
      </c>
      <c r="B61" t="s">
        <v>556</v>
      </c>
      <c r="C61" s="85">
        <v>1458.32</v>
      </c>
      <c r="D61" s="28">
        <v>12368604</v>
      </c>
    </row>
    <row r="62" spans="1:4" x14ac:dyDescent="0.3">
      <c r="A62" s="170">
        <v>45235</v>
      </c>
      <c r="B62" t="s">
        <v>555</v>
      </c>
      <c r="C62" s="85">
        <v>1513.02</v>
      </c>
      <c r="D62" s="28">
        <v>14258988</v>
      </c>
    </row>
    <row r="63" spans="1:4" x14ac:dyDescent="0.3">
      <c r="A63" s="170">
        <v>45242</v>
      </c>
      <c r="B63" t="s">
        <v>554</v>
      </c>
      <c r="C63" s="85">
        <v>1573.03</v>
      </c>
      <c r="D63" s="28">
        <v>10010506</v>
      </c>
    </row>
    <row r="64" spans="1:4" x14ac:dyDescent="0.3">
      <c r="A64" s="170">
        <v>45249</v>
      </c>
      <c r="B64" t="s">
        <v>553</v>
      </c>
      <c r="C64" s="85">
        <v>1541.91</v>
      </c>
      <c r="D64" s="28">
        <v>9193101</v>
      </c>
    </row>
    <row r="65" spans="1:4" x14ac:dyDescent="0.3">
      <c r="A65" s="170">
        <v>45256</v>
      </c>
      <c r="B65" t="s">
        <v>552</v>
      </c>
      <c r="C65" s="85">
        <v>1613.68</v>
      </c>
      <c r="D65" s="28">
        <v>13882701</v>
      </c>
    </row>
    <row r="66" spans="1:4" x14ac:dyDescent="0.3">
      <c r="A66" s="170">
        <v>45263</v>
      </c>
      <c r="B66" t="s">
        <v>551</v>
      </c>
      <c r="C66" s="85">
        <v>1656.42</v>
      </c>
      <c r="D66" s="28">
        <v>13107901</v>
      </c>
    </row>
    <row r="67" spans="1:4" x14ac:dyDescent="0.3">
      <c r="A67" s="170">
        <v>45270</v>
      </c>
      <c r="B67" t="s">
        <v>550</v>
      </c>
      <c r="C67" s="85">
        <v>1712.41</v>
      </c>
      <c r="D67" s="28">
        <v>13520968</v>
      </c>
    </row>
    <row r="68" spans="1:4" x14ac:dyDescent="0.3">
      <c r="A68" s="170">
        <v>45277</v>
      </c>
      <c r="B68" t="s">
        <v>549</v>
      </c>
      <c r="C68" s="85">
        <v>1622.37</v>
      </c>
      <c r="D68" s="28">
        <v>12409918</v>
      </c>
    </row>
    <row r="69" spans="1:4" x14ac:dyDescent="0.3">
      <c r="A69" s="170">
        <v>45284</v>
      </c>
      <c r="B69" t="s">
        <v>548</v>
      </c>
      <c r="C69" s="85">
        <v>1716.83</v>
      </c>
      <c r="D69" s="28">
        <v>8234425</v>
      </c>
    </row>
    <row r="70" spans="1:4" x14ac:dyDescent="0.3">
      <c r="A70" s="170">
        <v>45291</v>
      </c>
      <c r="B70" t="s">
        <v>547</v>
      </c>
      <c r="C70" s="85">
        <v>1630.06</v>
      </c>
      <c r="D70" s="28">
        <v>10637712</v>
      </c>
    </row>
    <row r="71" spans="1:4" x14ac:dyDescent="0.3">
      <c r="A71" s="170">
        <v>45298</v>
      </c>
      <c r="B71" t="s">
        <v>546</v>
      </c>
      <c r="C71" s="85">
        <v>1612.64</v>
      </c>
      <c r="D71" s="28">
        <v>11278453</v>
      </c>
    </row>
    <row r="72" spans="1:4" x14ac:dyDescent="0.3">
      <c r="A72" s="170">
        <v>45305</v>
      </c>
      <c r="B72" t="s">
        <v>545</v>
      </c>
      <c r="C72" s="85">
        <v>1643.52</v>
      </c>
      <c r="D72" s="28">
        <v>11355935</v>
      </c>
    </row>
    <row r="73" spans="1:4" x14ac:dyDescent="0.3">
      <c r="A73" s="170">
        <v>45312</v>
      </c>
      <c r="B73" t="s">
        <v>544</v>
      </c>
      <c r="C73" s="85">
        <v>1623.61</v>
      </c>
      <c r="D73" s="28">
        <v>7354675</v>
      </c>
    </row>
    <row r="74" spans="1:4" x14ac:dyDescent="0.3">
      <c r="A74" s="170">
        <v>45319</v>
      </c>
      <c r="B74" t="s">
        <v>543</v>
      </c>
      <c r="C74" s="85">
        <v>1648.68</v>
      </c>
      <c r="D74" s="28">
        <v>16169497</v>
      </c>
    </row>
    <row r="75" spans="1:4" x14ac:dyDescent="0.3">
      <c r="A75" s="170">
        <v>45326</v>
      </c>
      <c r="B75" t="s">
        <v>542</v>
      </c>
      <c r="C75" s="85">
        <v>1634.43</v>
      </c>
      <c r="D75" s="28">
        <v>11543598</v>
      </c>
    </row>
    <row r="76" spans="1:4" x14ac:dyDescent="0.3">
      <c r="A76" s="170">
        <v>45333</v>
      </c>
      <c r="B76" t="s">
        <v>541</v>
      </c>
      <c r="C76" s="85">
        <v>1822.21</v>
      </c>
      <c r="D76" s="28">
        <v>24717841</v>
      </c>
    </row>
    <row r="77" spans="1:4" x14ac:dyDescent="0.3">
      <c r="A77" s="170">
        <v>45340</v>
      </c>
      <c r="B77" t="s">
        <v>540</v>
      </c>
      <c r="C77" s="85">
        <v>1915.92</v>
      </c>
      <c r="D77" s="28">
        <v>15662596</v>
      </c>
    </row>
    <row r="78" spans="1:4" x14ac:dyDescent="0.3">
      <c r="A78" s="170">
        <v>45347</v>
      </c>
      <c r="B78" t="s">
        <v>539</v>
      </c>
      <c r="C78" s="85">
        <v>1958.61</v>
      </c>
      <c r="D78" s="28">
        <v>16191954</v>
      </c>
    </row>
    <row r="79" spans="1:4" x14ac:dyDescent="0.3">
      <c r="A79" s="170">
        <v>45354</v>
      </c>
      <c r="B79" t="s">
        <v>538</v>
      </c>
      <c r="C79" s="85">
        <v>1883.76</v>
      </c>
      <c r="D79" s="28">
        <v>23850729</v>
      </c>
    </row>
    <row r="80" spans="1:4" x14ac:dyDescent="0.3">
      <c r="A80" s="170">
        <v>45361</v>
      </c>
      <c r="B80" t="s">
        <v>537</v>
      </c>
      <c r="C80" s="85">
        <v>1786.42</v>
      </c>
      <c r="D80" s="28">
        <v>18601367</v>
      </c>
    </row>
    <row r="81" spans="1:4" x14ac:dyDescent="0.3">
      <c r="A81" s="170">
        <v>45368</v>
      </c>
      <c r="B81" t="s">
        <v>536</v>
      </c>
      <c r="C81" s="85">
        <v>1865.14</v>
      </c>
      <c r="D81" s="28">
        <v>13003666</v>
      </c>
    </row>
    <row r="82" spans="1:4" x14ac:dyDescent="0.3">
      <c r="A82" s="170">
        <v>45375</v>
      </c>
      <c r="B82" t="s">
        <v>535</v>
      </c>
      <c r="C82" s="85">
        <v>1907.38</v>
      </c>
      <c r="D82" s="28">
        <v>12080195</v>
      </c>
    </row>
    <row r="83" spans="1:4" x14ac:dyDescent="0.3">
      <c r="A83" s="170">
        <v>45382</v>
      </c>
      <c r="B83" t="s">
        <v>534</v>
      </c>
      <c r="C83" s="85">
        <v>1998.67</v>
      </c>
      <c r="D83" s="28">
        <v>15587877</v>
      </c>
    </row>
    <row r="84" spans="1:4" x14ac:dyDescent="0.3">
      <c r="A84" s="170">
        <v>45389</v>
      </c>
      <c r="B84" t="s">
        <v>533</v>
      </c>
      <c r="C84" s="85">
        <v>2055.9</v>
      </c>
      <c r="D84" s="28">
        <v>11924179</v>
      </c>
    </row>
    <row r="85" spans="1:4" x14ac:dyDescent="0.3">
      <c r="A85" s="170">
        <v>45396</v>
      </c>
      <c r="B85" t="s">
        <v>532</v>
      </c>
      <c r="C85" s="85">
        <v>2067.7600000000002</v>
      </c>
      <c r="D85" s="28">
        <v>10799759</v>
      </c>
    </row>
    <row r="86" spans="1:4" x14ac:dyDescent="0.3">
      <c r="A86" s="170">
        <v>45403</v>
      </c>
      <c r="B86" t="s">
        <v>531</v>
      </c>
      <c r="C86" s="85">
        <v>2030.04</v>
      </c>
      <c r="D86" s="28">
        <v>13302123</v>
      </c>
    </row>
    <row r="87" spans="1:4" x14ac:dyDescent="0.3">
      <c r="A87" s="170">
        <v>45410</v>
      </c>
      <c r="B87" t="s">
        <v>530</v>
      </c>
      <c r="C87" s="85">
        <v>2177.06</v>
      </c>
      <c r="D87" s="28">
        <v>15676515</v>
      </c>
    </row>
    <row r="88" spans="1:4" x14ac:dyDescent="0.3">
      <c r="A88" s="170">
        <v>45417</v>
      </c>
      <c r="B88" t="s">
        <v>529</v>
      </c>
      <c r="C88" s="85">
        <v>2177.11</v>
      </c>
      <c r="D88" s="28">
        <v>12877206</v>
      </c>
    </row>
    <row r="89" spans="1:4" x14ac:dyDescent="0.3">
      <c r="A89" s="170">
        <v>45424</v>
      </c>
      <c r="B89" t="s">
        <v>528</v>
      </c>
      <c r="C89" s="85">
        <v>2485.5</v>
      </c>
      <c r="D89" s="28">
        <v>26472899</v>
      </c>
    </row>
    <row r="90" spans="1:4" x14ac:dyDescent="0.3">
      <c r="A90" s="170">
        <v>45431</v>
      </c>
      <c r="B90" t="s">
        <v>527</v>
      </c>
      <c r="C90" s="85">
        <v>2561</v>
      </c>
      <c r="D90" s="28">
        <v>14356717</v>
      </c>
    </row>
    <row r="91" spans="1:4" x14ac:dyDescent="0.3">
      <c r="A91" s="170">
        <v>45438</v>
      </c>
      <c r="B91" t="s">
        <v>526</v>
      </c>
      <c r="C91" s="85">
        <v>2488.0300000000002</v>
      </c>
      <c r="D91" s="28">
        <v>19735038</v>
      </c>
    </row>
    <row r="92" spans="1:4" x14ac:dyDescent="0.3">
      <c r="A92" s="170">
        <v>45445</v>
      </c>
      <c r="B92" t="s">
        <v>525</v>
      </c>
      <c r="C92" s="85">
        <v>2836.68</v>
      </c>
      <c r="D92" s="28">
        <v>24756768</v>
      </c>
    </row>
    <row r="93" spans="1:4" x14ac:dyDescent="0.3">
      <c r="A93" s="170">
        <v>45452</v>
      </c>
      <c r="B93" t="s">
        <v>524</v>
      </c>
      <c r="C93" s="85">
        <v>2907.31</v>
      </c>
      <c r="D93" s="28">
        <v>12908582</v>
      </c>
    </row>
    <row r="94" spans="1:4" x14ac:dyDescent="0.3">
      <c r="A94" s="170">
        <v>45459</v>
      </c>
      <c r="B94" t="s">
        <v>523</v>
      </c>
      <c r="C94" s="85">
        <v>2819.31</v>
      </c>
      <c r="D94" s="28">
        <v>20824689</v>
      </c>
    </row>
    <row r="95" spans="1:4" x14ac:dyDescent="0.3">
      <c r="A95" s="170">
        <v>45466</v>
      </c>
      <c r="B95" t="s">
        <v>522</v>
      </c>
      <c r="C95" s="85">
        <v>2845.81</v>
      </c>
      <c r="D95" s="28">
        <v>17341337</v>
      </c>
    </row>
    <row r="96" spans="1:4" x14ac:dyDescent="0.3">
      <c r="A96" s="170">
        <v>45473</v>
      </c>
      <c r="B96" t="s">
        <v>521</v>
      </c>
      <c r="C96" s="85">
        <v>2859.66</v>
      </c>
      <c r="D96" s="28">
        <v>7714417</v>
      </c>
    </row>
    <row r="97" spans="1:4" x14ac:dyDescent="0.3">
      <c r="A97" s="170">
        <v>45480</v>
      </c>
      <c r="B97" t="s">
        <v>520</v>
      </c>
      <c r="C97" s="85">
        <v>2703.95</v>
      </c>
      <c r="D97" s="28">
        <v>26729039</v>
      </c>
    </row>
    <row r="98" spans="1:4" x14ac:dyDescent="0.3">
      <c r="A98" s="170">
        <v>45487</v>
      </c>
      <c r="B98" t="s">
        <v>519</v>
      </c>
      <c r="C98" s="85">
        <v>2749.3</v>
      </c>
      <c r="D98" s="28">
        <v>10109115</v>
      </c>
    </row>
    <row r="99" spans="1:4" x14ac:dyDescent="0.3">
      <c r="A99" s="170">
        <v>45494</v>
      </c>
      <c r="B99" t="s">
        <v>518</v>
      </c>
      <c r="C99" s="85">
        <v>2887.8</v>
      </c>
      <c r="D99" s="28">
        <v>11266492</v>
      </c>
    </row>
    <row r="100" spans="1:4" x14ac:dyDescent="0.3">
      <c r="A100" s="170">
        <v>45505</v>
      </c>
      <c r="B100" t="s">
        <v>512</v>
      </c>
      <c r="C100" s="85">
        <v>2698.1</v>
      </c>
      <c r="D100" s="28">
        <v>10756228</v>
      </c>
    </row>
    <row r="101" spans="1:4" x14ac:dyDescent="0.3">
      <c r="A101" s="170">
        <v>45508</v>
      </c>
      <c r="B101" t="s">
        <v>516</v>
      </c>
      <c r="C101" s="85">
        <v>2749.15</v>
      </c>
      <c r="D101" s="28">
        <v>14232476</v>
      </c>
    </row>
    <row r="102" spans="1:4" x14ac:dyDescent="0.3">
      <c r="A102" s="170">
        <v>45515</v>
      </c>
      <c r="B102" t="s">
        <v>515</v>
      </c>
      <c r="C102" s="85">
        <v>2840.45</v>
      </c>
      <c r="D102" s="28">
        <v>10599446</v>
      </c>
    </row>
    <row r="103" spans="1:4" x14ac:dyDescent="0.3">
      <c r="A103" s="170">
        <v>45522</v>
      </c>
      <c r="B103" t="s">
        <v>514</v>
      </c>
      <c r="C103" s="85">
        <v>2759</v>
      </c>
      <c r="D103" s="28">
        <v>10050779</v>
      </c>
    </row>
    <row r="104" spans="1:4" x14ac:dyDescent="0.3">
      <c r="A104" s="170">
        <v>45529</v>
      </c>
      <c r="B104" t="s">
        <v>513</v>
      </c>
      <c r="C104" s="85">
        <v>2805.4</v>
      </c>
      <c r="D104" s="28">
        <v>13353744</v>
      </c>
    </row>
    <row r="105" spans="1:4" x14ac:dyDescent="0.3">
      <c r="A105" s="170">
        <v>45532</v>
      </c>
      <c r="B105" t="s">
        <v>517</v>
      </c>
      <c r="C105" s="85">
        <v>2749.65</v>
      </c>
      <c r="D105" s="28">
        <v>16930904</v>
      </c>
    </row>
    <row r="106" spans="1:4" x14ac:dyDescent="0.3">
      <c r="A106" s="170">
        <v>45543</v>
      </c>
      <c r="B106" t="s">
        <v>511</v>
      </c>
      <c r="C106" s="85">
        <v>2739.1</v>
      </c>
      <c r="D106" s="28">
        <v>11170070</v>
      </c>
    </row>
    <row r="107" spans="1:4" x14ac:dyDescent="0.3">
      <c r="A107" s="170">
        <v>45550</v>
      </c>
      <c r="B107" t="s">
        <v>510</v>
      </c>
      <c r="C107" s="85">
        <v>2797.5</v>
      </c>
      <c r="D107" s="28">
        <v>7956410</v>
      </c>
    </row>
  </sheetData>
  <autoFilter ref="A2:D107" xr:uid="{FA4DA322-1266-4D63-BC5C-A712D55DE451}">
    <sortState xmlns:xlrd2="http://schemas.microsoft.com/office/spreadsheetml/2017/richdata2" ref="A3:D107">
      <sortCondition ref="A2:A107"/>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23B6-0983-4041-90BE-5EAC13381809}">
  <dimension ref="A2:D108"/>
  <sheetViews>
    <sheetView topLeftCell="A83" workbookViewId="0">
      <selection activeCell="A3" sqref="A3:A108"/>
    </sheetView>
  </sheetViews>
  <sheetFormatPr defaultRowHeight="14.4" x14ac:dyDescent="0.3"/>
  <cols>
    <col min="1" max="1" width="10.33203125" bestFit="1" customWidth="1"/>
    <col min="2" max="2" width="16" customWidth="1"/>
  </cols>
  <sheetData>
    <row r="2" spans="1:4" x14ac:dyDescent="0.3">
      <c r="A2" t="s">
        <v>236</v>
      </c>
      <c r="B2" t="s">
        <v>236</v>
      </c>
      <c r="C2" t="s">
        <v>238</v>
      </c>
      <c r="D2" t="s">
        <v>434</v>
      </c>
    </row>
    <row r="3" spans="1:4" x14ac:dyDescent="0.3">
      <c r="A3" s="170">
        <v>44822</v>
      </c>
      <c r="B3" t="s">
        <v>614</v>
      </c>
      <c r="C3" s="85">
        <v>3560.17</v>
      </c>
      <c r="D3" s="28">
        <v>1229562</v>
      </c>
    </row>
    <row r="4" spans="1:4" x14ac:dyDescent="0.3">
      <c r="A4" s="170">
        <v>44829</v>
      </c>
      <c r="B4" t="s">
        <v>613</v>
      </c>
      <c r="C4" s="85">
        <v>3395.44</v>
      </c>
      <c r="D4" s="28">
        <v>1670890</v>
      </c>
    </row>
    <row r="5" spans="1:4" x14ac:dyDescent="0.3">
      <c r="A5" s="170">
        <v>44836</v>
      </c>
      <c r="B5" t="s">
        <v>612</v>
      </c>
      <c r="C5" s="85">
        <v>3468.39</v>
      </c>
      <c r="D5" s="28">
        <v>1705267</v>
      </c>
    </row>
    <row r="6" spans="1:4" x14ac:dyDescent="0.3">
      <c r="A6" s="170">
        <v>44843</v>
      </c>
      <c r="B6" t="s">
        <v>611</v>
      </c>
      <c r="C6" s="85">
        <v>3436.58</v>
      </c>
      <c r="D6" s="28">
        <v>1832619</v>
      </c>
    </row>
    <row r="7" spans="1:4" x14ac:dyDescent="0.3">
      <c r="A7" s="170">
        <v>44850</v>
      </c>
      <c r="B7" t="s">
        <v>610</v>
      </c>
      <c r="C7" s="85">
        <v>3531</v>
      </c>
      <c r="D7" s="28">
        <v>2391771</v>
      </c>
    </row>
    <row r="8" spans="1:4" x14ac:dyDescent="0.3">
      <c r="A8" s="170">
        <v>44857</v>
      </c>
      <c r="B8" t="s">
        <v>609</v>
      </c>
      <c r="C8" s="85">
        <v>3533.02</v>
      </c>
      <c r="D8" s="28">
        <v>1215630</v>
      </c>
    </row>
    <row r="9" spans="1:4" x14ac:dyDescent="0.3">
      <c r="A9" s="170">
        <v>44864</v>
      </c>
      <c r="B9" t="s">
        <v>608</v>
      </c>
      <c r="C9" s="85">
        <v>3629.66</v>
      </c>
      <c r="D9" s="28">
        <v>2015260</v>
      </c>
    </row>
    <row r="10" spans="1:4" x14ac:dyDescent="0.3">
      <c r="A10" s="170">
        <v>44871</v>
      </c>
      <c r="B10" t="s">
        <v>607</v>
      </c>
      <c r="C10" s="85">
        <v>3587.84</v>
      </c>
      <c r="D10" s="28">
        <v>1081375</v>
      </c>
    </row>
    <row r="11" spans="1:4" x14ac:dyDescent="0.3">
      <c r="A11" s="170">
        <v>44878</v>
      </c>
      <c r="B11" t="s">
        <v>606</v>
      </c>
      <c r="C11" s="85">
        <v>3496.69</v>
      </c>
      <c r="D11" s="28">
        <v>1338966</v>
      </c>
    </row>
    <row r="12" spans="1:4" x14ac:dyDescent="0.3">
      <c r="A12" s="170">
        <v>44885</v>
      </c>
      <c r="B12" t="s">
        <v>605</v>
      </c>
      <c r="C12" s="85">
        <v>3503.72</v>
      </c>
      <c r="D12" s="28">
        <v>1512078</v>
      </c>
    </row>
    <row r="13" spans="1:4" x14ac:dyDescent="0.3">
      <c r="A13" s="170">
        <v>44892</v>
      </c>
      <c r="B13" t="s">
        <v>604</v>
      </c>
      <c r="C13" s="85">
        <v>3522.1</v>
      </c>
      <c r="D13" s="28">
        <v>2452248</v>
      </c>
    </row>
    <row r="14" spans="1:4" x14ac:dyDescent="0.3">
      <c r="A14" s="170">
        <v>44899</v>
      </c>
      <c r="B14" t="s">
        <v>603</v>
      </c>
      <c r="C14" s="85">
        <v>3481.29</v>
      </c>
      <c r="D14" s="28">
        <v>889962</v>
      </c>
    </row>
    <row r="15" spans="1:4" x14ac:dyDescent="0.3">
      <c r="A15" s="170">
        <v>44906</v>
      </c>
      <c r="B15" t="s">
        <v>602</v>
      </c>
      <c r="C15" s="85">
        <v>3416.47</v>
      </c>
      <c r="D15" s="28">
        <v>820358</v>
      </c>
    </row>
    <row r="16" spans="1:4" x14ac:dyDescent="0.3">
      <c r="A16" s="170">
        <v>44913</v>
      </c>
      <c r="B16" t="s">
        <v>601</v>
      </c>
      <c r="C16" s="85">
        <v>3408.96</v>
      </c>
      <c r="D16" s="28">
        <v>819916</v>
      </c>
    </row>
    <row r="17" spans="1:4" x14ac:dyDescent="0.3">
      <c r="A17" s="170">
        <v>44920</v>
      </c>
      <c r="B17" t="s">
        <v>600</v>
      </c>
      <c r="C17" s="85">
        <v>3480.42</v>
      </c>
      <c r="D17" s="28">
        <v>1521867</v>
      </c>
    </row>
    <row r="18" spans="1:4" x14ac:dyDescent="0.3">
      <c r="A18" s="170">
        <v>44927</v>
      </c>
      <c r="B18" t="s">
        <v>599</v>
      </c>
      <c r="C18" s="85">
        <v>3505.64</v>
      </c>
      <c r="D18" s="28">
        <v>1408984</v>
      </c>
    </row>
    <row r="19" spans="1:4" x14ac:dyDescent="0.3">
      <c r="A19" s="170">
        <v>44934</v>
      </c>
      <c r="B19" t="s">
        <v>598</v>
      </c>
      <c r="C19" s="85">
        <v>3470.08</v>
      </c>
      <c r="D19" s="28">
        <v>1120415</v>
      </c>
    </row>
    <row r="20" spans="1:4" x14ac:dyDescent="0.3">
      <c r="A20" s="170">
        <v>44941</v>
      </c>
      <c r="B20" t="s">
        <v>597</v>
      </c>
      <c r="C20" s="85">
        <v>3438.75</v>
      </c>
      <c r="D20" s="28">
        <v>1056434</v>
      </c>
    </row>
    <row r="21" spans="1:4" x14ac:dyDescent="0.3">
      <c r="A21" s="170">
        <v>44948</v>
      </c>
      <c r="B21" t="s">
        <v>596</v>
      </c>
      <c r="C21" s="85">
        <v>3789.1</v>
      </c>
      <c r="D21" s="28">
        <v>3137730</v>
      </c>
    </row>
    <row r="22" spans="1:4" x14ac:dyDescent="0.3">
      <c r="A22" s="170">
        <v>44955</v>
      </c>
      <c r="B22" t="s">
        <v>595</v>
      </c>
      <c r="C22" s="85">
        <v>3708.05</v>
      </c>
      <c r="D22" s="28">
        <v>1893176</v>
      </c>
    </row>
    <row r="23" spans="1:4" x14ac:dyDescent="0.3">
      <c r="A23" s="170">
        <v>44962</v>
      </c>
      <c r="B23" t="s">
        <v>594</v>
      </c>
      <c r="C23" s="85">
        <v>3687.94</v>
      </c>
      <c r="D23" s="28">
        <v>1180219</v>
      </c>
    </row>
    <row r="24" spans="1:4" x14ac:dyDescent="0.3">
      <c r="A24" s="170">
        <v>44969</v>
      </c>
      <c r="B24" t="s">
        <v>593</v>
      </c>
      <c r="C24" s="85">
        <v>3748.24</v>
      </c>
      <c r="D24" s="28">
        <v>1172782</v>
      </c>
    </row>
    <row r="25" spans="1:4" x14ac:dyDescent="0.3">
      <c r="A25" s="170">
        <v>44976</v>
      </c>
      <c r="B25" t="s">
        <v>592</v>
      </c>
      <c r="C25" s="85">
        <v>3705.55</v>
      </c>
      <c r="D25" s="28">
        <v>1388952</v>
      </c>
    </row>
    <row r="26" spans="1:4" x14ac:dyDescent="0.3">
      <c r="A26" s="170">
        <v>44983</v>
      </c>
      <c r="B26" t="s">
        <v>591</v>
      </c>
      <c r="C26" s="85">
        <v>3592.02</v>
      </c>
      <c r="D26" s="28">
        <v>2537023</v>
      </c>
    </row>
    <row r="27" spans="1:4" x14ac:dyDescent="0.3">
      <c r="A27" s="170">
        <v>44990</v>
      </c>
      <c r="B27" t="s">
        <v>590</v>
      </c>
      <c r="C27" s="85">
        <v>3678.55</v>
      </c>
      <c r="D27" s="28">
        <v>1492539</v>
      </c>
    </row>
    <row r="28" spans="1:4" x14ac:dyDescent="0.3">
      <c r="A28" s="170">
        <v>44997</v>
      </c>
      <c r="B28" t="s">
        <v>589</v>
      </c>
      <c r="C28" s="85">
        <v>3671.33</v>
      </c>
      <c r="D28" s="28">
        <v>1618891</v>
      </c>
    </row>
    <row r="29" spans="1:4" x14ac:dyDescent="0.3">
      <c r="A29" s="170">
        <v>45004</v>
      </c>
      <c r="B29" t="s">
        <v>588</v>
      </c>
      <c r="C29" s="85">
        <v>3684.33</v>
      </c>
      <c r="D29" s="28">
        <v>1983991</v>
      </c>
    </row>
    <row r="30" spans="1:4" x14ac:dyDescent="0.3">
      <c r="A30" s="170">
        <v>45011</v>
      </c>
      <c r="B30" t="s">
        <v>587</v>
      </c>
      <c r="C30" s="85">
        <v>3739.05</v>
      </c>
      <c r="D30" s="28">
        <v>1020944</v>
      </c>
    </row>
    <row r="31" spans="1:4" x14ac:dyDescent="0.3">
      <c r="A31" s="170">
        <v>45018</v>
      </c>
      <c r="B31" t="s">
        <v>586</v>
      </c>
      <c r="C31" s="85">
        <v>3882.31</v>
      </c>
      <c r="D31" s="28">
        <v>1404425</v>
      </c>
    </row>
    <row r="32" spans="1:4" x14ac:dyDescent="0.3">
      <c r="A32" s="170">
        <v>45025</v>
      </c>
      <c r="B32" t="s">
        <v>585</v>
      </c>
      <c r="C32" s="85">
        <v>4127.51</v>
      </c>
      <c r="D32" s="28">
        <v>2268313</v>
      </c>
    </row>
    <row r="33" spans="1:4" x14ac:dyDescent="0.3">
      <c r="A33" s="170">
        <v>45032</v>
      </c>
      <c r="B33" t="s">
        <v>584</v>
      </c>
      <c r="C33" s="85">
        <v>4146.71</v>
      </c>
      <c r="D33" s="28">
        <v>2007539</v>
      </c>
    </row>
    <row r="34" spans="1:4" x14ac:dyDescent="0.3">
      <c r="A34" s="170">
        <v>45039</v>
      </c>
      <c r="B34" t="s">
        <v>583</v>
      </c>
      <c r="C34" s="85">
        <v>4265.72</v>
      </c>
      <c r="D34" s="28">
        <v>2735367</v>
      </c>
    </row>
    <row r="35" spans="1:4" x14ac:dyDescent="0.3">
      <c r="A35" s="170">
        <v>45046</v>
      </c>
      <c r="B35" t="s">
        <v>582</v>
      </c>
      <c r="C35" s="85">
        <v>4295.7</v>
      </c>
      <c r="D35" s="28">
        <v>1245303</v>
      </c>
    </row>
    <row r="36" spans="1:4" x14ac:dyDescent="0.3">
      <c r="A36" s="170">
        <v>45053</v>
      </c>
      <c r="B36" t="s">
        <v>581</v>
      </c>
      <c r="C36" s="85">
        <v>4368.66</v>
      </c>
      <c r="D36" s="28">
        <v>1837752</v>
      </c>
    </row>
    <row r="37" spans="1:4" x14ac:dyDescent="0.3">
      <c r="A37" s="170">
        <v>45060</v>
      </c>
      <c r="B37" t="s">
        <v>580</v>
      </c>
      <c r="C37" s="85">
        <v>4315.05</v>
      </c>
      <c r="D37" s="28">
        <v>1795226</v>
      </c>
    </row>
    <row r="38" spans="1:4" x14ac:dyDescent="0.3">
      <c r="A38" s="170">
        <v>45067</v>
      </c>
      <c r="B38" t="s">
        <v>579</v>
      </c>
      <c r="C38" s="85">
        <v>4442.82</v>
      </c>
      <c r="D38" s="28">
        <v>2504596</v>
      </c>
    </row>
    <row r="39" spans="1:4" x14ac:dyDescent="0.3">
      <c r="A39" s="170">
        <v>45074</v>
      </c>
      <c r="B39" t="s">
        <v>578</v>
      </c>
      <c r="C39" s="85">
        <v>4493.9799999999996</v>
      </c>
      <c r="D39" s="28">
        <v>2556096</v>
      </c>
    </row>
    <row r="40" spans="1:4" x14ac:dyDescent="0.3">
      <c r="A40" s="170">
        <v>45081</v>
      </c>
      <c r="B40" t="s">
        <v>577</v>
      </c>
      <c r="C40" s="85">
        <v>4565.49</v>
      </c>
      <c r="D40" s="28">
        <v>1331261</v>
      </c>
    </row>
    <row r="41" spans="1:4" x14ac:dyDescent="0.3">
      <c r="A41" s="170">
        <v>45088</v>
      </c>
      <c r="B41" t="s">
        <v>576</v>
      </c>
      <c r="C41" s="85">
        <v>4467.8500000000004</v>
      </c>
      <c r="D41" s="28">
        <v>1413393</v>
      </c>
    </row>
    <row r="42" spans="1:4" x14ac:dyDescent="0.3">
      <c r="A42" s="170">
        <v>45095</v>
      </c>
      <c r="B42" t="s">
        <v>575</v>
      </c>
      <c r="C42" s="85">
        <v>4449.22</v>
      </c>
      <c r="D42" s="28">
        <v>1449898</v>
      </c>
    </row>
    <row r="43" spans="1:4" x14ac:dyDescent="0.3">
      <c r="A43" s="170">
        <v>45102</v>
      </c>
      <c r="B43" t="s">
        <v>574</v>
      </c>
      <c r="C43" s="85">
        <v>4515.58</v>
      </c>
      <c r="D43" s="28">
        <v>2100759</v>
      </c>
    </row>
    <row r="44" spans="1:4" x14ac:dyDescent="0.3">
      <c r="A44" s="170">
        <v>45109</v>
      </c>
      <c r="B44" t="s">
        <v>573</v>
      </c>
      <c r="C44" s="85">
        <v>4795.03</v>
      </c>
      <c r="D44" s="28">
        <v>2929327</v>
      </c>
    </row>
    <row r="45" spans="1:4" x14ac:dyDescent="0.3">
      <c r="A45" s="170">
        <v>45116</v>
      </c>
      <c r="B45" t="s">
        <v>572</v>
      </c>
      <c r="C45" s="85">
        <v>4820.42</v>
      </c>
      <c r="D45" s="28">
        <v>2276719</v>
      </c>
    </row>
    <row r="46" spans="1:4" x14ac:dyDescent="0.3">
      <c r="A46" s="170">
        <v>45123</v>
      </c>
      <c r="B46" t="s">
        <v>571</v>
      </c>
      <c r="C46" s="85">
        <v>4823.5</v>
      </c>
      <c r="D46" s="28">
        <v>1585879</v>
      </c>
    </row>
    <row r="47" spans="1:4" x14ac:dyDescent="0.3">
      <c r="A47" s="170">
        <v>45130</v>
      </c>
      <c r="B47" t="s">
        <v>570</v>
      </c>
      <c r="C47" s="85">
        <v>4853.0600000000004</v>
      </c>
      <c r="D47" s="28">
        <v>1995417</v>
      </c>
    </row>
    <row r="48" spans="1:4" x14ac:dyDescent="0.3">
      <c r="A48" s="170">
        <v>45137</v>
      </c>
      <c r="B48" t="s">
        <v>569</v>
      </c>
      <c r="C48" s="85">
        <v>4674.01</v>
      </c>
      <c r="D48" s="28">
        <v>1836837</v>
      </c>
    </row>
    <row r="49" spans="1:4" x14ac:dyDescent="0.3">
      <c r="A49" s="170">
        <v>45144</v>
      </c>
      <c r="B49" t="s">
        <v>568</v>
      </c>
      <c r="C49" s="85">
        <v>4561.97</v>
      </c>
      <c r="D49" s="28">
        <v>1809990</v>
      </c>
    </row>
    <row r="50" spans="1:4" x14ac:dyDescent="0.3">
      <c r="A50" s="170">
        <v>45151</v>
      </c>
      <c r="B50" t="s">
        <v>567</v>
      </c>
      <c r="C50" s="85">
        <v>4578.34</v>
      </c>
      <c r="D50" s="28">
        <v>897751</v>
      </c>
    </row>
    <row r="51" spans="1:4" x14ac:dyDescent="0.3">
      <c r="A51" s="170">
        <v>45158</v>
      </c>
      <c r="B51" t="s">
        <v>566</v>
      </c>
      <c r="C51" s="85">
        <v>4547.09</v>
      </c>
      <c r="D51" s="28">
        <v>1205803</v>
      </c>
    </row>
    <row r="52" spans="1:4" x14ac:dyDescent="0.3">
      <c r="A52" s="170">
        <v>45165</v>
      </c>
      <c r="B52" t="s">
        <v>565</v>
      </c>
      <c r="C52" s="85">
        <v>4630.8100000000004</v>
      </c>
      <c r="D52" s="28">
        <v>1910647</v>
      </c>
    </row>
    <row r="53" spans="1:4" x14ac:dyDescent="0.3">
      <c r="A53" s="170">
        <v>45172</v>
      </c>
      <c r="B53" t="s">
        <v>564</v>
      </c>
      <c r="C53" s="85">
        <v>4721.18</v>
      </c>
      <c r="D53" s="28">
        <v>1436288</v>
      </c>
    </row>
    <row r="54" spans="1:4" x14ac:dyDescent="0.3">
      <c r="A54" s="170">
        <v>45179</v>
      </c>
      <c r="B54" t="s">
        <v>563</v>
      </c>
      <c r="C54" s="85">
        <v>5089.1400000000003</v>
      </c>
      <c r="D54" s="28">
        <v>2603547</v>
      </c>
    </row>
    <row r="55" spans="1:4" x14ac:dyDescent="0.3">
      <c r="A55" s="170">
        <v>45186</v>
      </c>
      <c r="B55" t="s">
        <v>562</v>
      </c>
      <c r="C55" s="85">
        <v>4960.7299999999996</v>
      </c>
      <c r="D55" s="28">
        <v>2567101</v>
      </c>
    </row>
    <row r="56" spans="1:4" x14ac:dyDescent="0.3">
      <c r="A56" s="170">
        <v>45193</v>
      </c>
      <c r="B56" t="s">
        <v>561</v>
      </c>
      <c r="C56" s="85">
        <v>5022.88</v>
      </c>
      <c r="D56" s="28">
        <v>2076204</v>
      </c>
    </row>
    <row r="57" spans="1:4" x14ac:dyDescent="0.3">
      <c r="A57" s="170">
        <v>45200</v>
      </c>
      <c r="B57" t="s">
        <v>560</v>
      </c>
      <c r="C57" s="85">
        <v>4974.17</v>
      </c>
      <c r="D57" s="28">
        <v>1658303</v>
      </c>
    </row>
    <row r="58" spans="1:4" x14ac:dyDescent="0.3">
      <c r="A58" s="170">
        <v>45207</v>
      </c>
      <c r="B58" t="s">
        <v>559</v>
      </c>
      <c r="C58" s="85">
        <v>5011.67</v>
      </c>
      <c r="D58" s="28">
        <v>1986799</v>
      </c>
    </row>
    <row r="59" spans="1:4" x14ac:dyDescent="0.3">
      <c r="A59" s="170">
        <v>45214</v>
      </c>
      <c r="B59" t="s">
        <v>558</v>
      </c>
      <c r="C59" s="85">
        <v>5445.05</v>
      </c>
      <c r="D59" s="28">
        <v>4440381</v>
      </c>
    </row>
    <row r="60" spans="1:4" x14ac:dyDescent="0.3">
      <c r="A60" s="170">
        <v>45221</v>
      </c>
      <c r="B60" t="s">
        <v>557</v>
      </c>
      <c r="C60" s="85">
        <v>5330.23</v>
      </c>
      <c r="D60" s="28">
        <v>2661164</v>
      </c>
    </row>
    <row r="61" spans="1:4" x14ac:dyDescent="0.3">
      <c r="A61" s="170">
        <v>45228</v>
      </c>
      <c r="B61" t="s">
        <v>556</v>
      </c>
      <c r="C61" s="85">
        <v>5325.67</v>
      </c>
      <c r="D61" s="28">
        <v>2134796</v>
      </c>
    </row>
    <row r="62" spans="1:4" x14ac:dyDescent="0.3">
      <c r="A62" s="170">
        <v>45235</v>
      </c>
      <c r="B62" t="s">
        <v>555</v>
      </c>
      <c r="C62" s="85">
        <v>5348.58</v>
      </c>
      <c r="D62" s="28">
        <v>1181069</v>
      </c>
    </row>
    <row r="63" spans="1:4" x14ac:dyDescent="0.3">
      <c r="A63" s="170">
        <v>45242</v>
      </c>
      <c r="B63" t="s">
        <v>554</v>
      </c>
      <c r="C63" s="85">
        <v>5586.1</v>
      </c>
      <c r="D63" s="28">
        <v>1590216</v>
      </c>
    </row>
    <row r="64" spans="1:4" x14ac:dyDescent="0.3">
      <c r="A64" s="170">
        <v>45249</v>
      </c>
      <c r="B64" t="s">
        <v>553</v>
      </c>
      <c r="C64" s="85">
        <v>5882.49</v>
      </c>
      <c r="D64" s="28">
        <v>3338950</v>
      </c>
    </row>
    <row r="65" spans="1:4" x14ac:dyDescent="0.3">
      <c r="A65" s="170">
        <v>45256</v>
      </c>
      <c r="B65" t="s">
        <v>552</v>
      </c>
      <c r="C65" s="85">
        <v>5997.31</v>
      </c>
      <c r="D65" s="28">
        <v>1728365</v>
      </c>
    </row>
    <row r="66" spans="1:4" x14ac:dyDescent="0.3">
      <c r="A66" s="170">
        <v>45263</v>
      </c>
      <c r="B66" t="s">
        <v>551</v>
      </c>
      <c r="C66" s="85">
        <v>6026.72</v>
      </c>
      <c r="D66" s="28">
        <v>2284858</v>
      </c>
    </row>
    <row r="67" spans="1:4" x14ac:dyDescent="0.3">
      <c r="A67" s="170">
        <v>45270</v>
      </c>
      <c r="B67" t="s">
        <v>550</v>
      </c>
      <c r="C67" s="85">
        <v>6224.61</v>
      </c>
      <c r="D67" s="28">
        <v>2333578</v>
      </c>
    </row>
    <row r="68" spans="1:4" x14ac:dyDescent="0.3">
      <c r="A68" s="170">
        <v>45277</v>
      </c>
      <c r="B68" t="s">
        <v>549</v>
      </c>
      <c r="C68" s="85">
        <v>6320.73</v>
      </c>
      <c r="D68" s="28">
        <v>2248963</v>
      </c>
    </row>
    <row r="69" spans="1:4" x14ac:dyDescent="0.3">
      <c r="A69" s="170">
        <v>45284</v>
      </c>
      <c r="B69" t="s">
        <v>548</v>
      </c>
      <c r="C69" s="85">
        <v>6742.45</v>
      </c>
      <c r="D69" s="28">
        <v>2071887</v>
      </c>
    </row>
    <row r="70" spans="1:4" x14ac:dyDescent="0.3">
      <c r="A70" s="170">
        <v>45291</v>
      </c>
      <c r="B70" t="s">
        <v>547</v>
      </c>
      <c r="C70" s="85">
        <v>6922.24</v>
      </c>
      <c r="D70" s="28">
        <v>3150221</v>
      </c>
    </row>
    <row r="71" spans="1:4" x14ac:dyDescent="0.3">
      <c r="A71" s="170">
        <v>45298</v>
      </c>
      <c r="B71" t="s">
        <v>546</v>
      </c>
      <c r="C71" s="85">
        <v>7243.08</v>
      </c>
      <c r="D71" s="28">
        <v>4626420</v>
      </c>
    </row>
    <row r="72" spans="1:4" x14ac:dyDescent="0.3">
      <c r="A72" s="170">
        <v>45305</v>
      </c>
      <c r="B72" t="s">
        <v>545</v>
      </c>
      <c r="C72" s="85">
        <v>7079.02</v>
      </c>
      <c r="D72" s="28">
        <v>1776579</v>
      </c>
    </row>
    <row r="73" spans="1:4" x14ac:dyDescent="0.3">
      <c r="A73" s="170">
        <v>45312</v>
      </c>
      <c r="B73" t="s">
        <v>544</v>
      </c>
      <c r="C73" s="85">
        <v>7536.25</v>
      </c>
      <c r="D73" s="28">
        <v>3486843</v>
      </c>
    </row>
    <row r="74" spans="1:4" x14ac:dyDescent="0.3">
      <c r="A74" s="170">
        <v>45319</v>
      </c>
      <c r="B74" t="s">
        <v>543</v>
      </c>
      <c r="C74" s="85">
        <v>7675.82</v>
      </c>
      <c r="D74" s="28">
        <v>1653298</v>
      </c>
    </row>
    <row r="75" spans="1:4" x14ac:dyDescent="0.3">
      <c r="A75" s="170">
        <v>45326</v>
      </c>
      <c r="B75" t="s">
        <v>542</v>
      </c>
      <c r="C75" s="85">
        <v>7722.09</v>
      </c>
      <c r="D75" s="28">
        <v>1000268</v>
      </c>
    </row>
    <row r="76" spans="1:4" x14ac:dyDescent="0.3">
      <c r="A76" s="170">
        <v>45333</v>
      </c>
      <c r="B76" t="s">
        <v>541</v>
      </c>
      <c r="C76" s="85">
        <v>8257.94</v>
      </c>
      <c r="D76" s="28">
        <v>2325859</v>
      </c>
    </row>
    <row r="77" spans="1:4" x14ac:dyDescent="0.3">
      <c r="A77" s="170">
        <v>45340</v>
      </c>
      <c r="B77" t="s">
        <v>540</v>
      </c>
      <c r="C77" s="85">
        <v>8368.93</v>
      </c>
      <c r="D77" s="28">
        <v>2921093</v>
      </c>
    </row>
    <row r="78" spans="1:4" x14ac:dyDescent="0.3">
      <c r="A78" s="170">
        <v>45347</v>
      </c>
      <c r="B78" t="s">
        <v>539</v>
      </c>
      <c r="C78" s="85">
        <v>7975.23</v>
      </c>
      <c r="D78" s="28">
        <v>2717684</v>
      </c>
    </row>
    <row r="79" spans="1:4" x14ac:dyDescent="0.3">
      <c r="A79" s="170">
        <v>45354</v>
      </c>
      <c r="B79" t="s">
        <v>538</v>
      </c>
      <c r="C79" s="85">
        <v>8807.4699999999993</v>
      </c>
      <c r="D79" s="28">
        <v>3228260</v>
      </c>
    </row>
    <row r="80" spans="1:4" x14ac:dyDescent="0.3">
      <c r="A80" s="170">
        <v>45361</v>
      </c>
      <c r="B80" t="s">
        <v>537</v>
      </c>
      <c r="C80" s="85">
        <v>8283.3799999999992</v>
      </c>
      <c r="D80" s="28">
        <v>2456373</v>
      </c>
    </row>
    <row r="81" spans="1:4" x14ac:dyDescent="0.3">
      <c r="A81" s="170">
        <v>45368</v>
      </c>
      <c r="B81" t="s">
        <v>536</v>
      </c>
      <c r="C81" s="85">
        <v>8873.14</v>
      </c>
      <c r="D81" s="28">
        <v>3403766</v>
      </c>
    </row>
    <row r="82" spans="1:4" x14ac:dyDescent="0.3">
      <c r="A82" s="170">
        <v>45375</v>
      </c>
      <c r="B82" t="s">
        <v>535</v>
      </c>
      <c r="C82" s="85">
        <v>9074.4</v>
      </c>
      <c r="D82" s="28">
        <v>2415299</v>
      </c>
    </row>
    <row r="83" spans="1:4" x14ac:dyDescent="0.3">
      <c r="A83" s="170">
        <v>45382</v>
      </c>
      <c r="B83" t="s">
        <v>534</v>
      </c>
      <c r="C83" s="85">
        <v>8936.8700000000008</v>
      </c>
      <c r="D83" s="28">
        <v>2651109</v>
      </c>
    </row>
    <row r="84" spans="1:4" x14ac:dyDescent="0.3">
      <c r="A84" s="170">
        <v>45389</v>
      </c>
      <c r="B84" t="s">
        <v>533</v>
      </c>
      <c r="C84" s="85">
        <v>8991.77</v>
      </c>
      <c r="D84" s="28">
        <v>1414439</v>
      </c>
    </row>
    <row r="85" spans="1:4" x14ac:dyDescent="0.3">
      <c r="A85" s="170">
        <v>45396</v>
      </c>
      <c r="B85" t="s">
        <v>532</v>
      </c>
      <c r="C85" s="85">
        <v>8733.52</v>
      </c>
      <c r="D85" s="28">
        <v>3078483</v>
      </c>
    </row>
    <row r="86" spans="1:4" x14ac:dyDescent="0.3">
      <c r="A86" s="170">
        <v>45403</v>
      </c>
      <c r="B86" t="s">
        <v>531</v>
      </c>
      <c r="C86" s="85">
        <v>8901.9500000000007</v>
      </c>
      <c r="D86" s="28">
        <v>1984915</v>
      </c>
    </row>
    <row r="87" spans="1:4" x14ac:dyDescent="0.3">
      <c r="A87" s="170">
        <v>45410</v>
      </c>
      <c r="B87" t="s">
        <v>530</v>
      </c>
      <c r="C87" s="85">
        <v>9032.19</v>
      </c>
      <c r="D87" s="28">
        <v>1694127</v>
      </c>
    </row>
    <row r="88" spans="1:4" x14ac:dyDescent="0.3">
      <c r="A88" s="170">
        <v>45417</v>
      </c>
      <c r="B88" t="s">
        <v>529</v>
      </c>
      <c r="C88" s="85">
        <v>8909.39</v>
      </c>
      <c r="D88" s="28">
        <v>2626783</v>
      </c>
    </row>
    <row r="89" spans="1:4" x14ac:dyDescent="0.3">
      <c r="A89" s="170">
        <v>45424</v>
      </c>
      <c r="B89" t="s">
        <v>528</v>
      </c>
      <c r="C89" s="85">
        <v>8709.91</v>
      </c>
      <c r="D89" s="28">
        <v>2122594</v>
      </c>
    </row>
    <row r="90" spans="1:4" x14ac:dyDescent="0.3">
      <c r="A90" s="170">
        <v>45431</v>
      </c>
      <c r="B90" t="s">
        <v>527</v>
      </c>
      <c r="C90" s="85">
        <v>8876.06</v>
      </c>
      <c r="D90" s="28">
        <v>1908070</v>
      </c>
    </row>
    <row r="91" spans="1:4" x14ac:dyDescent="0.3">
      <c r="A91" s="170">
        <v>45438</v>
      </c>
      <c r="B91" t="s">
        <v>526</v>
      </c>
      <c r="C91" s="85">
        <v>9011.51</v>
      </c>
      <c r="D91" s="28">
        <v>1765889</v>
      </c>
    </row>
    <row r="92" spans="1:4" x14ac:dyDescent="0.3">
      <c r="A92" s="170">
        <v>45445</v>
      </c>
      <c r="B92" t="s">
        <v>525</v>
      </c>
      <c r="C92" s="85">
        <v>9647.14</v>
      </c>
      <c r="D92" s="28">
        <v>2483444</v>
      </c>
    </row>
    <row r="93" spans="1:4" x14ac:dyDescent="0.3">
      <c r="A93" s="170">
        <v>45452</v>
      </c>
      <c r="B93" t="s">
        <v>524</v>
      </c>
      <c r="C93" s="85">
        <v>9881.44</v>
      </c>
      <c r="D93" s="28">
        <v>1534785</v>
      </c>
    </row>
    <row r="94" spans="1:4" x14ac:dyDescent="0.3">
      <c r="A94" s="170">
        <v>45459</v>
      </c>
      <c r="B94" t="s">
        <v>523</v>
      </c>
      <c r="C94" s="85">
        <v>9602.25</v>
      </c>
      <c r="D94" s="28">
        <v>1144504</v>
      </c>
    </row>
    <row r="95" spans="1:4" x14ac:dyDescent="0.3">
      <c r="A95" s="170">
        <v>45466</v>
      </c>
      <c r="B95" t="s">
        <v>522</v>
      </c>
      <c r="C95" s="85">
        <v>9501.65</v>
      </c>
      <c r="D95" s="28">
        <v>1872161</v>
      </c>
    </row>
    <row r="96" spans="1:4" x14ac:dyDescent="0.3">
      <c r="A96" s="170">
        <v>45473</v>
      </c>
      <c r="B96" t="s">
        <v>521</v>
      </c>
      <c r="C96" s="85">
        <v>9635.7999999999993</v>
      </c>
      <c r="D96" s="28">
        <v>1738643</v>
      </c>
    </row>
    <row r="97" spans="1:4" x14ac:dyDescent="0.3">
      <c r="A97" s="170">
        <v>45480</v>
      </c>
      <c r="B97" t="s">
        <v>520</v>
      </c>
      <c r="C97" s="85">
        <v>9430.75</v>
      </c>
      <c r="D97" s="28">
        <v>1285216</v>
      </c>
    </row>
    <row r="98" spans="1:4" x14ac:dyDescent="0.3">
      <c r="A98" s="170">
        <v>45487</v>
      </c>
      <c r="B98" t="s">
        <v>519</v>
      </c>
      <c r="C98" s="85">
        <v>9386.0499999999993</v>
      </c>
      <c r="D98" s="28">
        <v>2981375</v>
      </c>
    </row>
    <row r="99" spans="1:4" x14ac:dyDescent="0.3">
      <c r="A99" s="170">
        <v>45494</v>
      </c>
      <c r="B99" t="s">
        <v>518</v>
      </c>
      <c r="C99" s="85">
        <v>9492.9</v>
      </c>
      <c r="D99" s="28">
        <v>1475526</v>
      </c>
    </row>
    <row r="100" spans="1:4" x14ac:dyDescent="0.3">
      <c r="A100" s="170">
        <v>45505</v>
      </c>
      <c r="B100" t="s">
        <v>517</v>
      </c>
      <c r="C100" s="85">
        <v>9616.2000000000007</v>
      </c>
      <c r="D100" s="28">
        <v>1458813</v>
      </c>
    </row>
    <row r="101" spans="1:4" x14ac:dyDescent="0.3">
      <c r="A101" s="170">
        <v>45508</v>
      </c>
      <c r="B101" t="s">
        <v>516</v>
      </c>
      <c r="C101" s="85">
        <v>9765.9500000000007</v>
      </c>
      <c r="D101" s="28">
        <v>1354537</v>
      </c>
    </row>
    <row r="102" spans="1:4" x14ac:dyDescent="0.3">
      <c r="A102" s="170">
        <v>45515</v>
      </c>
      <c r="B102" t="s">
        <v>515</v>
      </c>
      <c r="C102" s="85">
        <v>9888.15</v>
      </c>
      <c r="D102" s="28">
        <v>992528</v>
      </c>
    </row>
    <row r="103" spans="1:4" x14ac:dyDescent="0.3">
      <c r="A103" s="170">
        <v>45522</v>
      </c>
      <c r="B103" t="s">
        <v>514</v>
      </c>
      <c r="C103" s="85">
        <v>10406.450000000001</v>
      </c>
      <c r="D103" s="28">
        <v>2034553</v>
      </c>
    </row>
    <row r="104" spans="1:4" x14ac:dyDescent="0.3">
      <c r="A104" s="170">
        <v>45529</v>
      </c>
      <c r="B104" t="s">
        <v>513</v>
      </c>
      <c r="C104" s="85">
        <v>10891.55</v>
      </c>
      <c r="D104" s="28">
        <v>2102477</v>
      </c>
    </row>
    <row r="105" spans="1:4" x14ac:dyDescent="0.3">
      <c r="A105" s="170">
        <v>45532</v>
      </c>
      <c r="B105" t="s">
        <v>512</v>
      </c>
      <c r="C105" s="85">
        <v>10830.1</v>
      </c>
      <c r="D105" s="28">
        <v>1842893</v>
      </c>
    </row>
    <row r="106" spans="1:4" x14ac:dyDescent="0.3">
      <c r="A106" s="170">
        <v>45543</v>
      </c>
      <c r="B106" t="s">
        <v>511</v>
      </c>
      <c r="C106" s="85">
        <v>11737.15</v>
      </c>
      <c r="D106" s="28">
        <v>3770361</v>
      </c>
    </row>
    <row r="107" spans="1:4" x14ac:dyDescent="0.3">
      <c r="A107" s="170">
        <v>45550</v>
      </c>
      <c r="B107" t="s">
        <v>510</v>
      </c>
      <c r="C107" s="85">
        <v>11868</v>
      </c>
      <c r="D107" s="28">
        <v>1564406</v>
      </c>
    </row>
    <row r="108" spans="1:4" x14ac:dyDescent="0.3">
      <c r="A108" s="170">
        <v>45555</v>
      </c>
      <c r="B108" t="s">
        <v>644</v>
      </c>
      <c r="C108" s="85">
        <v>11941.7</v>
      </c>
      <c r="D108" s="28">
        <v>772755</v>
      </c>
    </row>
  </sheetData>
  <autoFilter ref="A2:A107" xr:uid="{70D223B6-0983-4041-90BE-5EAC13381809}">
    <sortState xmlns:xlrd2="http://schemas.microsoft.com/office/spreadsheetml/2017/richdata2" ref="A3:A108">
      <sortCondition ref="A2:A107"/>
    </sortState>
  </autoFilter>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3679-17D4-4569-9C04-B026A63E5BF9}">
  <dimension ref="A2:D107"/>
  <sheetViews>
    <sheetView topLeftCell="A82" workbookViewId="0">
      <selection activeCell="C3" sqref="C3:C107"/>
    </sheetView>
  </sheetViews>
  <sheetFormatPr defaultRowHeight="14.4" x14ac:dyDescent="0.3"/>
  <cols>
    <col min="1" max="1" width="10.33203125" bestFit="1" customWidth="1"/>
    <col min="2" max="2" width="15.77734375" customWidth="1"/>
  </cols>
  <sheetData>
    <row r="2" spans="1:4" x14ac:dyDescent="0.3">
      <c r="A2" t="s">
        <v>236</v>
      </c>
      <c r="B2" t="s">
        <v>236</v>
      </c>
      <c r="C2" t="s">
        <v>238</v>
      </c>
      <c r="D2" t="s">
        <v>434</v>
      </c>
    </row>
    <row r="3" spans="1:4" x14ac:dyDescent="0.3">
      <c r="A3" s="170">
        <v>44822</v>
      </c>
      <c r="B3" t="s">
        <v>614</v>
      </c>
      <c r="C3" s="85">
        <v>3834.21</v>
      </c>
      <c r="D3" s="28">
        <v>18371</v>
      </c>
    </row>
    <row r="4" spans="1:4" x14ac:dyDescent="0.3">
      <c r="A4" s="170">
        <v>44829</v>
      </c>
      <c r="B4" t="s">
        <v>613</v>
      </c>
      <c r="C4" s="85">
        <v>3769.67</v>
      </c>
      <c r="D4" s="28">
        <v>11930</v>
      </c>
    </row>
    <row r="5" spans="1:4" x14ac:dyDescent="0.3">
      <c r="A5" s="170">
        <v>44836</v>
      </c>
      <c r="B5" t="s">
        <v>612</v>
      </c>
      <c r="C5" s="85">
        <v>3698.05</v>
      </c>
      <c r="D5" s="28">
        <v>7179</v>
      </c>
    </row>
    <row r="6" spans="1:4" x14ac:dyDescent="0.3">
      <c r="A6" s="170">
        <v>44843</v>
      </c>
      <c r="B6" t="s">
        <v>611</v>
      </c>
      <c r="C6" s="85">
        <v>3675.13</v>
      </c>
      <c r="D6" s="28">
        <v>7609</v>
      </c>
    </row>
    <row r="7" spans="1:4" x14ac:dyDescent="0.3">
      <c r="A7" s="170">
        <v>44850</v>
      </c>
      <c r="B7" t="s">
        <v>610</v>
      </c>
      <c r="C7" s="85">
        <v>3795.7</v>
      </c>
      <c r="D7" s="28">
        <v>42999</v>
      </c>
    </row>
    <row r="8" spans="1:4" x14ac:dyDescent="0.3">
      <c r="A8" s="170">
        <v>44857</v>
      </c>
      <c r="B8" t="s">
        <v>609</v>
      </c>
      <c r="C8" s="85">
        <v>3923.11</v>
      </c>
      <c r="D8" s="28">
        <v>10545</v>
      </c>
    </row>
    <row r="9" spans="1:4" x14ac:dyDescent="0.3">
      <c r="A9" s="170">
        <v>44864</v>
      </c>
      <c r="B9" t="s">
        <v>608</v>
      </c>
      <c r="C9" s="85">
        <v>3963.73</v>
      </c>
      <c r="D9" s="28">
        <v>10856</v>
      </c>
    </row>
    <row r="10" spans="1:4" x14ac:dyDescent="0.3">
      <c r="A10" s="170">
        <v>44871</v>
      </c>
      <c r="B10" t="s">
        <v>607</v>
      </c>
      <c r="C10" s="85">
        <v>4291.8</v>
      </c>
      <c r="D10" s="28">
        <v>75350</v>
      </c>
    </row>
    <row r="11" spans="1:4" x14ac:dyDescent="0.3">
      <c r="A11" s="170">
        <v>44878</v>
      </c>
      <c r="B11" t="s">
        <v>606</v>
      </c>
      <c r="C11" s="85">
        <v>4671.26</v>
      </c>
      <c r="D11" s="28">
        <v>95232</v>
      </c>
    </row>
    <row r="12" spans="1:4" x14ac:dyDescent="0.3">
      <c r="A12" s="170">
        <v>44885</v>
      </c>
      <c r="B12" t="s">
        <v>605</v>
      </c>
      <c r="C12" s="85">
        <v>4465.88</v>
      </c>
      <c r="D12" s="28">
        <v>66872</v>
      </c>
    </row>
    <row r="13" spans="1:4" x14ac:dyDescent="0.3">
      <c r="A13" s="170">
        <v>44892</v>
      </c>
      <c r="B13" t="s">
        <v>604</v>
      </c>
      <c r="C13" s="85">
        <v>4401.1000000000004</v>
      </c>
      <c r="D13" s="28">
        <v>28784</v>
      </c>
    </row>
    <row r="14" spans="1:4" x14ac:dyDescent="0.3">
      <c r="A14" s="170">
        <v>44899</v>
      </c>
      <c r="B14" t="s">
        <v>603</v>
      </c>
      <c r="C14" s="85">
        <v>4290.8500000000004</v>
      </c>
      <c r="D14" s="28">
        <v>96197</v>
      </c>
    </row>
    <row r="15" spans="1:4" x14ac:dyDescent="0.3">
      <c r="A15" s="170">
        <v>44906</v>
      </c>
      <c r="B15" t="s">
        <v>602</v>
      </c>
      <c r="C15" s="85">
        <v>4285.54</v>
      </c>
      <c r="D15" s="28">
        <v>22688</v>
      </c>
    </row>
    <row r="16" spans="1:4" x14ac:dyDescent="0.3">
      <c r="A16" s="170">
        <v>44913</v>
      </c>
      <c r="B16" t="s">
        <v>601</v>
      </c>
      <c r="C16" s="85">
        <v>4148.72</v>
      </c>
      <c r="D16" s="28">
        <v>17590</v>
      </c>
    </row>
    <row r="17" spans="1:4" x14ac:dyDescent="0.3">
      <c r="A17" s="170">
        <v>44920</v>
      </c>
      <c r="B17" t="s">
        <v>600</v>
      </c>
      <c r="C17" s="85">
        <v>4148.01</v>
      </c>
      <c r="D17" s="28">
        <v>22226</v>
      </c>
    </row>
    <row r="18" spans="1:4" x14ac:dyDescent="0.3">
      <c r="A18" s="170">
        <v>44927</v>
      </c>
      <c r="B18" t="s">
        <v>599</v>
      </c>
      <c r="C18" s="85">
        <v>4075.89</v>
      </c>
      <c r="D18" s="28">
        <v>14390</v>
      </c>
    </row>
    <row r="19" spans="1:4" x14ac:dyDescent="0.3">
      <c r="A19" s="170">
        <v>44934</v>
      </c>
      <c r="B19" t="s">
        <v>598</v>
      </c>
      <c r="C19" s="85">
        <v>4134.75</v>
      </c>
      <c r="D19" s="28">
        <v>37189</v>
      </c>
    </row>
    <row r="20" spans="1:4" x14ac:dyDescent="0.3">
      <c r="A20" s="170">
        <v>44941</v>
      </c>
      <c r="B20" t="s">
        <v>597</v>
      </c>
      <c r="C20" s="85">
        <v>4030.63</v>
      </c>
      <c r="D20" s="28">
        <v>19261</v>
      </c>
    </row>
    <row r="21" spans="1:4" x14ac:dyDescent="0.3">
      <c r="A21" s="170">
        <v>44948</v>
      </c>
      <c r="B21" t="s">
        <v>596</v>
      </c>
      <c r="C21" s="85">
        <v>3895.22</v>
      </c>
      <c r="D21" s="28">
        <v>91866</v>
      </c>
    </row>
    <row r="22" spans="1:4" x14ac:dyDescent="0.3">
      <c r="A22" s="170">
        <v>44955</v>
      </c>
      <c r="B22" t="s">
        <v>595</v>
      </c>
      <c r="C22" s="85">
        <v>3843.99</v>
      </c>
      <c r="D22" s="28">
        <v>54649</v>
      </c>
    </row>
    <row r="23" spans="1:4" x14ac:dyDescent="0.3">
      <c r="A23" s="170">
        <v>44962</v>
      </c>
      <c r="B23" t="s">
        <v>594</v>
      </c>
      <c r="C23" s="85">
        <v>3897.9</v>
      </c>
      <c r="D23" s="28">
        <v>65985</v>
      </c>
    </row>
    <row r="24" spans="1:4" x14ac:dyDescent="0.3">
      <c r="A24" s="170">
        <v>44969</v>
      </c>
      <c r="B24" t="s">
        <v>593</v>
      </c>
      <c r="C24" s="85">
        <v>3926.26</v>
      </c>
      <c r="D24" s="28">
        <v>63241</v>
      </c>
    </row>
    <row r="25" spans="1:4" x14ac:dyDescent="0.3">
      <c r="A25" s="170">
        <v>44976</v>
      </c>
      <c r="B25" t="s">
        <v>592</v>
      </c>
      <c r="C25" s="85">
        <v>4149.41</v>
      </c>
      <c r="D25" s="28">
        <v>54707</v>
      </c>
    </row>
    <row r="26" spans="1:4" x14ac:dyDescent="0.3">
      <c r="A26" s="170">
        <v>44983</v>
      </c>
      <c r="B26" t="s">
        <v>591</v>
      </c>
      <c r="C26" s="85">
        <v>3896.89</v>
      </c>
      <c r="D26" s="28">
        <v>37817</v>
      </c>
    </row>
    <row r="27" spans="1:4" x14ac:dyDescent="0.3">
      <c r="A27" s="170">
        <v>44990</v>
      </c>
      <c r="B27" t="s">
        <v>590</v>
      </c>
      <c r="C27" s="85">
        <v>3988.19</v>
      </c>
      <c r="D27" s="28">
        <v>46085</v>
      </c>
    </row>
    <row r="28" spans="1:4" x14ac:dyDescent="0.3">
      <c r="A28" s="170">
        <v>44997</v>
      </c>
      <c r="B28" t="s">
        <v>589</v>
      </c>
      <c r="C28" s="85">
        <v>4026.68</v>
      </c>
      <c r="D28" s="28">
        <v>60303</v>
      </c>
    </row>
    <row r="29" spans="1:4" x14ac:dyDescent="0.3">
      <c r="A29" s="170">
        <v>45004</v>
      </c>
      <c r="B29" t="s">
        <v>588</v>
      </c>
      <c r="C29" s="85">
        <v>3242.35</v>
      </c>
      <c r="D29" s="28">
        <v>217815</v>
      </c>
    </row>
    <row r="30" spans="1:4" x14ac:dyDescent="0.3">
      <c r="A30" s="170">
        <v>45011</v>
      </c>
      <c r="B30" t="s">
        <v>587</v>
      </c>
      <c r="C30" s="85">
        <v>3170.83</v>
      </c>
      <c r="D30" s="28">
        <v>90672</v>
      </c>
    </row>
    <row r="31" spans="1:4" x14ac:dyDescent="0.3">
      <c r="A31" s="170">
        <v>45018</v>
      </c>
      <c r="B31" t="s">
        <v>586</v>
      </c>
      <c r="C31" s="85">
        <v>3173.69</v>
      </c>
      <c r="D31" s="28">
        <v>49763</v>
      </c>
    </row>
    <row r="32" spans="1:4" x14ac:dyDescent="0.3">
      <c r="A32" s="170">
        <v>45025</v>
      </c>
      <c r="B32" t="s">
        <v>585</v>
      </c>
      <c r="C32" s="85">
        <v>3208.82</v>
      </c>
      <c r="D32" s="28">
        <v>129865</v>
      </c>
    </row>
    <row r="33" spans="1:4" x14ac:dyDescent="0.3">
      <c r="A33" s="170">
        <v>45032</v>
      </c>
      <c r="B33" t="s">
        <v>584</v>
      </c>
      <c r="C33" s="85">
        <v>3341.68</v>
      </c>
      <c r="D33" s="28">
        <v>113982</v>
      </c>
    </row>
    <row r="34" spans="1:4" x14ac:dyDescent="0.3">
      <c r="A34" s="170">
        <v>45039</v>
      </c>
      <c r="B34" t="s">
        <v>583</v>
      </c>
      <c r="C34" s="85">
        <v>3365.7</v>
      </c>
      <c r="D34" s="28">
        <v>29158</v>
      </c>
    </row>
    <row r="35" spans="1:4" x14ac:dyDescent="0.3">
      <c r="A35" s="170">
        <v>45046</v>
      </c>
      <c r="B35" t="s">
        <v>582</v>
      </c>
      <c r="C35" s="85">
        <v>3354.09</v>
      </c>
      <c r="D35" s="28">
        <v>93303</v>
      </c>
    </row>
    <row r="36" spans="1:4" x14ac:dyDescent="0.3">
      <c r="A36" s="170">
        <v>45053</v>
      </c>
      <c r="B36" t="s">
        <v>581</v>
      </c>
      <c r="C36" s="85">
        <v>3532.89</v>
      </c>
      <c r="D36" s="28">
        <v>119853</v>
      </c>
    </row>
    <row r="37" spans="1:4" x14ac:dyDescent="0.3">
      <c r="A37" s="170">
        <v>45060</v>
      </c>
      <c r="B37" t="s">
        <v>580</v>
      </c>
      <c r="C37" s="85">
        <v>3452.28</v>
      </c>
      <c r="D37" s="28">
        <v>25095</v>
      </c>
    </row>
    <row r="38" spans="1:4" x14ac:dyDescent="0.3">
      <c r="A38" s="170">
        <v>45067</v>
      </c>
      <c r="B38" t="s">
        <v>579</v>
      </c>
      <c r="C38" s="85">
        <v>3534.83</v>
      </c>
      <c r="D38" s="28">
        <v>22729</v>
      </c>
    </row>
    <row r="39" spans="1:4" x14ac:dyDescent="0.3">
      <c r="A39" s="170">
        <v>45074</v>
      </c>
      <c r="B39" t="s">
        <v>578</v>
      </c>
      <c r="C39" s="85">
        <v>3628.65</v>
      </c>
      <c r="D39" s="28">
        <v>25421</v>
      </c>
    </row>
    <row r="40" spans="1:4" x14ac:dyDescent="0.3">
      <c r="A40" s="170">
        <v>45081</v>
      </c>
      <c r="B40" t="s">
        <v>577</v>
      </c>
      <c r="C40" s="85">
        <v>3724.11</v>
      </c>
      <c r="D40" s="28">
        <v>109191</v>
      </c>
    </row>
    <row r="41" spans="1:4" x14ac:dyDescent="0.3">
      <c r="A41" s="170">
        <v>45088</v>
      </c>
      <c r="B41" t="s">
        <v>576</v>
      </c>
      <c r="C41" s="85">
        <v>4075.23</v>
      </c>
      <c r="D41" s="28">
        <v>104265</v>
      </c>
    </row>
    <row r="42" spans="1:4" x14ac:dyDescent="0.3">
      <c r="A42" s="170">
        <v>45095</v>
      </c>
      <c r="B42" t="s">
        <v>575</v>
      </c>
      <c r="C42" s="85">
        <v>4033.12</v>
      </c>
      <c r="D42" s="28">
        <v>104255</v>
      </c>
    </row>
    <row r="43" spans="1:4" x14ac:dyDescent="0.3">
      <c r="A43" s="170">
        <v>45102</v>
      </c>
      <c r="B43" t="s">
        <v>574</v>
      </c>
      <c r="C43" s="85">
        <v>3925</v>
      </c>
      <c r="D43" s="28">
        <v>20242</v>
      </c>
    </row>
    <row r="44" spans="1:4" x14ac:dyDescent="0.3">
      <c r="A44" s="170">
        <v>45109</v>
      </c>
      <c r="B44" t="s">
        <v>573</v>
      </c>
      <c r="C44" s="85">
        <v>3975.78</v>
      </c>
      <c r="D44" s="28">
        <v>53402</v>
      </c>
    </row>
    <row r="45" spans="1:4" x14ac:dyDescent="0.3">
      <c r="A45" s="170">
        <v>45116</v>
      </c>
      <c r="B45" t="s">
        <v>572</v>
      </c>
      <c r="C45" s="85">
        <v>4090.63</v>
      </c>
      <c r="D45" s="28">
        <v>46128</v>
      </c>
    </row>
    <row r="46" spans="1:4" x14ac:dyDescent="0.3">
      <c r="A46" s="170">
        <v>45123</v>
      </c>
      <c r="B46" t="s">
        <v>571</v>
      </c>
      <c r="C46" s="85">
        <v>4149.32</v>
      </c>
      <c r="D46" s="28">
        <v>40172</v>
      </c>
    </row>
    <row r="47" spans="1:4" x14ac:dyDescent="0.3">
      <c r="A47" s="170">
        <v>45130</v>
      </c>
      <c r="B47" t="s">
        <v>570</v>
      </c>
      <c r="C47" s="85">
        <v>4306.88</v>
      </c>
      <c r="D47" s="28">
        <v>124636</v>
      </c>
    </row>
    <row r="48" spans="1:4" x14ac:dyDescent="0.3">
      <c r="A48" s="170">
        <v>45137</v>
      </c>
      <c r="B48" t="s">
        <v>569</v>
      </c>
      <c r="C48" s="85">
        <v>4465.0200000000004</v>
      </c>
      <c r="D48" s="28">
        <v>59678</v>
      </c>
    </row>
    <row r="49" spans="1:4" x14ac:dyDescent="0.3">
      <c r="A49" s="170">
        <v>45144</v>
      </c>
      <c r="B49" t="s">
        <v>568</v>
      </c>
      <c r="C49" s="85">
        <v>4577.6099999999997</v>
      </c>
      <c r="D49" s="28">
        <v>46214</v>
      </c>
    </row>
    <row r="50" spans="1:4" x14ac:dyDescent="0.3">
      <c r="A50" s="170">
        <v>45151</v>
      </c>
      <c r="B50" t="s">
        <v>567</v>
      </c>
      <c r="C50" s="85">
        <v>4588.29</v>
      </c>
      <c r="D50" s="28">
        <v>25393</v>
      </c>
    </row>
    <row r="51" spans="1:4" x14ac:dyDescent="0.3">
      <c r="A51" s="170">
        <v>45158</v>
      </c>
      <c r="B51" t="s">
        <v>566</v>
      </c>
      <c r="C51" s="85">
        <v>5048.01</v>
      </c>
      <c r="D51" s="28">
        <v>101582</v>
      </c>
    </row>
    <row r="52" spans="1:4" x14ac:dyDescent="0.3">
      <c r="A52" s="170">
        <v>45165</v>
      </c>
      <c r="B52" t="s">
        <v>565</v>
      </c>
      <c r="C52" s="85">
        <v>5209.97</v>
      </c>
      <c r="D52" s="28">
        <v>27513</v>
      </c>
    </row>
    <row r="53" spans="1:4" x14ac:dyDescent="0.3">
      <c r="A53" s="170">
        <v>45172</v>
      </c>
      <c r="B53" t="s">
        <v>564</v>
      </c>
      <c r="C53" s="85">
        <v>5487.36</v>
      </c>
      <c r="D53" s="28">
        <v>14459</v>
      </c>
    </row>
    <row r="54" spans="1:4" x14ac:dyDescent="0.3">
      <c r="A54" s="170">
        <v>45179</v>
      </c>
      <c r="B54" t="s">
        <v>563</v>
      </c>
      <c r="C54" s="85">
        <v>5470.11</v>
      </c>
      <c r="D54" s="28">
        <v>50885</v>
      </c>
    </row>
    <row r="55" spans="1:4" x14ac:dyDescent="0.3">
      <c r="A55" s="170">
        <v>45186</v>
      </c>
      <c r="B55" t="s">
        <v>562</v>
      </c>
      <c r="C55" s="85">
        <v>5574.02</v>
      </c>
      <c r="D55" s="28">
        <v>16333</v>
      </c>
    </row>
    <row r="56" spans="1:4" x14ac:dyDescent="0.3">
      <c r="A56" s="170">
        <v>45193</v>
      </c>
      <c r="B56" t="s">
        <v>561</v>
      </c>
      <c r="C56" s="85">
        <v>5399.26</v>
      </c>
      <c r="D56" s="28">
        <v>20933</v>
      </c>
    </row>
    <row r="57" spans="1:4" x14ac:dyDescent="0.3">
      <c r="A57" s="170">
        <v>45200</v>
      </c>
      <c r="B57" t="s">
        <v>560</v>
      </c>
      <c r="C57" s="85">
        <v>5418.2</v>
      </c>
      <c r="D57" s="28">
        <v>6881</v>
      </c>
    </row>
    <row r="58" spans="1:4" x14ac:dyDescent="0.3">
      <c r="A58" s="170">
        <v>45207</v>
      </c>
      <c r="B58" t="s">
        <v>559</v>
      </c>
      <c r="C58" s="85">
        <v>5473.37</v>
      </c>
      <c r="D58" s="28">
        <v>22273</v>
      </c>
    </row>
    <row r="59" spans="1:4" x14ac:dyDescent="0.3">
      <c r="A59" s="170">
        <v>45214</v>
      </c>
      <c r="B59" t="s">
        <v>558</v>
      </c>
      <c r="C59" s="85">
        <v>5452.8</v>
      </c>
      <c r="D59" s="28">
        <v>67187</v>
      </c>
    </row>
    <row r="60" spans="1:4" x14ac:dyDescent="0.3">
      <c r="A60" s="170">
        <v>45221</v>
      </c>
      <c r="B60" t="s">
        <v>557</v>
      </c>
      <c r="C60" s="85">
        <v>5242.2</v>
      </c>
      <c r="D60" s="28">
        <v>10488</v>
      </c>
    </row>
    <row r="61" spans="1:4" x14ac:dyDescent="0.3">
      <c r="A61" s="170">
        <v>45228</v>
      </c>
      <c r="B61" t="s">
        <v>556</v>
      </c>
      <c r="C61" s="85">
        <v>5375.98</v>
      </c>
      <c r="D61" s="28">
        <v>35104</v>
      </c>
    </row>
    <row r="62" spans="1:4" x14ac:dyDescent="0.3">
      <c r="A62" s="170">
        <v>45235</v>
      </c>
      <c r="B62" t="s">
        <v>555</v>
      </c>
      <c r="C62" s="85">
        <v>5611.99</v>
      </c>
      <c r="D62" s="28">
        <v>34991</v>
      </c>
    </row>
    <row r="63" spans="1:4" x14ac:dyDescent="0.3">
      <c r="A63" s="170">
        <v>45242</v>
      </c>
      <c r="B63" t="s">
        <v>554</v>
      </c>
      <c r="C63" s="85">
        <v>5535.91</v>
      </c>
      <c r="D63" s="28">
        <v>12318</v>
      </c>
    </row>
    <row r="64" spans="1:4" x14ac:dyDescent="0.3">
      <c r="A64" s="170">
        <v>45249</v>
      </c>
      <c r="B64" t="s">
        <v>553</v>
      </c>
      <c r="C64" s="85">
        <v>5633.94</v>
      </c>
      <c r="D64" s="28">
        <v>33251</v>
      </c>
    </row>
    <row r="65" spans="1:4" x14ac:dyDescent="0.3">
      <c r="A65" s="170">
        <v>45256</v>
      </c>
      <c r="B65" t="s">
        <v>552</v>
      </c>
      <c r="C65" s="85">
        <v>5929.18</v>
      </c>
      <c r="D65" s="28">
        <v>58048</v>
      </c>
    </row>
    <row r="66" spans="1:4" x14ac:dyDescent="0.3">
      <c r="A66" s="170">
        <v>45263</v>
      </c>
      <c r="B66" t="s">
        <v>551</v>
      </c>
      <c r="C66" s="85">
        <v>6564.01</v>
      </c>
      <c r="D66" s="28">
        <v>47818</v>
      </c>
    </row>
    <row r="67" spans="1:4" x14ac:dyDescent="0.3">
      <c r="A67" s="170">
        <v>45270</v>
      </c>
      <c r="B67" t="s">
        <v>550</v>
      </c>
      <c r="C67" s="85">
        <v>7944.99</v>
      </c>
      <c r="D67" s="28">
        <v>168659</v>
      </c>
    </row>
    <row r="68" spans="1:4" x14ac:dyDescent="0.3">
      <c r="A68" s="170">
        <v>45277</v>
      </c>
      <c r="B68" t="s">
        <v>549</v>
      </c>
      <c r="C68" s="85">
        <v>7454.13</v>
      </c>
      <c r="D68" s="28">
        <v>75805</v>
      </c>
    </row>
    <row r="69" spans="1:4" x14ac:dyDescent="0.3">
      <c r="A69" s="170">
        <v>45284</v>
      </c>
      <c r="B69" t="s">
        <v>548</v>
      </c>
      <c r="C69" s="85">
        <v>7633.49</v>
      </c>
      <c r="D69" s="28">
        <v>53866</v>
      </c>
    </row>
    <row r="70" spans="1:4" x14ac:dyDescent="0.3">
      <c r="A70" s="170">
        <v>45291</v>
      </c>
      <c r="B70" t="s">
        <v>547</v>
      </c>
      <c r="C70" s="85">
        <v>8015.44</v>
      </c>
      <c r="D70" s="28">
        <v>55524</v>
      </c>
    </row>
    <row r="71" spans="1:4" x14ac:dyDescent="0.3">
      <c r="A71" s="170">
        <v>45298</v>
      </c>
      <c r="B71" t="s">
        <v>546</v>
      </c>
      <c r="C71" s="85">
        <v>8066.46</v>
      </c>
      <c r="D71" s="28">
        <v>45845</v>
      </c>
    </row>
    <row r="72" spans="1:4" x14ac:dyDescent="0.3">
      <c r="A72" s="170">
        <v>45305</v>
      </c>
      <c r="B72" t="s">
        <v>545</v>
      </c>
      <c r="C72" s="85">
        <v>7910.63</v>
      </c>
      <c r="D72" s="28">
        <v>54786</v>
      </c>
    </row>
    <row r="73" spans="1:4" x14ac:dyDescent="0.3">
      <c r="A73" s="170">
        <v>45312</v>
      </c>
      <c r="B73" t="s">
        <v>544</v>
      </c>
      <c r="C73" s="85">
        <v>7760.34</v>
      </c>
      <c r="D73" s="28">
        <v>27021</v>
      </c>
    </row>
    <row r="74" spans="1:4" x14ac:dyDescent="0.3">
      <c r="A74" s="170">
        <v>45319</v>
      </c>
      <c r="B74" t="s">
        <v>543</v>
      </c>
      <c r="C74" s="85">
        <v>7926.45</v>
      </c>
      <c r="D74" s="28">
        <v>67665</v>
      </c>
    </row>
    <row r="75" spans="1:4" x14ac:dyDescent="0.3">
      <c r="A75" s="170">
        <v>45326</v>
      </c>
      <c r="B75" t="s">
        <v>542</v>
      </c>
      <c r="C75" s="85">
        <v>8557.9699999999993</v>
      </c>
      <c r="D75" s="28">
        <v>99496</v>
      </c>
    </row>
    <row r="76" spans="1:4" x14ac:dyDescent="0.3">
      <c r="A76" s="170">
        <v>45333</v>
      </c>
      <c r="B76" t="s">
        <v>541</v>
      </c>
      <c r="C76" s="85">
        <v>8703.9599999999991</v>
      </c>
      <c r="D76" s="28">
        <v>56425</v>
      </c>
    </row>
    <row r="77" spans="1:4" x14ac:dyDescent="0.3">
      <c r="A77" s="170">
        <v>45340</v>
      </c>
      <c r="B77" t="s">
        <v>540</v>
      </c>
      <c r="C77" s="85">
        <v>9163.6299999999992</v>
      </c>
      <c r="D77" s="28">
        <v>84725</v>
      </c>
    </row>
    <row r="78" spans="1:4" x14ac:dyDescent="0.3">
      <c r="A78" s="170">
        <v>45347</v>
      </c>
      <c r="B78" t="s">
        <v>539</v>
      </c>
      <c r="C78" s="85">
        <v>9135.94</v>
      </c>
      <c r="D78" s="28">
        <v>55191</v>
      </c>
    </row>
    <row r="79" spans="1:4" x14ac:dyDescent="0.3">
      <c r="A79" s="170">
        <v>45354</v>
      </c>
      <c r="B79" t="s">
        <v>538</v>
      </c>
      <c r="C79" s="85">
        <v>8828.59</v>
      </c>
      <c r="D79" s="28">
        <v>48728</v>
      </c>
    </row>
    <row r="80" spans="1:4" x14ac:dyDescent="0.3">
      <c r="A80" s="170">
        <v>45361</v>
      </c>
      <c r="B80" t="s">
        <v>537</v>
      </c>
      <c r="C80" s="85">
        <v>8283.99</v>
      </c>
      <c r="D80" s="28">
        <v>436170</v>
      </c>
    </row>
    <row r="81" spans="1:4" x14ac:dyDescent="0.3">
      <c r="A81" s="170">
        <v>45368</v>
      </c>
      <c r="B81" t="s">
        <v>536</v>
      </c>
      <c r="C81" s="85">
        <v>7959.58</v>
      </c>
      <c r="D81" s="28">
        <v>58397</v>
      </c>
    </row>
    <row r="82" spans="1:4" x14ac:dyDescent="0.3">
      <c r="A82" s="170">
        <v>45375</v>
      </c>
      <c r="B82" t="s">
        <v>535</v>
      </c>
      <c r="C82" s="85">
        <v>8072.99</v>
      </c>
      <c r="D82" s="28">
        <v>52985</v>
      </c>
    </row>
    <row r="83" spans="1:4" x14ac:dyDescent="0.3">
      <c r="A83" s="170">
        <v>45382</v>
      </c>
      <c r="B83" t="s">
        <v>534</v>
      </c>
      <c r="C83" s="85">
        <v>8258.08</v>
      </c>
      <c r="D83" s="28">
        <v>32647</v>
      </c>
    </row>
    <row r="84" spans="1:4" x14ac:dyDescent="0.3">
      <c r="A84" s="170">
        <v>45389</v>
      </c>
      <c r="B84" t="s">
        <v>533</v>
      </c>
      <c r="C84" s="85">
        <v>8326.5499999999993</v>
      </c>
      <c r="D84" s="28">
        <v>13822</v>
      </c>
    </row>
    <row r="85" spans="1:4" x14ac:dyDescent="0.3">
      <c r="A85" s="170">
        <v>45396</v>
      </c>
      <c r="B85" t="s">
        <v>532</v>
      </c>
      <c r="C85" s="85">
        <v>8230.5</v>
      </c>
      <c r="D85" s="28">
        <v>21609</v>
      </c>
    </row>
    <row r="86" spans="1:4" x14ac:dyDescent="0.3">
      <c r="A86" s="170">
        <v>45403</v>
      </c>
      <c r="B86" t="s">
        <v>531</v>
      </c>
      <c r="C86" s="85">
        <v>8460.0499999999993</v>
      </c>
      <c r="D86" s="28">
        <v>31764</v>
      </c>
    </row>
    <row r="87" spans="1:4" x14ac:dyDescent="0.3">
      <c r="A87" s="170">
        <v>45410</v>
      </c>
      <c r="B87" t="s">
        <v>530</v>
      </c>
      <c r="C87" s="85">
        <v>9011.75</v>
      </c>
      <c r="D87" s="28">
        <v>60212</v>
      </c>
    </row>
    <row r="88" spans="1:4" x14ac:dyDescent="0.3">
      <c r="A88" s="170">
        <v>45417</v>
      </c>
      <c r="B88" t="s">
        <v>529</v>
      </c>
      <c r="C88" s="85">
        <v>10195.35</v>
      </c>
      <c r="D88" s="28">
        <v>120984</v>
      </c>
    </row>
    <row r="89" spans="1:4" x14ac:dyDescent="0.3">
      <c r="A89" s="170">
        <v>45424</v>
      </c>
      <c r="B89" t="s">
        <v>528</v>
      </c>
      <c r="C89" s="85">
        <v>10515.4</v>
      </c>
      <c r="D89" s="28">
        <v>57012</v>
      </c>
    </row>
    <row r="90" spans="1:4" x14ac:dyDescent="0.3">
      <c r="A90" s="170">
        <v>45431</v>
      </c>
      <c r="B90" t="s">
        <v>527</v>
      </c>
      <c r="C90" s="85">
        <v>11110.7</v>
      </c>
      <c r="D90" s="28">
        <v>38742</v>
      </c>
    </row>
    <row r="91" spans="1:4" x14ac:dyDescent="0.3">
      <c r="A91" s="170">
        <v>45438</v>
      </c>
      <c r="B91" t="s">
        <v>526</v>
      </c>
      <c r="C91" s="85">
        <v>11510.45</v>
      </c>
      <c r="D91" s="28">
        <v>65705</v>
      </c>
    </row>
    <row r="92" spans="1:4" x14ac:dyDescent="0.3">
      <c r="A92" s="170">
        <v>45445</v>
      </c>
      <c r="B92" t="s">
        <v>525</v>
      </c>
      <c r="C92" s="85">
        <v>11976.05</v>
      </c>
      <c r="D92" s="28">
        <v>62268</v>
      </c>
    </row>
    <row r="93" spans="1:4" x14ac:dyDescent="0.3">
      <c r="A93" s="170">
        <v>45452</v>
      </c>
      <c r="B93" t="s">
        <v>524</v>
      </c>
      <c r="C93" s="85">
        <v>11984.7</v>
      </c>
      <c r="D93" s="28">
        <v>32960</v>
      </c>
    </row>
    <row r="94" spans="1:4" x14ac:dyDescent="0.3">
      <c r="A94" s="170">
        <v>45459</v>
      </c>
      <c r="B94" t="s">
        <v>523</v>
      </c>
      <c r="C94" s="85">
        <v>11811.4</v>
      </c>
      <c r="D94" s="28">
        <v>18740</v>
      </c>
    </row>
    <row r="95" spans="1:4" x14ac:dyDescent="0.3">
      <c r="A95" s="170">
        <v>45466</v>
      </c>
      <c r="B95" t="s">
        <v>522</v>
      </c>
      <c r="C95" s="85">
        <v>13242.05</v>
      </c>
      <c r="D95" s="28">
        <v>40656</v>
      </c>
    </row>
    <row r="96" spans="1:4" x14ac:dyDescent="0.3">
      <c r="A96" s="170">
        <v>45473</v>
      </c>
      <c r="B96" t="s">
        <v>521</v>
      </c>
      <c r="C96" s="85">
        <v>14084.65</v>
      </c>
      <c r="D96" s="28">
        <v>46350</v>
      </c>
    </row>
    <row r="97" spans="1:4" x14ac:dyDescent="0.3">
      <c r="A97" s="170">
        <v>45480</v>
      </c>
      <c r="B97" t="s">
        <v>520</v>
      </c>
      <c r="C97" s="85">
        <v>13572.95</v>
      </c>
      <c r="D97" s="28">
        <v>19401</v>
      </c>
    </row>
    <row r="98" spans="1:4" x14ac:dyDescent="0.3">
      <c r="A98" s="170">
        <v>45487</v>
      </c>
      <c r="B98" t="s">
        <v>519</v>
      </c>
      <c r="C98" s="85">
        <v>12598.55</v>
      </c>
      <c r="D98" s="28">
        <v>19932</v>
      </c>
    </row>
    <row r="99" spans="1:4" x14ac:dyDescent="0.3">
      <c r="A99" s="170">
        <v>45494</v>
      </c>
      <c r="B99" t="s">
        <v>518</v>
      </c>
      <c r="C99" s="85">
        <v>13424.95</v>
      </c>
      <c r="D99" s="28">
        <v>22657</v>
      </c>
    </row>
    <row r="100" spans="1:4" x14ac:dyDescent="0.3">
      <c r="A100" s="170">
        <v>45505</v>
      </c>
      <c r="B100" t="s">
        <v>517</v>
      </c>
      <c r="C100" s="85">
        <v>13545.25</v>
      </c>
      <c r="D100" s="28">
        <v>45273</v>
      </c>
    </row>
    <row r="101" spans="1:4" x14ac:dyDescent="0.3">
      <c r="A101" s="170">
        <v>45508</v>
      </c>
      <c r="B101" t="s">
        <v>516</v>
      </c>
      <c r="C101" s="85">
        <v>13943</v>
      </c>
      <c r="D101" s="28">
        <v>33268</v>
      </c>
    </row>
    <row r="102" spans="1:4" x14ac:dyDescent="0.3">
      <c r="A102" s="170">
        <v>45515</v>
      </c>
      <c r="B102" t="s">
        <v>515</v>
      </c>
      <c r="C102" s="85">
        <v>13479.4</v>
      </c>
      <c r="D102" s="28">
        <v>29743</v>
      </c>
    </row>
    <row r="103" spans="1:4" x14ac:dyDescent="0.3">
      <c r="A103" s="170">
        <v>45522</v>
      </c>
      <c r="B103" t="s">
        <v>514</v>
      </c>
      <c r="C103" s="85">
        <v>13487.2</v>
      </c>
      <c r="D103" s="28">
        <v>27346</v>
      </c>
    </row>
    <row r="104" spans="1:4" x14ac:dyDescent="0.3">
      <c r="A104" s="170">
        <v>45529</v>
      </c>
      <c r="B104" t="s">
        <v>513</v>
      </c>
      <c r="C104" s="85">
        <v>13949</v>
      </c>
      <c r="D104" s="28">
        <v>107348</v>
      </c>
    </row>
    <row r="105" spans="1:4" x14ac:dyDescent="0.3">
      <c r="A105" s="170">
        <v>45536</v>
      </c>
      <c r="B105" t="s">
        <v>512</v>
      </c>
      <c r="C105" s="85">
        <v>14155.6</v>
      </c>
      <c r="D105" s="28">
        <v>39343</v>
      </c>
    </row>
    <row r="106" spans="1:4" x14ac:dyDescent="0.3">
      <c r="A106" s="170">
        <v>45543</v>
      </c>
      <c r="B106" t="s">
        <v>511</v>
      </c>
      <c r="C106" s="85">
        <v>14260.7</v>
      </c>
      <c r="D106" s="28">
        <v>29572</v>
      </c>
    </row>
    <row r="107" spans="1:4" x14ac:dyDescent="0.3">
      <c r="A107" s="170">
        <v>45550</v>
      </c>
      <c r="B107" t="s">
        <v>510</v>
      </c>
      <c r="C107" s="85">
        <v>14247.5</v>
      </c>
      <c r="D107" s="28">
        <v>4628</v>
      </c>
    </row>
  </sheetData>
  <autoFilter ref="A2:A108" xr:uid="{11243679-17D4-4569-9C04-B026A63E5BF9}">
    <sortState xmlns:xlrd2="http://schemas.microsoft.com/office/spreadsheetml/2017/richdata2" ref="A3:D108">
      <sortCondition ref="A2:A108"/>
    </sortState>
  </autoFilter>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267A-9AD4-4627-ADD5-DAA7818DC5C0}">
  <sheetPr>
    <pageSetUpPr fitToPage="1"/>
  </sheetPr>
  <dimension ref="B1:L50"/>
  <sheetViews>
    <sheetView showGridLines="0" view="pageBreakPreview" topLeftCell="A12" zoomScale="60" zoomScaleNormal="86" workbookViewId="0">
      <selection activeCell="P20" sqref="P20"/>
    </sheetView>
  </sheetViews>
  <sheetFormatPr defaultRowHeight="14.4" x14ac:dyDescent="0.3"/>
  <cols>
    <col min="1" max="1" width="1.88671875" customWidth="1"/>
    <col min="2" max="2" width="21.33203125" customWidth="1"/>
    <col min="3" max="3" width="7.5546875" bestFit="1" customWidth="1"/>
    <col min="4" max="4" width="13.21875" bestFit="1" customWidth="1"/>
    <col min="5" max="5" width="10" bestFit="1" customWidth="1"/>
    <col min="6" max="6" width="11.109375" bestFit="1" customWidth="1"/>
    <col min="7" max="7" width="12.5546875" customWidth="1"/>
    <col min="8" max="8" width="10" bestFit="1" customWidth="1"/>
    <col min="9" max="9" width="12.109375" bestFit="1" customWidth="1"/>
    <col min="10" max="10" width="7.88671875" bestFit="1" customWidth="1"/>
    <col min="11" max="11" width="10" bestFit="1" customWidth="1"/>
    <col min="12" max="12" width="11.88671875" customWidth="1"/>
  </cols>
  <sheetData>
    <row r="1" spans="2:12" ht="15" thickBot="1" x14ac:dyDescent="0.35"/>
    <row r="2" spans="2:12" ht="16.2" thickTop="1" x14ac:dyDescent="0.3">
      <c r="B2" s="263" t="str">
        <f>'Data Sheet'!B1</f>
        <v>TATA MOTORS LTD</v>
      </c>
      <c r="C2" s="264"/>
      <c r="D2" s="264"/>
      <c r="E2" s="264"/>
      <c r="F2" s="264"/>
      <c r="G2" s="264"/>
      <c r="H2" s="264"/>
      <c r="I2" s="264"/>
      <c r="J2" s="264"/>
      <c r="K2" s="264"/>
      <c r="L2" s="264"/>
    </row>
    <row r="3" spans="2:12" ht="15.6" x14ac:dyDescent="0.3">
      <c r="B3" s="226" t="str">
        <f>CONCATENATE(" ","( ",VLOOKUP(B2,Sheet13!B2:D5442,3,0)," | ","BSE Code: ",VLOOKUP(B2,Sheet13!B2:E5442,2,0),")")</f>
        <v xml:space="preserve"> ( TATAMOTORS | BSE Code: 500570)</v>
      </c>
      <c r="C3" s="226"/>
      <c r="D3" s="226"/>
      <c r="E3" s="226"/>
      <c r="F3" s="226"/>
      <c r="G3" s="226"/>
      <c r="H3" s="226"/>
      <c r="I3" s="226"/>
      <c r="J3" s="226"/>
      <c r="K3" s="226"/>
      <c r="L3" s="226"/>
    </row>
    <row r="4" spans="2:12" ht="15.6" x14ac:dyDescent="0.3">
      <c r="B4" s="225" t="str">
        <f>CONCATENATE("  ","INR " &amp;'Data Sheet'!B8)</f>
        <v xml:space="preserve">  INR 1049.35</v>
      </c>
      <c r="C4" s="226"/>
      <c r="D4" s="226"/>
      <c r="E4" s="226"/>
      <c r="F4" s="226"/>
      <c r="G4" s="226"/>
      <c r="H4" s="226"/>
      <c r="I4" s="226"/>
      <c r="J4" s="226"/>
      <c r="K4" s="226"/>
      <c r="L4" s="226"/>
    </row>
    <row r="5" spans="2:12" ht="16.2" thickBot="1" x14ac:dyDescent="0.35">
      <c r="B5" s="271" t="s">
        <v>8898</v>
      </c>
      <c r="C5" s="226"/>
      <c r="D5" s="226"/>
      <c r="E5" s="226"/>
      <c r="F5" s="226"/>
      <c r="G5" s="226"/>
      <c r="H5" s="226"/>
      <c r="I5" s="226"/>
      <c r="J5" s="226"/>
      <c r="K5" s="226"/>
      <c r="L5" s="226"/>
    </row>
    <row r="6" spans="2:12" ht="15" thickTop="1" x14ac:dyDescent="0.3">
      <c r="B6" s="238"/>
      <c r="C6" s="238"/>
      <c r="D6" s="238"/>
      <c r="E6" s="238"/>
      <c r="F6" s="238"/>
      <c r="G6" s="238"/>
      <c r="H6" s="238"/>
      <c r="I6" s="238"/>
      <c r="J6" s="238"/>
      <c r="K6" s="238"/>
      <c r="L6" s="238"/>
    </row>
    <row r="7" spans="2:12" ht="15.6" x14ac:dyDescent="0.3">
      <c r="B7" s="230" t="s">
        <v>198</v>
      </c>
      <c r="C7" s="231"/>
      <c r="D7" s="231"/>
      <c r="E7" s="231"/>
      <c r="F7" s="231"/>
      <c r="G7" s="231"/>
      <c r="H7" s="231"/>
      <c r="I7" s="231"/>
      <c r="J7" s="231"/>
      <c r="K7" s="231"/>
      <c r="L7" s="231"/>
    </row>
    <row r="9" spans="2:12" x14ac:dyDescent="0.3">
      <c r="B9" s="64" t="s">
        <v>199</v>
      </c>
    </row>
    <row r="11" spans="2:12" x14ac:dyDescent="0.3">
      <c r="B11" s="280" t="s">
        <v>200</v>
      </c>
      <c r="C11" s="280"/>
      <c r="D11" s="280"/>
      <c r="E11" s="280"/>
      <c r="F11" s="280"/>
      <c r="G11" s="280"/>
      <c r="H11" s="280"/>
      <c r="I11" s="280"/>
      <c r="J11" s="280"/>
      <c r="K11" s="280"/>
      <c r="L11" s="280"/>
    </row>
    <row r="12" spans="2:12" x14ac:dyDescent="0.3">
      <c r="B12" s="65"/>
      <c r="C12" s="65"/>
      <c r="D12" s="65"/>
      <c r="E12" s="65"/>
      <c r="F12" s="65"/>
      <c r="G12" s="65"/>
      <c r="H12" s="65"/>
      <c r="I12" s="65" t="s">
        <v>206</v>
      </c>
      <c r="J12" s="65" t="s">
        <v>206</v>
      </c>
      <c r="K12" s="65" t="s">
        <v>209</v>
      </c>
      <c r="L12" s="65" t="s">
        <v>210</v>
      </c>
    </row>
    <row r="13" spans="2:12" ht="16.8" thickBot="1" x14ac:dyDescent="0.35">
      <c r="B13" s="247" t="s">
        <v>201</v>
      </c>
      <c r="C13" s="247"/>
      <c r="D13" s="247"/>
      <c r="E13" s="247" t="s">
        <v>202</v>
      </c>
      <c r="F13" s="247" t="s">
        <v>203</v>
      </c>
      <c r="G13" s="247" t="s">
        <v>204</v>
      </c>
      <c r="H13" s="247" t="s">
        <v>205</v>
      </c>
      <c r="I13" s="288" t="s">
        <v>207</v>
      </c>
      <c r="J13" s="288" t="s">
        <v>208</v>
      </c>
      <c r="K13" s="288" t="s">
        <v>211</v>
      </c>
      <c r="L13" s="288" t="s">
        <v>212</v>
      </c>
    </row>
    <row r="14" spans="2:12" ht="15" thickTop="1" x14ac:dyDescent="0.3"/>
    <row r="15" spans="2:12" x14ac:dyDescent="0.3">
      <c r="B15" s="67" t="s">
        <v>248</v>
      </c>
      <c r="C15" s="67"/>
      <c r="D15" s="67"/>
      <c r="E15" s="67" t="s">
        <v>213</v>
      </c>
      <c r="F15" s="69">
        <f>'tata motors1 beta'!F5</f>
        <v>118.6</v>
      </c>
      <c r="G15" s="69">
        <f>'tata motors1 beta'!E5</f>
        <v>385564.45</v>
      </c>
      <c r="H15" s="68">
        <v>0.3</v>
      </c>
      <c r="I15" s="59">
        <f>F15/G15</f>
        <v>3.0760097306688932E-4</v>
      </c>
      <c r="J15" s="59">
        <f>F15/(SUM(F15:G15))</f>
        <v>3.0750638380400695E-4</v>
      </c>
      <c r="K15" s="70">
        <f>'Maruti Suzuki Beta'!J18</f>
        <v>0.7124923157887505</v>
      </c>
      <c r="L15" s="71">
        <f>K15/(1+(1-H15)*I15)</f>
        <v>0.71233893448416996</v>
      </c>
    </row>
    <row r="16" spans="2:12" x14ac:dyDescent="0.3">
      <c r="B16" s="67" t="s">
        <v>249</v>
      </c>
      <c r="C16" s="67"/>
      <c r="D16" s="67"/>
      <c r="E16" s="67" t="s">
        <v>213</v>
      </c>
      <c r="F16" s="69">
        <f>'tata motors1 beta'!F6</f>
        <v>107262.5</v>
      </c>
      <c r="G16" s="69">
        <f>'tata motors1 beta'!E6</f>
        <v>381265.98</v>
      </c>
      <c r="H16" s="68">
        <v>0.3</v>
      </c>
      <c r="I16" s="59">
        <f>F16/G16</f>
        <v>0.2813324703137689</v>
      </c>
      <c r="J16" s="59">
        <f t="shared" ref="J16:J19" si="0">F16/(SUM(F16:G16))</f>
        <v>0.21956242960492295</v>
      </c>
      <c r="K16" s="70">
        <v>1.38</v>
      </c>
      <c r="L16" s="71">
        <f>K16/(1+(1-H16)*I16)</f>
        <v>1.1529470005383808</v>
      </c>
    </row>
    <row r="17" spans="2:12" x14ac:dyDescent="0.3">
      <c r="B17" s="67" t="s">
        <v>250</v>
      </c>
      <c r="C17" s="67"/>
      <c r="D17" s="67"/>
      <c r="E17" s="67" t="s">
        <v>213</v>
      </c>
      <c r="F17" s="69">
        <f>'tata motors1 beta'!F7</f>
        <v>108647.25</v>
      </c>
      <c r="G17" s="69">
        <f>'tata motors1 beta'!E7</f>
        <v>334509.26</v>
      </c>
      <c r="H17" s="68">
        <v>0.3</v>
      </c>
      <c r="I17" s="59">
        <f t="shared" ref="I17:I19" si="1">F17/G17</f>
        <v>0.32479594137393986</v>
      </c>
      <c r="J17" s="59">
        <f t="shared" si="0"/>
        <v>0.24516676963630749</v>
      </c>
      <c r="K17" s="70">
        <f>'M &amp; M Beta'!J18</f>
        <v>1.2696820316698252</v>
      </c>
      <c r="L17" s="71">
        <f t="shared" ref="L17:L19" si="2">K17/(1+(1-H17)*I17)</f>
        <v>1.0344845609112434</v>
      </c>
    </row>
    <row r="18" spans="2:12" x14ac:dyDescent="0.3">
      <c r="B18" s="67" t="s">
        <v>251</v>
      </c>
      <c r="C18" s="67"/>
      <c r="D18" s="67"/>
      <c r="E18" s="67" t="s">
        <v>213</v>
      </c>
      <c r="F18" s="69">
        <f>'tata motors1 beta'!F8</f>
        <v>1911.74</v>
      </c>
      <c r="G18" s="69">
        <f>'tata motors1 beta'!E8</f>
        <v>306841.28000000003</v>
      </c>
      <c r="H18" s="68">
        <v>0.3</v>
      </c>
      <c r="I18" s="59">
        <f t="shared" si="1"/>
        <v>6.2303872542833864E-3</v>
      </c>
      <c r="J18" s="59">
        <f t="shared" si="0"/>
        <v>6.1918098809203544E-3</v>
      </c>
      <c r="K18" s="70">
        <f>'Bajaj Auto Beta'!J18</f>
        <v>0.79062104964599589</v>
      </c>
      <c r="L18" s="71">
        <f t="shared" si="2"/>
        <v>0.78718790978211317</v>
      </c>
    </row>
    <row r="19" spans="2:12" x14ac:dyDescent="0.3">
      <c r="B19" s="67" t="s">
        <v>252</v>
      </c>
      <c r="C19" s="67"/>
      <c r="D19" s="67"/>
      <c r="E19" s="67" t="s">
        <v>213</v>
      </c>
      <c r="F19" s="69">
        <f>'tata motors1 beta'!F9</f>
        <v>26005.7</v>
      </c>
      <c r="G19" s="69">
        <f>'tata motors1 beta'!E9</f>
        <v>130890.05</v>
      </c>
      <c r="H19" s="68">
        <v>0.3</v>
      </c>
      <c r="I19" s="59">
        <f t="shared" si="1"/>
        <v>0.19868355157630394</v>
      </c>
      <c r="J19" s="59">
        <f t="shared" si="0"/>
        <v>0.16575146235637359</v>
      </c>
      <c r="K19" s="70">
        <f>'Tvs Motor beta'!J18</f>
        <v>0.95031140527284419</v>
      </c>
      <c r="L19" s="71">
        <f t="shared" si="2"/>
        <v>0.83428088307039538</v>
      </c>
    </row>
    <row r="20" spans="2:12" x14ac:dyDescent="0.3">
      <c r="F20" s="69"/>
    </row>
    <row r="21" spans="2:12" ht="15" thickBot="1" x14ac:dyDescent="0.35"/>
    <row r="22" spans="2:12" x14ac:dyDescent="0.3">
      <c r="G22" s="281" t="s">
        <v>214</v>
      </c>
      <c r="H22" s="282">
        <f>AVERAGE(H15:H19)</f>
        <v>0.3</v>
      </c>
      <c r="I22" s="283">
        <f t="shared" ref="I22:L22" si="3">AVERAGE(I15:I19)</f>
        <v>0.16226999029827258</v>
      </c>
      <c r="J22" s="283">
        <f t="shared" si="3"/>
        <v>0.12739599557246567</v>
      </c>
      <c r="K22" s="284">
        <f>AVERAGE(K15:K19)</f>
        <v>1.020621360475483</v>
      </c>
      <c r="L22" s="284">
        <f t="shared" si="3"/>
        <v>0.90424785775726058</v>
      </c>
    </row>
    <row r="23" spans="2:12" ht="15" thickBot="1" x14ac:dyDescent="0.35">
      <c r="G23" s="285" t="s">
        <v>189</v>
      </c>
      <c r="H23" s="286">
        <f>MEDIAN(H15:H19)</f>
        <v>0.3</v>
      </c>
      <c r="I23" s="287">
        <f t="shared" ref="I23:J23" si="4">MEDIAN(I15:I19)</f>
        <v>0.19868355157630394</v>
      </c>
      <c r="J23" s="287">
        <f t="shared" si="4"/>
        <v>0.16575146235637359</v>
      </c>
      <c r="K23" s="184">
        <f>MEDIAN(K15:K19)</f>
        <v>0.95031140527284419</v>
      </c>
      <c r="L23" s="184">
        <f>MEDIAN(L15:L19)</f>
        <v>0.83428088307039538</v>
      </c>
    </row>
    <row r="26" spans="2:12" ht="15" thickBot="1" x14ac:dyDescent="0.35">
      <c r="B26" s="276" t="s">
        <v>215</v>
      </c>
      <c r="C26" s="276"/>
      <c r="D26" s="247"/>
      <c r="E26" s="247"/>
      <c r="F26" s="247"/>
      <c r="H26" s="276" t="s">
        <v>218</v>
      </c>
      <c r="I26" s="276"/>
      <c r="J26" s="276"/>
      <c r="K26" s="247"/>
      <c r="L26" s="247"/>
    </row>
    <row r="27" spans="2:12" ht="15" thickTop="1" x14ac:dyDescent="0.3"/>
    <row r="28" spans="2:12" x14ac:dyDescent="0.3">
      <c r="B28" t="s">
        <v>216</v>
      </c>
      <c r="F28" s="78">
        <v>9.3100000000000002E-2</v>
      </c>
      <c r="G28" t="s">
        <v>197</v>
      </c>
      <c r="H28" t="s">
        <v>219</v>
      </c>
      <c r="L28" s="90">
        <v>6.9699999999999998E-2</v>
      </c>
    </row>
    <row r="29" spans="2:12" x14ac:dyDescent="0.3">
      <c r="B29" t="s">
        <v>205</v>
      </c>
      <c r="F29" s="79">
        <v>0.3</v>
      </c>
      <c r="H29" t="s">
        <v>220</v>
      </c>
      <c r="L29" s="5">
        <f>'MAK RE 20'!F13-WACC!L28</f>
        <v>8.6391666666666658E-2</v>
      </c>
    </row>
    <row r="30" spans="2:12" ht="16.2" x14ac:dyDescent="0.3">
      <c r="B30" s="73" t="s">
        <v>217</v>
      </c>
      <c r="C30" s="73"/>
      <c r="D30" s="73"/>
      <c r="E30" s="73"/>
      <c r="F30" s="76">
        <f>F28*(1-F29)</f>
        <v>6.5169999999999992E-2</v>
      </c>
      <c r="H30" t="s">
        <v>221</v>
      </c>
      <c r="L30" s="81">
        <f>L39</f>
        <v>0.91954158575177836</v>
      </c>
    </row>
    <row r="31" spans="2:12" x14ac:dyDescent="0.3">
      <c r="H31" s="75" t="s">
        <v>218</v>
      </c>
      <c r="I31" s="75"/>
      <c r="J31" s="75"/>
      <c r="K31" s="75"/>
      <c r="L31" s="83">
        <f>L28+L29*L30</f>
        <v>0.1491407301624057</v>
      </c>
    </row>
    <row r="34" spans="2:12" ht="15" thickBot="1" x14ac:dyDescent="0.35">
      <c r="B34" s="276" t="s">
        <v>222</v>
      </c>
      <c r="C34" s="276"/>
      <c r="D34" s="247"/>
      <c r="E34" s="247"/>
      <c r="F34" s="247"/>
      <c r="H34" s="276" t="s">
        <v>226</v>
      </c>
      <c r="I34" s="276"/>
      <c r="J34" s="276"/>
      <c r="K34" s="247"/>
      <c r="L34" s="247"/>
    </row>
    <row r="35" spans="2:12" ht="15" thickTop="1" x14ac:dyDescent="0.3"/>
    <row r="36" spans="2:12" x14ac:dyDescent="0.3">
      <c r="E36" s="77" t="s">
        <v>223</v>
      </c>
      <c r="F36" s="77" t="s">
        <v>224</v>
      </c>
      <c r="H36" t="s">
        <v>227</v>
      </c>
      <c r="L36" s="81">
        <f>L23</f>
        <v>0.83428088307039538</v>
      </c>
    </row>
    <row r="37" spans="2:12" x14ac:dyDescent="0.3">
      <c r="B37" t="s">
        <v>203</v>
      </c>
      <c r="D37" s="94">
        <f>F16</f>
        <v>107262.5</v>
      </c>
      <c r="E37" s="50">
        <f>D37/$D$39</f>
        <v>0.21956242960492295</v>
      </c>
      <c r="F37" s="78">
        <f>J22</f>
        <v>0.12739599557246567</v>
      </c>
      <c r="H37" t="s">
        <v>229</v>
      </c>
      <c r="L37" s="5">
        <f>F42</f>
        <v>0.14599519934135866</v>
      </c>
    </row>
    <row r="38" spans="2:12" x14ac:dyDescent="0.3">
      <c r="B38" t="s">
        <v>79</v>
      </c>
      <c r="D38" s="94">
        <f>G16</f>
        <v>381265.98</v>
      </c>
      <c r="E38" s="50">
        <f>D38/$D$39</f>
        <v>0.78043757039507711</v>
      </c>
      <c r="F38" s="5">
        <f>F39-F37</f>
        <v>0.87260400442753427</v>
      </c>
      <c r="H38" t="s">
        <v>205</v>
      </c>
      <c r="L38" s="74">
        <f>F29</f>
        <v>0.3</v>
      </c>
    </row>
    <row r="39" spans="2:12" x14ac:dyDescent="0.3">
      <c r="B39" s="75" t="s">
        <v>225</v>
      </c>
      <c r="C39" s="75"/>
      <c r="D39" s="95">
        <f>SUM(D37:D38)</f>
        <v>488528.48</v>
      </c>
      <c r="E39" s="80">
        <f>SUM(E37:E38)</f>
        <v>1</v>
      </c>
      <c r="F39" s="80">
        <v>1</v>
      </c>
      <c r="H39" s="75" t="s">
        <v>226</v>
      </c>
      <c r="I39" s="75"/>
      <c r="J39" s="75"/>
      <c r="K39" s="75"/>
      <c r="L39" s="82">
        <f>L36*(1+(1-L38)*L37)</f>
        <v>0.91954158575177836</v>
      </c>
    </row>
    <row r="42" spans="2:12" ht="15" thickBot="1" x14ac:dyDescent="0.35">
      <c r="B42" t="s">
        <v>228</v>
      </c>
      <c r="E42" s="59">
        <f>E37/E38</f>
        <v>0.2813324703137689</v>
      </c>
      <c r="F42" s="59">
        <f>F37/F38</f>
        <v>0.14599519934135866</v>
      </c>
      <c r="H42" s="276" t="s">
        <v>230</v>
      </c>
      <c r="I42" s="276"/>
      <c r="J42" s="247"/>
      <c r="K42" s="247"/>
      <c r="L42" s="247"/>
    </row>
    <row r="43" spans="2:12" ht="15" thickTop="1" x14ac:dyDescent="0.3">
      <c r="H43" s="2"/>
      <c r="I43" s="2"/>
      <c r="J43" s="2"/>
    </row>
    <row r="44" spans="2:12" x14ac:dyDescent="0.3">
      <c r="B44" s="84" t="s">
        <v>231</v>
      </c>
      <c r="H44" t="s">
        <v>218</v>
      </c>
      <c r="L44" s="5">
        <f>L31</f>
        <v>0.1491407301624057</v>
      </c>
    </row>
    <row r="45" spans="2:12" x14ac:dyDescent="0.3">
      <c r="B45" s="84" t="s">
        <v>232</v>
      </c>
      <c r="H45" t="s">
        <v>279</v>
      </c>
      <c r="L45" s="5">
        <f>F38</f>
        <v>0.87260400442753427</v>
      </c>
    </row>
    <row r="46" spans="2:12" x14ac:dyDescent="0.3">
      <c r="B46" s="84" t="s">
        <v>233</v>
      </c>
    </row>
    <row r="47" spans="2:12" x14ac:dyDescent="0.3">
      <c r="B47" s="84" t="s">
        <v>234</v>
      </c>
      <c r="H47" t="s">
        <v>215</v>
      </c>
      <c r="L47" s="5">
        <f>F30</f>
        <v>6.5169999999999992E-2</v>
      </c>
    </row>
    <row r="48" spans="2:12" x14ac:dyDescent="0.3">
      <c r="B48" s="84" t="s">
        <v>235</v>
      </c>
      <c r="H48" t="s">
        <v>280</v>
      </c>
      <c r="L48" s="5">
        <f>F37</f>
        <v>0.12739599557246567</v>
      </c>
    </row>
    <row r="50" spans="8:12" x14ac:dyDescent="0.3">
      <c r="H50" s="96" t="s">
        <v>281</v>
      </c>
      <c r="I50" s="96"/>
      <c r="J50" s="96"/>
      <c r="K50" s="96"/>
      <c r="L50" s="97">
        <f>(L44*L45)+(L47*L48)</f>
        <v>0.13844319539441913</v>
      </c>
    </row>
  </sheetData>
  <phoneticPr fontId="17" type="noConversion"/>
  <pageMargins left="0.11811023622047245" right="0.19685039370078741" top="0.19685039370078741" bottom="0.74803149606299213" header="0.98425196850393704" footer="0.31496062992125984"/>
  <pageSetup paperSize="9" scale="68" orientation="landscape" r:id="rId1"/>
  <ignoredErrors>
    <ignoredError sqref="J15:J19" formulaRange="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4E0D-8C59-49A9-9A73-0053D3845580}">
  <sheetPr>
    <pageSetUpPr fitToPage="1"/>
  </sheetPr>
  <dimension ref="A1:H69"/>
  <sheetViews>
    <sheetView showGridLines="0" view="pageBreakPreview" zoomScale="60" zoomScaleNormal="100" workbookViewId="0">
      <pane ySplit="7" topLeftCell="A36" activePane="bottomLeft" state="frozen"/>
      <selection activeCell="P20" sqref="P20"/>
      <selection pane="bottomLeft" activeCell="P20" sqref="P20"/>
    </sheetView>
  </sheetViews>
  <sheetFormatPr defaultRowHeight="14.4" x14ac:dyDescent="0.3"/>
  <cols>
    <col min="1" max="1" width="1.88671875" customWidth="1"/>
    <col min="2" max="2" width="29.21875" bestFit="1" customWidth="1"/>
    <col min="3" max="3" width="17.77734375" customWidth="1"/>
    <col min="4" max="6" width="12" bestFit="1" customWidth="1"/>
    <col min="7" max="7" width="19" bestFit="1" customWidth="1"/>
    <col min="8" max="8" width="13.109375" bestFit="1" customWidth="1"/>
  </cols>
  <sheetData>
    <row r="1" spans="1:8" ht="15" thickBot="1" x14ac:dyDescent="0.35"/>
    <row r="2" spans="1:8" ht="16.2" thickTop="1" x14ac:dyDescent="0.3">
      <c r="B2" s="263" t="str">
        <f>'Data Sheet'!B1</f>
        <v>TATA MOTORS LTD</v>
      </c>
      <c r="C2" s="264"/>
      <c r="D2" s="264"/>
      <c r="E2" s="264"/>
      <c r="F2" s="264"/>
      <c r="G2" s="264"/>
      <c r="H2" s="264"/>
    </row>
    <row r="3" spans="1:8" ht="15.6" x14ac:dyDescent="0.3">
      <c r="B3" s="226" t="str">
        <f>CONCATENATE(" ","( ",VLOOKUP(B2,Sheet13!B2:D5442,3,0)," | ","BSE Code: ",VLOOKUP(B2,Sheet13!B2:E5442,2,0),")")</f>
        <v xml:space="preserve"> ( TATAMOTORS | BSE Code: 500570)</v>
      </c>
      <c r="C3" s="226"/>
      <c r="D3" s="226"/>
      <c r="E3" s="226"/>
      <c r="F3" s="226"/>
      <c r="G3" s="226"/>
      <c r="H3" s="226"/>
    </row>
    <row r="4" spans="1:8" ht="15.6" x14ac:dyDescent="0.3">
      <c r="B4" s="225" t="str">
        <f>CONCATENATE("  ","INR " &amp;'Data Sheet'!B8)</f>
        <v xml:space="preserve">  INR 1049.35</v>
      </c>
      <c r="C4" s="226"/>
      <c r="D4" s="226"/>
      <c r="E4" s="226"/>
      <c r="F4" s="226"/>
      <c r="G4" s="226"/>
      <c r="H4" s="226"/>
    </row>
    <row r="5" spans="1:8" ht="16.2" thickBot="1" x14ac:dyDescent="0.35">
      <c r="B5" s="271" t="s">
        <v>8898</v>
      </c>
      <c r="C5" s="226"/>
      <c r="D5" s="226"/>
      <c r="E5" s="226"/>
      <c r="F5" s="226"/>
      <c r="G5" s="226"/>
      <c r="H5" s="226"/>
    </row>
    <row r="6" spans="1:8" ht="15" thickTop="1" x14ac:dyDescent="0.3">
      <c r="B6" s="238"/>
      <c r="C6" s="238"/>
      <c r="D6" s="238"/>
      <c r="E6" s="238"/>
      <c r="F6" s="238"/>
      <c r="G6" s="238"/>
      <c r="H6" s="238"/>
    </row>
    <row r="7" spans="1:8" x14ac:dyDescent="0.3">
      <c r="A7" t="s">
        <v>96</v>
      </c>
      <c r="B7" s="98" t="s">
        <v>311</v>
      </c>
      <c r="C7" s="99">
        <v>43525</v>
      </c>
      <c r="D7" s="99">
        <v>43891</v>
      </c>
      <c r="E7" s="99">
        <v>44256</v>
      </c>
      <c r="F7" s="99">
        <v>44621</v>
      </c>
      <c r="G7" s="99">
        <v>44986</v>
      </c>
      <c r="H7" s="99">
        <v>45352</v>
      </c>
    </row>
    <row r="9" spans="1:8" x14ac:dyDescent="0.3">
      <c r="B9" s="2" t="s">
        <v>312</v>
      </c>
    </row>
    <row r="10" spans="1:8" x14ac:dyDescent="0.3">
      <c r="B10" s="114" t="str">
        <f>'data Room'!B38</f>
        <v>Inventories</v>
      </c>
      <c r="C10" s="186">
        <f>'data Room'!I38</f>
        <v>39014</v>
      </c>
      <c r="D10" s="186">
        <f>'data Room'!J38</f>
        <v>37457</v>
      </c>
      <c r="E10" s="186">
        <f>'data Room'!K38</f>
        <v>36089</v>
      </c>
      <c r="F10" s="186">
        <f>'data Room'!L38</f>
        <v>35240</v>
      </c>
      <c r="G10" s="186">
        <f>'data Room'!M38</f>
        <v>40755</v>
      </c>
      <c r="H10" s="186">
        <f>'data Room'!N38</f>
        <v>47788</v>
      </c>
    </row>
    <row r="11" spans="1:8" x14ac:dyDescent="0.3">
      <c r="B11" s="114" t="str">
        <f>'data Room'!B39</f>
        <v xml:space="preserve">Trade receivables </v>
      </c>
      <c r="C11" s="186">
        <f>'data Room'!I39</f>
        <v>18996</v>
      </c>
      <c r="D11" s="186">
        <f>'data Room'!J39</f>
        <v>11173</v>
      </c>
      <c r="E11" s="186">
        <f>'data Room'!K39</f>
        <v>12679</v>
      </c>
      <c r="F11" s="186">
        <f>'data Room'!L39</f>
        <v>12442</v>
      </c>
      <c r="G11" s="186">
        <f>'data Room'!M39</f>
        <v>15738</v>
      </c>
      <c r="H11" s="186">
        <f>'data Room'!N39</f>
        <v>16952</v>
      </c>
    </row>
    <row r="12" spans="1:8" x14ac:dyDescent="0.3">
      <c r="B12" s="114" t="str">
        <f>'data Room'!B43</f>
        <v>Other asset items</v>
      </c>
      <c r="C12" s="186">
        <f>'data Room'!I43</f>
        <v>55182</v>
      </c>
      <c r="D12" s="186">
        <f>'data Room'!J43</f>
        <v>58746</v>
      </c>
      <c r="E12" s="186">
        <f>'data Room'!K43</f>
        <v>61576</v>
      </c>
      <c r="F12" s="186">
        <f>'data Room'!L43</f>
        <v>62177</v>
      </c>
      <c r="G12" s="186">
        <f>'data Room'!M43</f>
        <v>68313</v>
      </c>
      <c r="H12" s="186">
        <f>'data Room'!N43</f>
        <v>78851</v>
      </c>
    </row>
    <row r="13" spans="1:8" x14ac:dyDescent="0.3">
      <c r="B13" s="114" t="str">
        <f>'data Room'!B41</f>
        <v>Short term loans</v>
      </c>
      <c r="C13" s="186">
        <f>'data Room'!I41</f>
        <v>974</v>
      </c>
      <c r="D13" s="187">
        <f>'data Room'!J41</f>
        <v>39</v>
      </c>
      <c r="E13" s="187">
        <f>'data Room'!K41</f>
        <v>142</v>
      </c>
      <c r="F13" s="187">
        <f>'data Room'!L41</f>
        <v>47</v>
      </c>
      <c r="G13" s="187">
        <f>'data Room'!M41</f>
        <v>119</v>
      </c>
      <c r="H13" s="187">
        <f>'data Room'!N41</f>
        <v>168</v>
      </c>
    </row>
    <row r="14" spans="1:8" x14ac:dyDescent="0.3">
      <c r="B14" s="72" t="s">
        <v>126</v>
      </c>
      <c r="C14" s="188">
        <f>SUM(C10:C13)</f>
        <v>114166</v>
      </c>
      <c r="D14" s="188">
        <f>SUM(D10:D13)</f>
        <v>107415</v>
      </c>
      <c r="E14" s="188">
        <f t="shared" ref="E14:H14" si="0">SUM(E10:E13)</f>
        <v>110486</v>
      </c>
      <c r="F14" s="188">
        <f t="shared" si="0"/>
        <v>109906</v>
      </c>
      <c r="G14" s="188">
        <f t="shared" si="0"/>
        <v>124925</v>
      </c>
      <c r="H14" s="188">
        <f t="shared" si="0"/>
        <v>143759</v>
      </c>
    </row>
    <row r="15" spans="1:8" x14ac:dyDescent="0.3">
      <c r="C15" s="121"/>
      <c r="D15" s="121"/>
      <c r="E15" s="121"/>
      <c r="F15" s="121"/>
      <c r="G15" s="121"/>
      <c r="H15" s="121"/>
    </row>
    <row r="16" spans="1:8" x14ac:dyDescent="0.3">
      <c r="B16" s="2" t="s">
        <v>313</v>
      </c>
      <c r="C16" s="121"/>
      <c r="D16" s="121"/>
      <c r="E16" s="121"/>
      <c r="F16" s="121"/>
      <c r="G16" s="121"/>
      <c r="H16" s="121"/>
    </row>
    <row r="17" spans="1:8" x14ac:dyDescent="0.3">
      <c r="B17" s="114" t="str">
        <f>'data Room'!B13</f>
        <v>Trade Payables</v>
      </c>
      <c r="C17" s="186">
        <f>'data Room'!I13</f>
        <v>71691</v>
      </c>
      <c r="D17" s="186">
        <f>'data Room'!J13</f>
        <v>66398</v>
      </c>
      <c r="E17" s="186">
        <f>'data Room'!K13</f>
        <v>76040</v>
      </c>
      <c r="F17" s="186">
        <f>'data Room'!L13</f>
        <v>69750</v>
      </c>
      <c r="G17" s="186">
        <f>'data Room'!M13</f>
        <v>79252</v>
      </c>
      <c r="H17" s="186">
        <f>'data Room'!N13</f>
        <v>93979</v>
      </c>
    </row>
    <row r="18" spans="1:8" x14ac:dyDescent="0.3">
      <c r="B18" s="114" t="str">
        <f>'data Room'!B14</f>
        <v>Advance from Customers</v>
      </c>
      <c r="C18" s="186">
        <f>'data Room'!I14</f>
        <v>0</v>
      </c>
      <c r="D18" s="186">
        <f>'data Room'!J14</f>
        <v>0</v>
      </c>
      <c r="E18" s="186">
        <f>'data Room'!K14</f>
        <v>0</v>
      </c>
      <c r="F18" s="186">
        <f>'data Room'!L14</f>
        <v>0</v>
      </c>
      <c r="G18" s="186">
        <f>'data Room'!M14</f>
        <v>0</v>
      </c>
      <c r="H18" s="186">
        <f>'data Room'!N14</f>
        <v>0</v>
      </c>
    </row>
    <row r="19" spans="1:8" x14ac:dyDescent="0.3">
      <c r="B19" s="114" t="str">
        <f>'data Room'!B15</f>
        <v>Other liability items</v>
      </c>
      <c r="C19" s="186">
        <f>'data Room'!I15</f>
        <v>67135</v>
      </c>
      <c r="D19" s="186">
        <f>'data Room'!J15</f>
        <v>65969</v>
      </c>
      <c r="E19" s="186">
        <f>'data Room'!K15</f>
        <v>66579</v>
      </c>
      <c r="F19" s="186">
        <f>'data Room'!L15</f>
        <v>64030</v>
      </c>
      <c r="G19" s="186">
        <f>'data Room'!M15</f>
        <v>68710</v>
      </c>
      <c r="H19" s="186">
        <f>'data Room'!N15</f>
        <v>75186</v>
      </c>
    </row>
    <row r="20" spans="1:8" x14ac:dyDescent="0.3">
      <c r="B20" s="72" t="s">
        <v>314</v>
      </c>
      <c r="C20" s="188">
        <f>SUM(C17:C19)</f>
        <v>138826</v>
      </c>
      <c r="D20" s="188">
        <f>SUM(D17:D19)</f>
        <v>132367</v>
      </c>
      <c r="E20" s="188">
        <f t="shared" ref="E20:H20" si="1">SUM(E17:E19)</f>
        <v>142619</v>
      </c>
      <c r="F20" s="188">
        <f t="shared" si="1"/>
        <v>133780</v>
      </c>
      <c r="G20" s="188">
        <f t="shared" si="1"/>
        <v>147962</v>
      </c>
      <c r="H20" s="188">
        <f t="shared" si="1"/>
        <v>169165</v>
      </c>
    </row>
    <row r="21" spans="1:8" x14ac:dyDescent="0.3">
      <c r="C21" s="66"/>
    </row>
    <row r="22" spans="1:8" ht="15" thickBot="1" x14ac:dyDescent="0.35">
      <c r="A22" t="s">
        <v>96</v>
      </c>
      <c r="B22" s="116" t="s">
        <v>315</v>
      </c>
      <c r="C22" s="117">
        <f>C14-C20</f>
        <v>-24660</v>
      </c>
      <c r="D22" s="117">
        <f>D14-D20</f>
        <v>-24952</v>
      </c>
      <c r="E22" s="117">
        <f t="shared" ref="E22:H22" si="2">E14-E20</f>
        <v>-32133</v>
      </c>
      <c r="F22" s="117">
        <f t="shared" si="2"/>
        <v>-23874</v>
      </c>
      <c r="G22" s="117">
        <f t="shared" si="2"/>
        <v>-23037</v>
      </c>
      <c r="H22" s="117">
        <f t="shared" si="2"/>
        <v>-25406</v>
      </c>
    </row>
    <row r="23" spans="1:8" ht="15" thickTop="1" x14ac:dyDescent="0.3"/>
    <row r="24" spans="1:8" x14ac:dyDescent="0.3">
      <c r="B24" s="2" t="s">
        <v>316</v>
      </c>
      <c r="D24" s="115"/>
      <c r="E24" s="115"/>
      <c r="F24" s="115"/>
      <c r="G24" s="115"/>
      <c r="H24" s="115"/>
    </row>
    <row r="25" spans="1:8" x14ac:dyDescent="0.3">
      <c r="B25" s="114" t="str">
        <f>'data Room'!B19</f>
        <v>Land</v>
      </c>
      <c r="C25" s="189">
        <f>'data Room'!I19</f>
        <v>7286</v>
      </c>
      <c r="D25" s="189">
        <f>'data Room'!J19</f>
        <v>7675</v>
      </c>
      <c r="E25" s="189">
        <f>'data Room'!K19</f>
        <v>7819</v>
      </c>
      <c r="F25" s="189">
        <f>'data Room'!L19</f>
        <v>7760</v>
      </c>
      <c r="G25" s="189">
        <f>'data Room'!M19</f>
        <v>8045</v>
      </c>
      <c r="H25" s="189">
        <f>'data Room'!N19</f>
        <v>7930</v>
      </c>
    </row>
    <row r="26" spans="1:8" ht="11.4" customHeight="1" x14ac:dyDescent="0.3">
      <c r="B26" s="114" t="str">
        <f>'data Room'!B20</f>
        <v>Building</v>
      </c>
      <c r="C26" s="189">
        <f>'data Room'!I20</f>
        <v>22938</v>
      </c>
      <c r="D26" s="189">
        <f>'data Room'!J20</f>
        <v>32665</v>
      </c>
      <c r="E26" s="189">
        <f>'data Room'!K20</f>
        <v>35537</v>
      </c>
      <c r="F26" s="189">
        <f>'data Room'!L20</f>
        <v>36466</v>
      </c>
      <c r="G26" s="189">
        <f>'data Room'!M20</f>
        <v>38674</v>
      </c>
      <c r="H26" s="189">
        <f>'data Room'!N20</f>
        <v>40584</v>
      </c>
    </row>
    <row r="27" spans="1:8" ht="11.4" customHeight="1" x14ac:dyDescent="0.3">
      <c r="B27" s="114" t="str">
        <f>'data Room'!B21</f>
        <v>Plant Machinery</v>
      </c>
      <c r="C27" s="189">
        <f>'data Room'!I21</f>
        <v>109415</v>
      </c>
      <c r="D27" s="189">
        <f>'data Room'!J21</f>
        <v>124158</v>
      </c>
      <c r="E27" s="189">
        <f>'data Room'!K21</f>
        <v>138868</v>
      </c>
      <c r="F27" s="189">
        <f>'data Room'!L21</f>
        <v>148585</v>
      </c>
      <c r="G27" s="189">
        <f>'data Room'!M21</f>
        <v>153672</v>
      </c>
      <c r="H27" s="189">
        <f>'data Room'!N21</f>
        <v>151878</v>
      </c>
    </row>
    <row r="28" spans="1:8" ht="11.4" customHeight="1" x14ac:dyDescent="0.3">
      <c r="B28" s="114" t="str">
        <f>'data Room'!B22</f>
        <v>Equipments</v>
      </c>
      <c r="C28" s="189">
        <f>'data Room'!I22</f>
        <v>0</v>
      </c>
      <c r="D28" s="189">
        <f>'data Room'!J22</f>
        <v>0</v>
      </c>
      <c r="E28" s="189">
        <f>'data Room'!K22</f>
        <v>0</v>
      </c>
      <c r="F28" s="189">
        <f>'data Room'!L22</f>
        <v>0</v>
      </c>
      <c r="G28" s="189">
        <f>'data Room'!M22</f>
        <v>0</v>
      </c>
      <c r="H28" s="189">
        <f>'data Room'!N22</f>
        <v>0</v>
      </c>
    </row>
    <row r="29" spans="1:8" ht="11.4" customHeight="1" x14ac:dyDescent="0.3">
      <c r="B29" s="114" t="str">
        <f>'data Room'!B23</f>
        <v>Computers</v>
      </c>
      <c r="C29" s="189">
        <f>'data Room'!I23</f>
        <v>2335</v>
      </c>
      <c r="D29" s="189">
        <f>'data Room'!J23</f>
        <v>3054</v>
      </c>
      <c r="E29" s="189">
        <f>'data Room'!K23</f>
        <v>3172</v>
      </c>
      <c r="F29" s="189">
        <f>'data Room'!L23</f>
        <v>3383</v>
      </c>
      <c r="G29" s="189">
        <f>'data Room'!M23</f>
        <v>3499</v>
      </c>
      <c r="H29" s="189">
        <f>'data Room'!N23</f>
        <v>3667</v>
      </c>
    </row>
    <row r="30" spans="1:8" ht="11.4" customHeight="1" x14ac:dyDescent="0.3">
      <c r="B30" s="114" t="str">
        <f>'data Room'!B24</f>
        <v>Furniture n fittings</v>
      </c>
      <c r="C30" s="189">
        <f>'data Room'!I24</f>
        <v>1626</v>
      </c>
      <c r="D30" s="189">
        <f>'data Room'!J24</f>
        <v>1890</v>
      </c>
      <c r="E30" s="189">
        <f>'data Room'!K24</f>
        <v>1956</v>
      </c>
      <c r="F30" s="189">
        <f>'data Room'!L24</f>
        <v>1984</v>
      </c>
      <c r="G30" s="189">
        <f>'data Room'!M24</f>
        <v>2084</v>
      </c>
      <c r="H30" s="189">
        <f>'data Room'!N24</f>
        <v>2029</v>
      </c>
    </row>
    <row r="31" spans="1:8" ht="11.4" customHeight="1" x14ac:dyDescent="0.3">
      <c r="B31" s="114" t="str">
        <f>'data Room'!B25</f>
        <v>Vehicles</v>
      </c>
      <c r="C31" s="189">
        <f>'data Room'!I25</f>
        <v>387</v>
      </c>
      <c r="D31" s="189">
        <f>'data Room'!J25</f>
        <v>601</v>
      </c>
      <c r="E31" s="189">
        <f>'data Room'!K25</f>
        <v>845</v>
      </c>
      <c r="F31" s="189">
        <f>'data Room'!L25</f>
        <v>725</v>
      </c>
      <c r="G31" s="189">
        <f>'data Room'!M25</f>
        <v>788</v>
      </c>
      <c r="H31" s="189">
        <f>'data Room'!N25</f>
        <v>956</v>
      </c>
    </row>
    <row r="32" spans="1:8" ht="11.4" customHeight="1" x14ac:dyDescent="0.3">
      <c r="B32" s="114" t="str">
        <f>'data Room'!B26</f>
        <v>Intangible Assets</v>
      </c>
      <c r="C32" s="189">
        <f>'data Room'!I26</f>
        <v>80480</v>
      </c>
      <c r="D32" s="189">
        <f>'data Room'!J26</f>
        <v>91157</v>
      </c>
      <c r="E32" s="189">
        <f>'data Room'!K26</f>
        <v>114809</v>
      </c>
      <c r="F32" s="189">
        <f>'data Room'!L26</f>
        <v>114323</v>
      </c>
      <c r="G32" s="189">
        <f>'data Room'!M26</f>
        <v>112538</v>
      </c>
      <c r="H32" s="189">
        <f>'data Room'!N26</f>
        <v>116714</v>
      </c>
    </row>
    <row r="33" spans="1:8" ht="13.95" customHeight="1" x14ac:dyDescent="0.3">
      <c r="B33" s="114" t="str">
        <f>'data Room'!B27</f>
        <v>Other fixed assets</v>
      </c>
      <c r="C33" s="189">
        <f>'data Room'!I27</f>
        <v>8049</v>
      </c>
      <c r="D33" s="189">
        <f>'data Room'!J27</f>
        <v>9380</v>
      </c>
      <c r="E33" s="189">
        <f>'data Room'!K27</f>
        <v>10686</v>
      </c>
      <c r="F33" s="189">
        <f>'data Room'!L27</f>
        <v>10870</v>
      </c>
      <c r="G33" s="189">
        <f>'data Room'!M27</f>
        <v>11841</v>
      </c>
      <c r="H33" s="189">
        <f>'data Room'!N27</f>
        <v>10724</v>
      </c>
    </row>
    <row r="34" spans="1:8" ht="13.2" customHeight="1" x14ac:dyDescent="0.3">
      <c r="B34" s="103" t="s">
        <v>303</v>
      </c>
      <c r="C34" s="190">
        <f>SUM(C25:C33)</f>
        <v>232516</v>
      </c>
      <c r="D34" s="190">
        <f>SUM(D25:D33)</f>
        <v>270580</v>
      </c>
      <c r="E34" s="190">
        <f t="shared" ref="E34:H34" si="3">SUM(E25:E33)</f>
        <v>313692</v>
      </c>
      <c r="F34" s="190">
        <f t="shared" si="3"/>
        <v>324096</v>
      </c>
      <c r="G34" s="190">
        <f t="shared" si="3"/>
        <v>331141</v>
      </c>
      <c r="H34" s="190">
        <f t="shared" si="3"/>
        <v>334482</v>
      </c>
    </row>
    <row r="35" spans="1:8" ht="13.2" customHeight="1" x14ac:dyDescent="0.3">
      <c r="B35" t="s">
        <v>304</v>
      </c>
      <c r="C35" s="195">
        <f>-'data Room'!I29</f>
        <v>-121283</v>
      </c>
      <c r="D35" s="195">
        <f>-'data Room'!J29</f>
        <v>-143471</v>
      </c>
      <c r="E35" s="195">
        <f>-'data Room'!K29</f>
        <v>-174985</v>
      </c>
      <c r="F35" s="195">
        <f>-'data Room'!L29</f>
        <v>-185241</v>
      </c>
      <c r="G35" s="195">
        <f>-'data Room'!M29</f>
        <v>-199062</v>
      </c>
      <c r="H35" s="195">
        <f>-'data Room'!N29</f>
        <v>-213197</v>
      </c>
    </row>
    <row r="36" spans="1:8" ht="15" thickBot="1" x14ac:dyDescent="0.35">
      <c r="A36" t="s">
        <v>96</v>
      </c>
      <c r="B36" s="116" t="s">
        <v>317</v>
      </c>
      <c r="C36" s="191">
        <f>SUM(C34:C35)</f>
        <v>111233</v>
      </c>
      <c r="D36" s="191">
        <f>SUM(D34:D35)</f>
        <v>127109</v>
      </c>
      <c r="E36" s="191">
        <f t="shared" ref="E36:H36" si="4">SUM(E34:E35)</f>
        <v>138707</v>
      </c>
      <c r="F36" s="191">
        <f t="shared" si="4"/>
        <v>138855</v>
      </c>
      <c r="G36" s="191">
        <f t="shared" si="4"/>
        <v>132079</v>
      </c>
      <c r="H36" s="191">
        <f t="shared" si="4"/>
        <v>121285</v>
      </c>
    </row>
    <row r="37" spans="1:8" ht="15" thickTop="1" x14ac:dyDescent="0.3">
      <c r="D37" s="118"/>
      <c r="E37" s="118"/>
      <c r="F37" s="118"/>
      <c r="G37" s="118"/>
      <c r="H37" s="118"/>
    </row>
    <row r="38" spans="1:8" x14ac:dyDescent="0.3">
      <c r="A38" t="s">
        <v>96</v>
      </c>
      <c r="B38" s="2" t="s">
        <v>318</v>
      </c>
      <c r="C38" s="192">
        <f>C36+C22</f>
        <v>86573</v>
      </c>
      <c r="D38" s="192">
        <f>D36+D22</f>
        <v>102157</v>
      </c>
      <c r="E38" s="192">
        <f t="shared" ref="E38:H38" si="5">E36+E22</f>
        <v>106574</v>
      </c>
      <c r="F38" s="192">
        <f t="shared" si="5"/>
        <v>114981</v>
      </c>
      <c r="G38" s="192">
        <f t="shared" si="5"/>
        <v>109042</v>
      </c>
      <c r="H38" s="192">
        <f t="shared" si="5"/>
        <v>95879</v>
      </c>
    </row>
    <row r="39" spans="1:8" x14ac:dyDescent="0.3">
      <c r="D39" s="118"/>
      <c r="E39" s="118"/>
      <c r="F39" s="118"/>
      <c r="G39" s="118"/>
      <c r="H39" s="118"/>
    </row>
    <row r="40" spans="1:8" x14ac:dyDescent="0.3">
      <c r="B40" t="s">
        <v>319</v>
      </c>
      <c r="C40" s="193">
        <f>'Historical Finanical Statement '!G32+'Historical Finanical Statement '!G26</f>
        <v>1073.7000000000207</v>
      </c>
      <c r="D40" s="196">
        <f>'Historical Finanical Statement '!H32+'Historical Finanical Statement '!H26</f>
        <v>-3438.3600000000388</v>
      </c>
      <c r="E40" s="193">
        <f>'Historical Finanical Statement '!I32+'Historical Finanical Statement '!I26</f>
        <v>8740.7199999999921</v>
      </c>
      <c r="F40" s="193">
        <f>'Historical Finanical Statement '!J32+'Historical Finanical Statement '!J26</f>
        <v>-115.59999999998763</v>
      </c>
      <c r="G40" s="193">
        <f>'Historical Finanical Statement '!K32+'Historical Finanical Statement '!K26</f>
        <v>6955.4399999999623</v>
      </c>
      <c r="H40" s="193">
        <f>'Historical Finanical Statement '!L32+'Historical Finanical Statement '!L26</f>
        <v>32268.210000000043</v>
      </c>
    </row>
    <row r="41" spans="1:8" x14ac:dyDescent="0.3">
      <c r="D41" s="118"/>
      <c r="E41" s="118"/>
      <c r="F41" s="118"/>
      <c r="G41" s="118"/>
      <c r="H41" s="118"/>
    </row>
    <row r="42" spans="1:8" x14ac:dyDescent="0.3">
      <c r="A42" s="119" t="s">
        <v>96</v>
      </c>
      <c r="B42" s="119" t="s">
        <v>320</v>
      </c>
      <c r="C42" s="120">
        <f>C40/C38</f>
        <v>1.2402250124172903E-2</v>
      </c>
      <c r="D42" s="120">
        <f>D40/D38</f>
        <v>-3.3657605450434516E-2</v>
      </c>
      <c r="E42" s="120">
        <f t="shared" ref="E42:H42" si="6">E40/E38</f>
        <v>8.2015500966464538E-2</v>
      </c>
      <c r="F42" s="120">
        <f>F40/F38</f>
        <v>-1.005383498143064E-3</v>
      </c>
      <c r="G42" s="120">
        <f>G40/G38</f>
        <v>6.3786797747656526E-2</v>
      </c>
      <c r="H42" s="120">
        <f t="shared" si="6"/>
        <v>0.33655138247165745</v>
      </c>
    </row>
    <row r="43" spans="1:8" x14ac:dyDescent="0.3">
      <c r="D43" s="118"/>
      <c r="E43" s="118"/>
      <c r="F43" s="118"/>
      <c r="G43" s="118"/>
      <c r="H43" s="118"/>
    </row>
    <row r="44" spans="1:8" x14ac:dyDescent="0.3">
      <c r="A44" t="s">
        <v>96</v>
      </c>
      <c r="B44" s="98" t="s">
        <v>321</v>
      </c>
      <c r="C44" s="99">
        <v>43525</v>
      </c>
      <c r="D44" s="99">
        <v>43891</v>
      </c>
      <c r="E44" s="99">
        <v>44256</v>
      </c>
      <c r="F44" s="99">
        <v>44621</v>
      </c>
      <c r="G44" s="99">
        <v>44986</v>
      </c>
      <c r="H44" s="99">
        <v>45352</v>
      </c>
    </row>
    <row r="46" spans="1:8" x14ac:dyDescent="0.3">
      <c r="B46" s="122" t="s">
        <v>322</v>
      </c>
      <c r="C46" s="123">
        <f>-SUM('Cash Flow S'!G13:G14)</f>
        <v>35237</v>
      </c>
      <c r="D46" s="123">
        <f>-SUM('Cash Flow S'!H13:H14)</f>
        <v>29531</v>
      </c>
      <c r="E46" s="123">
        <f>-SUM('Cash Flow S'!I13:I14)</f>
        <v>19854</v>
      </c>
      <c r="F46" s="123">
        <f>-SUM('Cash Flow S'!J13:J14)</f>
        <v>14938</v>
      </c>
      <c r="G46" s="123">
        <f>-SUM('Cash Flow S'!K13:K14)</f>
        <v>18945</v>
      </c>
      <c r="H46" s="123">
        <f>-SUM('Cash Flow S'!L13:L14)</f>
        <v>31183</v>
      </c>
    </row>
    <row r="47" spans="1:8" x14ac:dyDescent="0.3">
      <c r="B47" s="122" t="s">
        <v>323</v>
      </c>
      <c r="C47" s="185" t="s">
        <v>99</v>
      </c>
      <c r="D47" s="123">
        <f>D22-C22</f>
        <v>-292</v>
      </c>
      <c r="E47" s="123">
        <f>E22-D22</f>
        <v>-7181</v>
      </c>
      <c r="F47" s="123">
        <f t="shared" ref="F47:H47" si="7">F22-E22</f>
        <v>8259</v>
      </c>
      <c r="G47" s="123">
        <f t="shared" si="7"/>
        <v>837</v>
      </c>
      <c r="H47" s="123">
        <f t="shared" si="7"/>
        <v>-2369</v>
      </c>
    </row>
    <row r="48" spans="1:8" x14ac:dyDescent="0.3">
      <c r="B48" s="122"/>
      <c r="C48" s="122"/>
      <c r="D48" s="122"/>
      <c r="E48" s="122"/>
      <c r="F48" s="122"/>
      <c r="G48" s="122"/>
      <c r="H48" s="122"/>
    </row>
    <row r="49" spans="1:8" x14ac:dyDescent="0.3">
      <c r="B49" s="29" t="s">
        <v>325</v>
      </c>
      <c r="C49" s="123">
        <f>C40</f>
        <v>1073.7000000000207</v>
      </c>
      <c r="D49" s="123">
        <f>D40</f>
        <v>-3438.3600000000388</v>
      </c>
      <c r="E49" s="123">
        <f t="shared" ref="E49:H49" si="8">E40</f>
        <v>8740.7199999999921</v>
      </c>
      <c r="F49" s="123">
        <f t="shared" si="8"/>
        <v>-115.59999999998763</v>
      </c>
      <c r="G49" s="123">
        <f t="shared" si="8"/>
        <v>6955.4399999999623</v>
      </c>
      <c r="H49" s="123">
        <f t="shared" si="8"/>
        <v>32268.210000000043</v>
      </c>
    </row>
    <row r="50" spans="1:8" x14ac:dyDescent="0.3">
      <c r="B50" s="122" t="s">
        <v>324</v>
      </c>
      <c r="C50" s="124">
        <v>0.3</v>
      </c>
      <c r="D50" s="124">
        <v>0.3</v>
      </c>
      <c r="E50" s="124">
        <v>0.3</v>
      </c>
      <c r="F50" s="124">
        <v>0.3</v>
      </c>
      <c r="G50" s="124">
        <v>0.3</v>
      </c>
      <c r="H50" s="124">
        <v>0.3</v>
      </c>
    </row>
    <row r="51" spans="1:8" x14ac:dyDescent="0.3">
      <c r="B51" s="122" t="s">
        <v>327</v>
      </c>
      <c r="C51" s="194">
        <f>C49*(1-C50)</f>
        <v>751.59000000001447</v>
      </c>
      <c r="D51" s="194">
        <f>D49*(1-D50)</f>
        <v>-2406.8520000000271</v>
      </c>
      <c r="E51" s="194">
        <f t="shared" ref="E51:H51" si="9">E49*(1-E50)</f>
        <v>6118.5039999999944</v>
      </c>
      <c r="F51" s="194">
        <f t="shared" si="9"/>
        <v>-80.919999999991333</v>
      </c>
      <c r="G51" s="194">
        <f t="shared" si="9"/>
        <v>4868.8079999999736</v>
      </c>
      <c r="H51" s="194">
        <f t="shared" si="9"/>
        <v>22587.747000000028</v>
      </c>
    </row>
    <row r="52" spans="1:8" x14ac:dyDescent="0.3">
      <c r="B52" s="122"/>
      <c r="C52" s="122"/>
      <c r="D52" s="122"/>
      <c r="E52" s="122"/>
      <c r="F52" s="122"/>
      <c r="G52" s="122"/>
      <c r="H52" s="122"/>
    </row>
    <row r="53" spans="1:8" x14ac:dyDescent="0.3">
      <c r="B53" s="122" t="s">
        <v>326</v>
      </c>
      <c r="C53" s="185" t="s">
        <v>99</v>
      </c>
      <c r="D53" s="123">
        <f>SUM(D46:D47)</f>
        <v>29239</v>
      </c>
      <c r="E53" s="123">
        <f>SUM(E46:E47)</f>
        <v>12673</v>
      </c>
      <c r="F53" s="123">
        <f t="shared" ref="F53:H53" si="10">SUM(F46:F47)</f>
        <v>23197</v>
      </c>
      <c r="G53" s="123">
        <f t="shared" si="10"/>
        <v>19782</v>
      </c>
      <c r="H53" s="123">
        <f t="shared" si="10"/>
        <v>28814</v>
      </c>
    </row>
    <row r="54" spans="1:8" ht="2.4" customHeight="1" x14ac:dyDescent="0.3">
      <c r="B54" s="126"/>
      <c r="C54" s="122"/>
      <c r="D54" s="126"/>
      <c r="E54" s="126"/>
      <c r="F54" s="126"/>
      <c r="G54" s="126"/>
      <c r="H54" s="126"/>
    </row>
    <row r="55" spans="1:8" ht="15" thickBot="1" x14ac:dyDescent="0.35">
      <c r="B55" s="127" t="s">
        <v>325</v>
      </c>
      <c r="C55" s="128" t="s">
        <v>99</v>
      </c>
      <c r="D55" s="129">
        <f>D53/D51</f>
        <v>-12.148233460137837</v>
      </c>
      <c r="E55" s="129">
        <f>E53/E51</f>
        <v>2.0712579414837373</v>
      </c>
      <c r="F55" s="129">
        <f t="shared" ref="F55:H55" si="11">F53/F51</f>
        <v>-286.66584280774202</v>
      </c>
      <c r="G55" s="129">
        <f t="shared" si="11"/>
        <v>4.0630067975570423</v>
      </c>
      <c r="H55" s="129">
        <f t="shared" si="11"/>
        <v>1.2756473675749938</v>
      </c>
    </row>
    <row r="56" spans="1:8" ht="15" thickTop="1" x14ac:dyDescent="0.3"/>
    <row r="57" spans="1:8" x14ac:dyDescent="0.3">
      <c r="G57" s="130" t="s">
        <v>651</v>
      </c>
      <c r="H57" s="131">
        <f>AVERAGE(D55:H55)</f>
        <v>-58.280832832252813</v>
      </c>
    </row>
    <row r="58" spans="1:8" x14ac:dyDescent="0.3">
      <c r="G58" s="130" t="s">
        <v>652</v>
      </c>
      <c r="H58" s="131">
        <f>MEDIAN(D55:H55)</f>
        <v>1.2756473675749938</v>
      </c>
    </row>
    <row r="60" spans="1:8" x14ac:dyDescent="0.3">
      <c r="A60" t="s">
        <v>96</v>
      </c>
      <c r="B60" s="98" t="s">
        <v>328</v>
      </c>
      <c r="C60" s="99">
        <v>43525</v>
      </c>
      <c r="D60" s="99">
        <v>43891</v>
      </c>
      <c r="E60" s="99">
        <v>44256</v>
      </c>
      <c r="F60" s="99">
        <v>44621</v>
      </c>
      <c r="G60" s="99">
        <v>44986</v>
      </c>
      <c r="H60" s="99">
        <v>45352</v>
      </c>
    </row>
    <row r="62" spans="1:8" x14ac:dyDescent="0.3">
      <c r="B62" s="135" t="s">
        <v>325</v>
      </c>
      <c r="C62" s="125" t="s">
        <v>650</v>
      </c>
      <c r="D62" s="137">
        <f>D55</f>
        <v>-12.148233460137837</v>
      </c>
      <c r="E62" s="137">
        <f>E55</f>
        <v>2.0712579414837373</v>
      </c>
      <c r="F62" s="137">
        <f t="shared" ref="F62:H62" si="12">F55</f>
        <v>-286.66584280774202</v>
      </c>
      <c r="G62" s="137">
        <f t="shared" si="12"/>
        <v>4.0630067975570423</v>
      </c>
      <c r="H62" s="137">
        <f t="shared" si="12"/>
        <v>1.2756473675749938</v>
      </c>
    </row>
    <row r="63" spans="1:8" x14ac:dyDescent="0.3">
      <c r="B63" s="135" t="s">
        <v>320</v>
      </c>
      <c r="C63" s="125" t="s">
        <v>99</v>
      </c>
      <c r="D63" s="137">
        <f>D42</f>
        <v>-3.3657605450434516E-2</v>
      </c>
      <c r="E63" s="137">
        <f>E42</f>
        <v>8.2015500966464538E-2</v>
      </c>
      <c r="F63" s="137">
        <f t="shared" ref="F63:H63" si="13">F42</f>
        <v>-1.005383498143064E-3</v>
      </c>
      <c r="G63" s="137">
        <f t="shared" si="13"/>
        <v>6.3786797747656526E-2</v>
      </c>
      <c r="H63" s="137">
        <f t="shared" si="13"/>
        <v>0.33655138247165745</v>
      </c>
    </row>
    <row r="64" spans="1:8" x14ac:dyDescent="0.3">
      <c r="C64" s="125"/>
    </row>
    <row r="65" spans="2:8" x14ac:dyDescent="0.3">
      <c r="B65" s="132" t="s">
        <v>329</v>
      </c>
      <c r="C65" s="133" t="s">
        <v>99</v>
      </c>
      <c r="D65" s="134">
        <f>D62*D63</f>
        <v>0.4088804487210862</v>
      </c>
      <c r="E65" s="134">
        <f>E62*E63</f>
        <v>0.16987525770155681</v>
      </c>
      <c r="F65" s="134">
        <f t="shared" ref="F65:H65" si="14">F62*F63</f>
        <v>0.28820910784017739</v>
      </c>
      <c r="G65" s="134">
        <f t="shared" si="14"/>
        <v>0.2591661928431247</v>
      </c>
      <c r="H65" s="134">
        <f t="shared" si="14"/>
        <v>0.4293208851036947</v>
      </c>
    </row>
    <row r="68" spans="2:8" x14ac:dyDescent="0.3">
      <c r="G68" s="130" t="s">
        <v>651</v>
      </c>
      <c r="H68" s="131">
        <f>AVERAGE(D65:H65)</f>
        <v>0.31109037844192799</v>
      </c>
    </row>
    <row r="69" spans="2:8" x14ac:dyDescent="0.3">
      <c r="G69" s="130" t="s">
        <v>652</v>
      </c>
      <c r="H69" s="131">
        <f>MEDIAN(D65:H65)</f>
        <v>0.28820910784017739</v>
      </c>
    </row>
  </sheetData>
  <pageMargins left="0.11811023622047245" right="0.19685039370078741" top="0.19685039370078741" bottom="0.74803149606299213" header="0.98425196850393704" footer="0.31496062992125984"/>
  <pageSetup paperSize="9" scale="52" orientation="landscape" r:id="rId1"/>
  <rowBreaks count="1" manualBreakCount="1">
    <brk id="42" max="8" man="1"/>
  </rowBreaks>
  <ignoredErrors>
    <ignoredError sqref="C46:H46" formulaRange="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93F33-5CA6-40CB-8D54-3DBF8AE87C0C}">
  <sheetPr>
    <pageSetUpPr fitToPage="1"/>
  </sheetPr>
  <dimension ref="B1:J34"/>
  <sheetViews>
    <sheetView showGridLines="0" tabSelected="1" view="pageBreakPreview" zoomScale="92" zoomScaleNormal="100" zoomScaleSheetLayoutView="92" workbookViewId="0">
      <selection activeCell="I12" sqref="I12"/>
    </sheetView>
  </sheetViews>
  <sheetFormatPr defaultRowHeight="14.4" x14ac:dyDescent="0.3"/>
  <cols>
    <col min="1" max="1" width="1.88671875" customWidth="1"/>
    <col min="5" max="5" width="17.6640625" bestFit="1" customWidth="1"/>
  </cols>
  <sheetData>
    <row r="1" spans="2:10" ht="15" thickBot="1" x14ac:dyDescent="0.35"/>
    <row r="2" spans="2:10" ht="16.2" thickTop="1" x14ac:dyDescent="0.3">
      <c r="B2" s="263" t="str">
        <f>'Data Sheet'!B1</f>
        <v>TATA MOTORS LTD</v>
      </c>
      <c r="C2" s="264"/>
      <c r="D2" s="264"/>
      <c r="E2" s="264"/>
      <c r="F2" s="264"/>
      <c r="G2" s="238"/>
      <c r="H2" s="238"/>
      <c r="I2" s="238"/>
      <c r="J2" s="238"/>
    </row>
    <row r="3" spans="2:10" ht="15.6" x14ac:dyDescent="0.3">
      <c r="B3" s="226" t="str">
        <f>CONCATENATE(" ","( ",VLOOKUP(B2,Sheet13!B2:D5442,3,0)," | ","BSE Code: ",VLOOKUP(B2,Sheet13!B2:E5442,2,0),")")</f>
        <v xml:space="preserve"> ( TATAMOTORS | BSE Code: 500570)</v>
      </c>
      <c r="C3" s="226"/>
      <c r="D3" s="226"/>
      <c r="E3" s="226"/>
      <c r="F3" s="226"/>
    </row>
    <row r="4" spans="2:10" ht="15.6" x14ac:dyDescent="0.3">
      <c r="B4" s="225" t="str">
        <f>CONCATENATE("  ","INR " &amp;'Data Sheet'!B8)</f>
        <v xml:space="preserve">  INR 1049.35</v>
      </c>
      <c r="C4" s="226"/>
      <c r="D4" s="226"/>
      <c r="E4" s="226"/>
      <c r="F4" s="226"/>
    </row>
    <row r="5" spans="2:10" ht="16.2" thickBot="1" x14ac:dyDescent="0.35">
      <c r="B5" s="271" t="s">
        <v>8898</v>
      </c>
      <c r="C5" s="226"/>
      <c r="D5" s="226"/>
      <c r="E5" s="226"/>
      <c r="F5" s="226"/>
      <c r="G5" s="226"/>
      <c r="H5" s="226"/>
    </row>
    <row r="6" spans="2:10" ht="15.6" thickTop="1" thickBot="1" x14ac:dyDescent="0.35">
      <c r="B6" s="269"/>
      <c r="C6" s="269"/>
      <c r="D6" s="269"/>
      <c r="E6" s="269"/>
      <c r="F6" s="269"/>
      <c r="G6" s="269"/>
      <c r="H6" s="269"/>
      <c r="I6" s="269"/>
      <c r="J6" s="269"/>
    </row>
    <row r="7" spans="2:10" ht="15" thickTop="1" x14ac:dyDescent="0.3">
      <c r="B7" s="372" t="s">
        <v>274</v>
      </c>
      <c r="C7" s="372"/>
      <c r="D7" s="372"/>
      <c r="E7" s="372"/>
      <c r="F7" s="372"/>
      <c r="G7" s="372"/>
      <c r="H7" s="372"/>
      <c r="I7" s="372"/>
      <c r="J7" s="372"/>
    </row>
    <row r="9" spans="2:10" ht="15" thickBot="1" x14ac:dyDescent="0.35">
      <c r="B9" s="279" t="s">
        <v>196</v>
      </c>
      <c r="C9" s="277" t="s">
        <v>273</v>
      </c>
    </row>
    <row r="10" spans="2:10" ht="15" thickTop="1" x14ac:dyDescent="0.3">
      <c r="B10" s="20">
        <v>2000</v>
      </c>
      <c r="C10" s="56">
        <v>-0.14649999999999999</v>
      </c>
    </row>
    <row r="11" spans="2:10" x14ac:dyDescent="0.3">
      <c r="B11" s="20">
        <v>2001</v>
      </c>
      <c r="C11" s="56">
        <v>-0.1618</v>
      </c>
      <c r="E11" t="s">
        <v>275</v>
      </c>
      <c r="F11" s="5">
        <f>AVERAGE(C10:C33)</f>
        <v>0.15609166666666666</v>
      </c>
    </row>
    <row r="12" spans="2:10" ht="16.2" x14ac:dyDescent="0.3">
      <c r="B12" s="20">
        <v>2002</v>
      </c>
      <c r="C12" s="56">
        <v>3.2500000000000001E-2</v>
      </c>
      <c r="E12" t="s">
        <v>276</v>
      </c>
      <c r="F12" s="86" t="s">
        <v>277</v>
      </c>
    </row>
    <row r="13" spans="2:10" x14ac:dyDescent="0.3">
      <c r="B13" s="20">
        <v>2003</v>
      </c>
      <c r="C13" s="56">
        <v>0.71900000000000008</v>
      </c>
      <c r="E13" s="92" t="s">
        <v>278</v>
      </c>
      <c r="F13" s="93">
        <f>SUM(F11:F12)</f>
        <v>0.15609166666666666</v>
      </c>
    </row>
    <row r="14" spans="2:10" x14ac:dyDescent="0.3">
      <c r="B14" s="20">
        <v>2004</v>
      </c>
      <c r="C14" s="56">
        <v>0.10679999999999999</v>
      </c>
    </row>
    <row r="15" spans="2:10" x14ac:dyDescent="0.3">
      <c r="B15" s="20">
        <v>2005</v>
      </c>
      <c r="C15" s="56">
        <v>0.36340000000000006</v>
      </c>
    </row>
    <row r="16" spans="2:10" x14ac:dyDescent="0.3">
      <c r="B16" s="20">
        <v>2006</v>
      </c>
      <c r="C16" s="56">
        <v>0.39829999999999999</v>
      </c>
    </row>
    <row r="17" spans="2:3" x14ac:dyDescent="0.3">
      <c r="B17" s="20">
        <v>2007</v>
      </c>
      <c r="C17" s="56">
        <v>0.54770000000000008</v>
      </c>
    </row>
    <row r="18" spans="2:3" x14ac:dyDescent="0.3">
      <c r="B18" s="20">
        <v>2008</v>
      </c>
      <c r="C18" s="56">
        <v>-0.51790000000000003</v>
      </c>
    </row>
    <row r="19" spans="2:3" x14ac:dyDescent="0.3">
      <c r="B19" s="20">
        <v>2009</v>
      </c>
      <c r="C19" s="56">
        <v>0.75760000000000005</v>
      </c>
    </row>
    <row r="20" spans="2:3" x14ac:dyDescent="0.3">
      <c r="B20" s="20">
        <v>2010</v>
      </c>
      <c r="C20" s="56">
        <v>0.17949999999999999</v>
      </c>
    </row>
    <row r="21" spans="2:3" x14ac:dyDescent="0.3">
      <c r="B21" s="20">
        <v>2011</v>
      </c>
      <c r="C21" s="56">
        <v>-0.2462</v>
      </c>
    </row>
    <row r="22" spans="2:3" x14ac:dyDescent="0.3">
      <c r="B22" s="20">
        <v>2012</v>
      </c>
      <c r="C22" s="56">
        <v>0.27699999999999997</v>
      </c>
    </row>
    <row r="23" spans="2:3" x14ac:dyDescent="0.3">
      <c r="B23" s="20">
        <v>2013</v>
      </c>
      <c r="C23" s="56">
        <v>6.7599999999999993E-2</v>
      </c>
    </row>
    <row r="24" spans="2:3" x14ac:dyDescent="0.3">
      <c r="B24" s="20">
        <v>2014</v>
      </c>
      <c r="C24" s="56">
        <v>0.31390000000000001</v>
      </c>
    </row>
    <row r="25" spans="2:3" x14ac:dyDescent="0.3">
      <c r="B25" s="20">
        <v>2015</v>
      </c>
      <c r="C25" s="56">
        <v>-4.0599999999999997E-2</v>
      </c>
    </row>
    <row r="26" spans="2:3" x14ac:dyDescent="0.3">
      <c r="B26" s="20">
        <v>2016</v>
      </c>
      <c r="C26" s="56">
        <v>3.0099999999999998E-2</v>
      </c>
    </row>
    <row r="27" spans="2:3" x14ac:dyDescent="0.3">
      <c r="B27" s="20">
        <v>2017</v>
      </c>
      <c r="C27" s="56">
        <v>0.28649999999999998</v>
      </c>
    </row>
    <row r="28" spans="2:3" x14ac:dyDescent="0.3">
      <c r="B28" s="20">
        <v>2018</v>
      </c>
      <c r="C28" s="56">
        <v>3.15E-2</v>
      </c>
    </row>
    <row r="29" spans="2:3" x14ac:dyDescent="0.3">
      <c r="B29" s="20">
        <v>2019</v>
      </c>
      <c r="C29" s="56">
        <v>0.1202</v>
      </c>
    </row>
    <row r="30" spans="2:3" x14ac:dyDescent="0.3">
      <c r="B30" s="20">
        <v>2020</v>
      </c>
      <c r="C30" s="56">
        <v>0.14899999999999999</v>
      </c>
    </row>
    <row r="31" spans="2:3" x14ac:dyDescent="0.3">
      <c r="B31" s="20">
        <v>2021</v>
      </c>
      <c r="C31" s="56">
        <v>0.2412</v>
      </c>
    </row>
    <row r="32" spans="2:3" x14ac:dyDescent="0.3">
      <c r="B32" s="20">
        <v>2022</v>
      </c>
      <c r="C32" s="56">
        <v>4.3200000000000002E-2</v>
      </c>
    </row>
    <row r="33" spans="2:3" x14ac:dyDescent="0.3">
      <c r="B33" s="20">
        <v>2023</v>
      </c>
      <c r="C33" s="56">
        <v>0.19420000000000001</v>
      </c>
    </row>
    <row r="34" spans="2:3" x14ac:dyDescent="0.3">
      <c r="B34" s="20"/>
    </row>
  </sheetData>
  <mergeCells count="1">
    <mergeCell ref="B7:J7"/>
  </mergeCells>
  <pageMargins left="0.11811023622047245" right="0.19685039370078741" top="0.19685039370078741" bottom="0.74803149606299213" header="0.98425196850393704" footer="0.31496062992125984"/>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N25"/>
  <sheetViews>
    <sheetView zoomScale="120" zoomScaleNormal="120" zoomScaleSheetLayoutView="100" zoomScalePageLayoutView="120" workbookViewId="0">
      <pane xSplit="1" ySplit="4" topLeftCell="D5" activePane="bottomRight" state="frozen"/>
      <selection activeCell="I2" sqref="I2"/>
      <selection pane="topRight" activeCell="I2" sqref="I2"/>
      <selection pane="bottomLeft" activeCell="I2" sqref="I2"/>
      <selection pane="bottomRight" activeCell="G22" sqref="G22"/>
    </sheetView>
  </sheetViews>
  <sheetFormatPr defaultColWidth="8.77734375" defaultRowHeight="14.4" x14ac:dyDescent="0.3"/>
  <cols>
    <col min="1" max="1" width="20.6640625" customWidth="1"/>
    <col min="2" max="6" width="13.44140625" customWidth="1"/>
    <col min="7" max="7" width="14.77734375" bestFit="1" customWidth="1"/>
    <col min="8" max="11" width="13.44140625" customWidth="1"/>
    <col min="12" max="12" width="13.33203125" customWidth="1"/>
    <col min="13" max="14" width="12.109375" customWidth="1"/>
  </cols>
  <sheetData>
    <row r="1" spans="1:14" s="2" customFormat="1" x14ac:dyDescent="0.3">
      <c r="A1" s="2" t="str">
        <f>'Data Sheet'!B1</f>
        <v>TATA MOTORS LTD</v>
      </c>
      <c r="H1" t="str">
        <f>UPDATE</f>
        <v/>
      </c>
      <c r="J1" s="3"/>
      <c r="K1" s="3"/>
      <c r="M1" s="2" t="s">
        <v>1</v>
      </c>
    </row>
    <row r="3" spans="1:14" s="2" customFormat="1" x14ac:dyDescent="0.3">
      <c r="A3" s="11" t="s">
        <v>2</v>
      </c>
      <c r="B3" s="12">
        <f>'Data Sheet'!B16</f>
        <v>42094</v>
      </c>
      <c r="C3" s="12">
        <f>'Data Sheet'!C16</f>
        <v>42460</v>
      </c>
      <c r="D3" s="12">
        <f>'Data Sheet'!D16</f>
        <v>42825</v>
      </c>
      <c r="E3" s="12">
        <f>'Data Sheet'!E16</f>
        <v>43190</v>
      </c>
      <c r="F3" s="12">
        <f>'Data Sheet'!F16</f>
        <v>43555</v>
      </c>
      <c r="G3" s="12">
        <f>'Data Sheet'!G16</f>
        <v>43921</v>
      </c>
      <c r="H3" s="12">
        <f>'Data Sheet'!H16</f>
        <v>44286</v>
      </c>
      <c r="I3" s="12">
        <f>'Data Sheet'!I16</f>
        <v>44651</v>
      </c>
      <c r="J3" s="12">
        <f>'Data Sheet'!J16</f>
        <v>45016</v>
      </c>
      <c r="K3" s="12">
        <f>'Data Sheet'!K16</f>
        <v>45382</v>
      </c>
      <c r="L3" s="13" t="s">
        <v>3</v>
      </c>
      <c r="M3" s="13" t="s">
        <v>4</v>
      </c>
      <c r="N3" s="13" t="s">
        <v>5</v>
      </c>
    </row>
    <row r="4" spans="1:14" s="2" customFormat="1" x14ac:dyDescent="0.3">
      <c r="A4" s="2" t="s">
        <v>6</v>
      </c>
      <c r="B4" s="1">
        <f>'Data Sheet'!B17</f>
        <v>263158.98</v>
      </c>
      <c r="C4" s="1">
        <f>'Data Sheet'!C17</f>
        <v>273045.59999999998</v>
      </c>
      <c r="D4" s="1">
        <f>'Data Sheet'!D17</f>
        <v>269692.51</v>
      </c>
      <c r="E4" s="1">
        <f>'Data Sheet'!E17</f>
        <v>291550.48</v>
      </c>
      <c r="F4" s="1">
        <f>'Data Sheet'!F17</f>
        <v>301938.40000000002</v>
      </c>
      <c r="G4" s="1">
        <f>'Data Sheet'!G17</f>
        <v>261067.97</v>
      </c>
      <c r="H4" s="1">
        <f>'Data Sheet'!H17</f>
        <v>249794.75</v>
      </c>
      <c r="I4" s="1">
        <f>'Data Sheet'!I17</f>
        <v>278453.62</v>
      </c>
      <c r="J4" s="1">
        <f>'Data Sheet'!J17</f>
        <v>345966.97</v>
      </c>
      <c r="K4" s="1">
        <f>'Data Sheet'!K17</f>
        <v>437927.77</v>
      </c>
      <c r="L4" s="1">
        <f>SUM(Quarters!H4:K4)</f>
        <v>443739.38</v>
      </c>
      <c r="M4" s="1">
        <f>$K4+M23*K4</f>
        <v>554332.48941993783</v>
      </c>
      <c r="N4" s="1">
        <f>$K4+N23*L4</f>
        <v>463762.34922181582</v>
      </c>
    </row>
    <row r="5" spans="1:14" x14ac:dyDescent="0.3">
      <c r="A5" t="s">
        <v>7</v>
      </c>
      <c r="B5" s="6">
        <f>SUM('Data Sheet'!B18,'Data Sheet'!B20:B24, -1*'Data Sheet'!B19)</f>
        <v>223920.33000000002</v>
      </c>
      <c r="C5" s="6">
        <f>SUM('Data Sheet'!C18,'Data Sheet'!C20:C24, -1*'Data Sheet'!C19)</f>
        <v>234650.35</v>
      </c>
      <c r="D5" s="6">
        <f>SUM('Data Sheet'!D18,'Data Sheet'!D20:D24, -1*'Data Sheet'!D19)</f>
        <v>240103.81999999998</v>
      </c>
      <c r="E5" s="6">
        <f>SUM('Data Sheet'!E18,'Data Sheet'!E20:E24, -1*'Data Sheet'!E19)</f>
        <v>260092.80000000002</v>
      </c>
      <c r="F5" s="6">
        <f>SUM('Data Sheet'!F18,'Data Sheet'!F20:F24, -1*'Data Sheet'!F19)</f>
        <v>277274.07</v>
      </c>
      <c r="G5" s="6">
        <f>SUM('Data Sheet'!G18,'Data Sheet'!G20:G24, -1*'Data Sheet'!G19)</f>
        <v>243080.90000000005</v>
      </c>
      <c r="H5" s="6">
        <f>SUM('Data Sheet'!H18,'Data Sheet'!H20:H24, -1*'Data Sheet'!H19)</f>
        <v>217507.32</v>
      </c>
      <c r="I5" s="6">
        <f>SUM('Data Sheet'!I18,'Data Sheet'!I20:I24, -1*'Data Sheet'!I19)</f>
        <v>253733.52999999997</v>
      </c>
      <c r="J5" s="6">
        <f>SUM('Data Sheet'!J18,'Data Sheet'!J20:J24, -1*'Data Sheet'!J19)</f>
        <v>314151.17000000004</v>
      </c>
      <c r="K5" s="6">
        <f>SUM('Data Sheet'!K18,'Data Sheet'!K20:K24, -1*'Data Sheet'!K19)</f>
        <v>378389.43</v>
      </c>
      <c r="L5" s="6">
        <f>SUM(Quarters!H5:K5)</f>
        <v>381634.07</v>
      </c>
      <c r="M5" s="6">
        <f t="shared" ref="M5:N5" si="0">M4-M6</f>
        <v>476748.68088237476</v>
      </c>
      <c r="N5" s="6">
        <f t="shared" si="0"/>
        <v>416144.51799449825</v>
      </c>
    </row>
    <row r="6" spans="1:14" s="2" customFormat="1" x14ac:dyDescent="0.3">
      <c r="A6" s="2" t="s">
        <v>8</v>
      </c>
      <c r="B6" s="1">
        <f>B4-B5</f>
        <v>39238.649999999965</v>
      </c>
      <c r="C6" s="1">
        <f t="shared" ref="C6:K6" si="1">C4-C5</f>
        <v>38395.249999999971</v>
      </c>
      <c r="D6" s="1">
        <f t="shared" si="1"/>
        <v>29588.690000000031</v>
      </c>
      <c r="E6" s="1">
        <f t="shared" si="1"/>
        <v>31457.679999999964</v>
      </c>
      <c r="F6" s="1">
        <f t="shared" si="1"/>
        <v>24664.330000000016</v>
      </c>
      <c r="G6" s="1">
        <f t="shared" si="1"/>
        <v>17987.069999999949</v>
      </c>
      <c r="H6" s="1">
        <f t="shared" si="1"/>
        <v>32287.429999999993</v>
      </c>
      <c r="I6" s="1">
        <f t="shared" si="1"/>
        <v>24720.090000000026</v>
      </c>
      <c r="J6" s="1">
        <f t="shared" si="1"/>
        <v>31815.79999999993</v>
      </c>
      <c r="K6" s="1">
        <f t="shared" si="1"/>
        <v>59538.340000000026</v>
      </c>
      <c r="L6" s="1">
        <f>SUM(Quarters!H6:K6)</f>
        <v>62105.31</v>
      </c>
      <c r="M6" s="1">
        <f>M4*M24</f>
        <v>77583.808537563105</v>
      </c>
      <c r="N6" s="1">
        <f>N4*N24</f>
        <v>47617.831227317583</v>
      </c>
    </row>
    <row r="7" spans="1:14" x14ac:dyDescent="0.3">
      <c r="A7" t="s">
        <v>9</v>
      </c>
      <c r="B7" s="6">
        <f>'Data Sheet'!B25</f>
        <v>714.03</v>
      </c>
      <c r="C7" s="6">
        <f>'Data Sheet'!C25</f>
        <v>-2669.62</v>
      </c>
      <c r="D7" s="6">
        <f>'Data Sheet'!D25</f>
        <v>1869.1</v>
      </c>
      <c r="E7" s="6">
        <f>'Data Sheet'!E25</f>
        <v>5932.73</v>
      </c>
      <c r="F7" s="6">
        <f>'Data Sheet'!F25</f>
        <v>-26686.25</v>
      </c>
      <c r="G7" s="6">
        <f>'Data Sheet'!G25</f>
        <v>101.71</v>
      </c>
      <c r="H7" s="6">
        <f>'Data Sheet'!H25</f>
        <v>-11117.83</v>
      </c>
      <c r="I7" s="6">
        <f>'Data Sheet'!I25</f>
        <v>2424.0500000000002</v>
      </c>
      <c r="J7" s="6">
        <f>'Data Sheet'!J25</f>
        <v>6663.97</v>
      </c>
      <c r="K7" s="6">
        <f>'Data Sheet'!K25</f>
        <v>5672.66</v>
      </c>
      <c r="L7" s="6">
        <f>SUM(Quarters!H7:K7)</f>
        <v>6476.8099999999995</v>
      </c>
      <c r="M7" s="6">
        <v>0</v>
      </c>
      <c r="N7" s="6">
        <v>0</v>
      </c>
    </row>
    <row r="8" spans="1:14" x14ac:dyDescent="0.3">
      <c r="A8" t="s">
        <v>10</v>
      </c>
      <c r="B8" s="6">
        <f>'Data Sheet'!B26</f>
        <v>13388.63</v>
      </c>
      <c r="C8" s="6">
        <f>'Data Sheet'!C26</f>
        <v>16710.78</v>
      </c>
      <c r="D8" s="6">
        <f>'Data Sheet'!D26</f>
        <v>17904.990000000002</v>
      </c>
      <c r="E8" s="6">
        <f>'Data Sheet'!E26</f>
        <v>21553.59</v>
      </c>
      <c r="F8" s="6">
        <f>'Data Sheet'!F26</f>
        <v>23590.63</v>
      </c>
      <c r="G8" s="6">
        <f>'Data Sheet'!G26</f>
        <v>21425.43</v>
      </c>
      <c r="H8" s="6">
        <f>'Data Sheet'!H26</f>
        <v>23546.71</v>
      </c>
      <c r="I8" s="6">
        <f>'Data Sheet'!I26</f>
        <v>24835.69</v>
      </c>
      <c r="J8" s="6">
        <f>'Data Sheet'!J26</f>
        <v>24860.36</v>
      </c>
      <c r="K8" s="6">
        <f>'Data Sheet'!K26</f>
        <v>27270.13</v>
      </c>
      <c r="L8" s="6">
        <f>SUM(Quarters!H8:K8)</f>
        <v>27211.42</v>
      </c>
      <c r="M8" s="6">
        <f>+$L8</f>
        <v>27211.42</v>
      </c>
      <c r="N8" s="6">
        <f>+$L8</f>
        <v>27211.42</v>
      </c>
    </row>
    <row r="9" spans="1:14" x14ac:dyDescent="0.3">
      <c r="A9" t="s">
        <v>11</v>
      </c>
      <c r="B9" s="6">
        <f>'Data Sheet'!B27</f>
        <v>4861.49</v>
      </c>
      <c r="C9" s="6">
        <f>'Data Sheet'!C27</f>
        <v>4889.08</v>
      </c>
      <c r="D9" s="6">
        <f>'Data Sheet'!D27</f>
        <v>4238.01</v>
      </c>
      <c r="E9" s="6">
        <f>'Data Sheet'!E27</f>
        <v>4681.79</v>
      </c>
      <c r="F9" s="6">
        <f>'Data Sheet'!F27</f>
        <v>5758.6</v>
      </c>
      <c r="G9" s="6">
        <f>'Data Sheet'!G27</f>
        <v>7243.33</v>
      </c>
      <c r="H9" s="6">
        <f>'Data Sheet'!H27</f>
        <v>8097.17</v>
      </c>
      <c r="I9" s="6">
        <f>'Data Sheet'!I27</f>
        <v>9311.86</v>
      </c>
      <c r="J9" s="6">
        <f>'Data Sheet'!J27</f>
        <v>10225.48</v>
      </c>
      <c r="K9" s="6">
        <f>'Data Sheet'!K27</f>
        <v>9985.76</v>
      </c>
      <c r="L9" s="6">
        <f>SUM(Quarters!H9:K9)</f>
        <v>9458.6</v>
      </c>
      <c r="M9" s="6">
        <f>+$L9</f>
        <v>9458.6</v>
      </c>
      <c r="N9" s="6">
        <f>+$L9</f>
        <v>9458.6</v>
      </c>
    </row>
    <row r="10" spans="1:14" x14ac:dyDescent="0.3">
      <c r="A10" t="s">
        <v>12</v>
      </c>
      <c r="B10" s="6">
        <f>'Data Sheet'!B28</f>
        <v>21702.560000000001</v>
      </c>
      <c r="C10" s="6">
        <f>'Data Sheet'!C28</f>
        <v>14125.77</v>
      </c>
      <c r="D10" s="6">
        <f>'Data Sheet'!D28</f>
        <v>9314.7900000000009</v>
      </c>
      <c r="E10" s="6">
        <f>'Data Sheet'!E28</f>
        <v>11155.03</v>
      </c>
      <c r="F10" s="6">
        <f>'Data Sheet'!F28</f>
        <v>-31371.15</v>
      </c>
      <c r="G10" s="6">
        <f>'Data Sheet'!G28</f>
        <v>-10579.98</v>
      </c>
      <c r="H10" s="6">
        <f>'Data Sheet'!H28</f>
        <v>-10474.280000000001</v>
      </c>
      <c r="I10" s="6">
        <f>'Data Sheet'!I28</f>
        <v>-7003.41</v>
      </c>
      <c r="J10" s="6">
        <f>'Data Sheet'!J28</f>
        <v>3393.93</v>
      </c>
      <c r="K10" s="6">
        <f>'Data Sheet'!K28</f>
        <v>27955.11</v>
      </c>
      <c r="L10" s="6">
        <f>SUM(Quarters!H10:K10)</f>
        <v>31912.1</v>
      </c>
      <c r="M10" s="6">
        <f>M6+M7-SUM(M8:M9)</f>
        <v>40913.788537563109</v>
      </c>
      <c r="N10" s="6">
        <f>N6+N7-SUM(N8:N9)</f>
        <v>10947.811227317587</v>
      </c>
    </row>
    <row r="11" spans="1:14" x14ac:dyDescent="0.3">
      <c r="A11" t="s">
        <v>13</v>
      </c>
      <c r="B11" s="6">
        <f>'Data Sheet'!B29</f>
        <v>7642.91</v>
      </c>
      <c r="C11" s="6">
        <f>'Data Sheet'!C29</f>
        <v>3025.05</v>
      </c>
      <c r="D11" s="6">
        <f>'Data Sheet'!D29</f>
        <v>3251.23</v>
      </c>
      <c r="E11" s="6">
        <f>'Data Sheet'!E29</f>
        <v>4341.93</v>
      </c>
      <c r="F11" s="6">
        <f>'Data Sheet'!F29</f>
        <v>-2437.4499999999998</v>
      </c>
      <c r="G11" s="6">
        <f>'Data Sheet'!G29</f>
        <v>395.25</v>
      </c>
      <c r="H11" s="6">
        <f>'Data Sheet'!H29</f>
        <v>2541.86</v>
      </c>
      <c r="I11" s="6">
        <f>'Data Sheet'!I29</f>
        <v>4231.29</v>
      </c>
      <c r="J11" s="6">
        <f>'Data Sheet'!J29</f>
        <v>704.06</v>
      </c>
      <c r="K11" s="6">
        <f>'Data Sheet'!K29</f>
        <v>-3851.64</v>
      </c>
      <c r="L11" s="6">
        <f>SUM(Quarters!H11:K11)</f>
        <v>-2237.37</v>
      </c>
      <c r="M11" s="7">
        <f>IF($L10&gt;0,$L11/$L10,0)</f>
        <v>-7.0110396996750451E-2</v>
      </c>
      <c r="N11" s="7">
        <f>IF($L10&gt;0,$L11/$L10,0)</f>
        <v>-7.0110396996750451E-2</v>
      </c>
    </row>
    <row r="12" spans="1:14" s="2" customFormat="1" x14ac:dyDescent="0.3">
      <c r="A12" s="2" t="s">
        <v>14</v>
      </c>
      <c r="B12" s="1">
        <f>'Data Sheet'!B30</f>
        <v>13986.29</v>
      </c>
      <c r="C12" s="1">
        <f>'Data Sheet'!C30</f>
        <v>11579.31</v>
      </c>
      <c r="D12" s="1">
        <f>'Data Sheet'!D30</f>
        <v>7454.36</v>
      </c>
      <c r="E12" s="1">
        <f>'Data Sheet'!E30</f>
        <v>8988.91</v>
      </c>
      <c r="F12" s="1">
        <f>'Data Sheet'!F30</f>
        <v>-28826.23</v>
      </c>
      <c r="G12" s="1">
        <f>'Data Sheet'!G30</f>
        <v>-12070.85</v>
      </c>
      <c r="H12" s="1">
        <f>'Data Sheet'!H30</f>
        <v>-13451.39</v>
      </c>
      <c r="I12" s="1">
        <f>'Data Sheet'!I30</f>
        <v>-11441.47</v>
      </c>
      <c r="J12" s="1">
        <f>'Data Sheet'!J30</f>
        <v>2414.29</v>
      </c>
      <c r="K12" s="1">
        <f>'Data Sheet'!K30</f>
        <v>31399.09</v>
      </c>
      <c r="L12" s="1">
        <f>SUM(Quarters!H12:K12)</f>
        <v>33762.11</v>
      </c>
      <c r="M12" s="1">
        <f>M10-M11*M10</f>
        <v>43782.270494572753</v>
      </c>
      <c r="N12" s="1">
        <f>N10-N11*N10</f>
        <v>11715.366618710304</v>
      </c>
    </row>
    <row r="13" spans="1:14" x14ac:dyDescent="0.3">
      <c r="A13" t="s">
        <v>57</v>
      </c>
      <c r="B13" s="6">
        <f>IF('Data Sheet'!B94&gt;0,B12/'Data Sheet'!B94,0)</f>
        <v>48.439045508069547</v>
      </c>
      <c r="C13" s="6">
        <f>IF('Data Sheet'!C94&gt;0,C12/'Data Sheet'!C94,0)</f>
        <v>40.105673316708227</v>
      </c>
      <c r="D13" s="6">
        <f>IF('Data Sheet'!D94&gt;0,D12/'Data Sheet'!D94,0)</f>
        <v>25.817753610639695</v>
      </c>
      <c r="E13" s="6">
        <f>IF('Data Sheet'!E94&gt;0,E12/'Data Sheet'!E94,0)</f>
        <v>31.132580611644094</v>
      </c>
      <c r="F13" s="6">
        <f>IF('Data Sheet'!F94&gt;0,F12/'Data Sheet'!F94,0)</f>
        <v>-99.838014754268684</v>
      </c>
      <c r="G13" s="6">
        <f>IF('Data Sheet'!G94&gt;0,G12/'Data Sheet'!G94,0)</f>
        <v>-39.076885723535128</v>
      </c>
      <c r="H13" s="6">
        <f>IF('Data Sheet'!H94&gt;0,H12/'Data Sheet'!H94,0)</f>
        <v>-40.512574164985097</v>
      </c>
      <c r="I13" s="6">
        <f>IF('Data Sheet'!I94&gt;0,I12/'Data Sheet'!I94,0)</f>
        <v>-34.454994428885477</v>
      </c>
      <c r="J13" s="6">
        <f>IF('Data Sheet'!J94&gt;0,J12/'Data Sheet'!J94,0)</f>
        <v>7.2691114924878812</v>
      </c>
      <c r="K13" s="6">
        <f>IF('Data Sheet'!K94&gt;0,K12/'Data Sheet'!K94,0)</f>
        <v>94.470289135601888</v>
      </c>
      <c r="L13" s="6">
        <f>IF('Data Sheet'!$B6&gt;0,'Profit &amp; Loss'!L12/'Data Sheet'!$B6,0)</f>
        <v>91.722826565128528</v>
      </c>
      <c r="M13" s="6">
        <f>IF('Data Sheet'!$B6&gt;0,'Profit &amp; Loss'!M12/'Data Sheet'!$B6,0)</f>
        <v>118.94498309499141</v>
      </c>
      <c r="N13" s="6">
        <f>IF('Data Sheet'!$B6&gt;0,'Profit &amp; Loss'!N12/'Data Sheet'!$B6,0)</f>
        <v>31.827588397610857</v>
      </c>
    </row>
    <row r="14" spans="1:14" x14ac:dyDescent="0.3">
      <c r="A14" t="s">
        <v>16</v>
      </c>
      <c r="B14" s="6">
        <f>IF(B15&gt;0,B15/B13,"")</f>
        <v>11.238247869878288</v>
      </c>
      <c r="C14" s="6">
        <f t="shared" ref="C14:K14" si="2">IF(C15&gt;0,C15/C13,"")</f>
        <v>9.6395339618681959</v>
      </c>
      <c r="D14" s="6">
        <f t="shared" si="2"/>
        <v>18.043785180753279</v>
      </c>
      <c r="E14" s="6">
        <f t="shared" si="2"/>
        <v>10.4986478338308</v>
      </c>
      <c r="F14" s="6">
        <f t="shared" si="2"/>
        <v>-1.7453271725092045</v>
      </c>
      <c r="G14" s="6">
        <f t="shared" si="2"/>
        <v>-1.8182103994333454</v>
      </c>
      <c r="H14" s="6">
        <f t="shared" si="2"/>
        <v>-7.4495389695786081</v>
      </c>
      <c r="I14" s="6">
        <f t="shared" si="2"/>
        <v>-12.588886087189845</v>
      </c>
      <c r="J14" s="6">
        <f t="shared" si="2"/>
        <v>57.88878055246056</v>
      </c>
      <c r="K14" s="6">
        <f t="shared" si="2"/>
        <v>10.509124181624372</v>
      </c>
      <c r="L14" s="6">
        <f t="shared" ref="L14" si="3">IF(L13&gt;0,L15/L13,0)</f>
        <v>11.440445517178873</v>
      </c>
      <c r="M14" s="6">
        <f>M25</f>
        <v>26.612783417087936</v>
      </c>
      <c r="N14" s="6">
        <f>N25</f>
        <v>11.440445517178873</v>
      </c>
    </row>
    <row r="15" spans="1:14" s="2" customFormat="1" x14ac:dyDescent="0.3">
      <c r="A15" s="2" t="s">
        <v>58</v>
      </c>
      <c r="B15" s="1">
        <f>'Data Sheet'!B91</f>
        <v>544.37</v>
      </c>
      <c r="C15" s="1">
        <f>'Data Sheet'!C91</f>
        <v>386.6</v>
      </c>
      <c r="D15" s="1">
        <f>'Data Sheet'!D91</f>
        <v>465.85</v>
      </c>
      <c r="E15" s="1">
        <f>'Data Sheet'!E91</f>
        <v>326.85000000000002</v>
      </c>
      <c r="F15" s="1">
        <f>'Data Sheet'!F91</f>
        <v>174.25</v>
      </c>
      <c r="G15" s="1">
        <f>'Data Sheet'!G91</f>
        <v>71.05</v>
      </c>
      <c r="H15" s="1">
        <f>'Data Sheet'!H91</f>
        <v>301.8</v>
      </c>
      <c r="I15" s="1">
        <f>'Data Sheet'!I91</f>
        <v>433.75</v>
      </c>
      <c r="J15" s="1">
        <f>'Data Sheet'!J91</f>
        <v>420.8</v>
      </c>
      <c r="K15" s="1">
        <f>'Data Sheet'!K91</f>
        <v>992.8</v>
      </c>
      <c r="L15" s="1">
        <f>'Data Sheet'!B8</f>
        <v>1049.3499999999999</v>
      </c>
      <c r="M15" s="8">
        <f>M13*M14</f>
        <v>3165.4570736561923</v>
      </c>
      <c r="N15" s="9">
        <f>N13*N14</f>
        <v>364.12179100606141</v>
      </c>
    </row>
    <row r="17" spans="1:14" s="2" customFormat="1" x14ac:dyDescent="0.3">
      <c r="A17" s="2" t="s">
        <v>15</v>
      </c>
    </row>
    <row r="18" spans="1:14" x14ac:dyDescent="0.3">
      <c r="A18" t="s">
        <v>17</v>
      </c>
      <c r="B18" s="5">
        <f>IF('Data Sheet'!B30&gt;0, 'Data Sheet'!B31/'Data Sheet'!B30, 0)</f>
        <v>0</v>
      </c>
      <c r="C18" s="5">
        <f>IF('Data Sheet'!C30&gt;0, 'Data Sheet'!C31/'Data Sheet'!C30, 0)</f>
        <v>5.8656344808110331E-3</v>
      </c>
      <c r="D18" s="5">
        <f>IF('Data Sheet'!D30&gt;0, 'Data Sheet'!D31/'Data Sheet'!D30, 0)</f>
        <v>0</v>
      </c>
      <c r="E18" s="5">
        <f>IF('Data Sheet'!E30&gt;0, 'Data Sheet'!E31/'Data Sheet'!E30, 0)</f>
        <v>0</v>
      </c>
      <c r="F18" s="5">
        <f>IF('Data Sheet'!F30&gt;0, 'Data Sheet'!F31/'Data Sheet'!F30, 0)</f>
        <v>0</v>
      </c>
      <c r="G18" s="5">
        <f>IF('Data Sheet'!G30&gt;0, 'Data Sheet'!G31/'Data Sheet'!G30, 0)</f>
        <v>0</v>
      </c>
      <c r="H18" s="5">
        <f>IF('Data Sheet'!H30&gt;0, 'Data Sheet'!H31/'Data Sheet'!H30, 0)</f>
        <v>0</v>
      </c>
      <c r="I18" s="5">
        <f>IF('Data Sheet'!I30&gt;0, 'Data Sheet'!I31/'Data Sheet'!I30, 0)</f>
        <v>0</v>
      </c>
      <c r="J18" s="5">
        <f>IF('Data Sheet'!J30&gt;0, 'Data Sheet'!J31/'Data Sheet'!J30, 0)</f>
        <v>0.31728582730326516</v>
      </c>
      <c r="K18" s="5">
        <f>IF('Data Sheet'!K30&gt;0, 'Data Sheet'!K31/'Data Sheet'!K30, 0)</f>
        <v>0.14891036651062178</v>
      </c>
    </row>
    <row r="19" spans="1:14" x14ac:dyDescent="0.3">
      <c r="A19" t="s">
        <v>18</v>
      </c>
      <c r="B19" s="5">
        <f t="shared" ref="B19:L19" si="4">IF(B6&gt;0,B6/B4,0)</f>
        <v>0.14910625508580391</v>
      </c>
      <c r="C19" s="5">
        <f t="shared" ref="C19:K19" si="5">IF(C6&gt;0,C6/C4,0)</f>
        <v>0.14061845347443788</v>
      </c>
      <c r="D19" s="5">
        <f t="shared" si="5"/>
        <v>0.10971268723777323</v>
      </c>
      <c r="E19" s="5">
        <f t="shared" si="5"/>
        <v>0.10789788444182964</v>
      </c>
      <c r="F19" s="5">
        <f t="shared" si="5"/>
        <v>8.1686628795807403E-2</v>
      </c>
      <c r="G19" s="5">
        <f t="shared" si="5"/>
        <v>6.8898034485042142E-2</v>
      </c>
      <c r="H19" s="5">
        <f t="shared" si="5"/>
        <v>0.12925583904385499</v>
      </c>
      <c r="I19" s="5">
        <f t="shared" si="5"/>
        <v>8.8776328352276501E-2</v>
      </c>
      <c r="J19" s="5">
        <f t="shared" si="5"/>
        <v>9.1961958102531965E-2</v>
      </c>
      <c r="K19" s="5">
        <f t="shared" si="5"/>
        <v>0.13595470321509875</v>
      </c>
      <c r="L19" s="5">
        <f t="shared" si="4"/>
        <v>0.13995897772246402</v>
      </c>
    </row>
    <row r="20" spans="1:14" x14ac:dyDescent="0.3">
      <c r="B20" s="5"/>
      <c r="C20" s="5"/>
      <c r="D20" s="5"/>
      <c r="E20" s="5"/>
      <c r="F20" s="5"/>
      <c r="G20" s="5"/>
      <c r="H20" s="5"/>
      <c r="I20" s="5"/>
      <c r="J20" s="5"/>
      <c r="K20" s="5"/>
      <c r="L20" s="5"/>
    </row>
    <row r="21" spans="1:14" x14ac:dyDescent="0.3">
      <c r="B21" s="5"/>
      <c r="C21" s="5"/>
      <c r="D21" s="5"/>
      <c r="E21" s="5"/>
      <c r="F21" s="5"/>
      <c r="G21" s="5"/>
      <c r="H21" s="5"/>
      <c r="I21" s="5"/>
      <c r="J21" s="5"/>
      <c r="K21" s="5"/>
      <c r="L21" s="5"/>
    </row>
    <row r="22" spans="1:14" s="2" customFormat="1" x14ac:dyDescent="0.3">
      <c r="A22" s="11"/>
      <c r="B22" s="12"/>
      <c r="C22" s="12"/>
      <c r="D22" s="12"/>
      <c r="E22" s="12"/>
      <c r="F22" s="12"/>
      <c r="G22" s="12" t="s">
        <v>19</v>
      </c>
      <c r="H22" s="12" t="s">
        <v>65</v>
      </c>
      <c r="I22" s="12" t="s">
        <v>66</v>
      </c>
      <c r="J22" s="12" t="s">
        <v>67</v>
      </c>
      <c r="K22" s="12" t="s">
        <v>68</v>
      </c>
      <c r="L22" s="13" t="s">
        <v>69</v>
      </c>
      <c r="M22" s="13" t="s">
        <v>20</v>
      </c>
      <c r="N22" s="13" t="s">
        <v>21</v>
      </c>
    </row>
    <row r="23" spans="1:14" s="2" customFormat="1" x14ac:dyDescent="0.3">
      <c r="A23"/>
      <c r="B23"/>
      <c r="C23"/>
      <c r="D23"/>
      <c r="E23"/>
      <c r="F23"/>
      <c r="G23" t="s">
        <v>22</v>
      </c>
      <c r="H23" s="5">
        <f>IF(B4=0,"",POWER($K4/B4,1/9)-1)</f>
        <v>5.822016342524261E-2</v>
      </c>
      <c r="I23" s="5">
        <f>IF(D4=0,"",POWER($K4/D4,1/7)-1)</f>
        <v>7.1707397937264439E-2</v>
      </c>
      <c r="J23" s="5">
        <f>IF(F4=0,"",POWER($K4/F4,1/5)-1)</f>
        <v>7.7201196827101359E-2</v>
      </c>
      <c r="K23" s="5">
        <f>IF(H4=0,"",POWER($K4/H4, 1/3)-1)</f>
        <v>0.20579383686046926</v>
      </c>
      <c r="L23" s="5">
        <f>IF(ISERROR(MAX(IF(J4=0,"",(K4-J4)/J4),IF(K4=0,"",(L4-K4)/K4))),"",MAX(IF(J4=0,"",(K4-J4)/J4),IF(K4=0,"",(L4-K4)/K4)))</f>
        <v>0.26580803363974326</v>
      </c>
      <c r="M23" s="16">
        <f>MAX(K23:L23)</f>
        <v>0.26580803363974326</v>
      </c>
      <c r="N23" s="16">
        <f>MIN(H23:L23)</f>
        <v>5.822016342524261E-2</v>
      </c>
    </row>
    <row r="24" spans="1:14" x14ac:dyDescent="0.3">
      <c r="G24" t="s">
        <v>18</v>
      </c>
      <c r="H24" s="5">
        <f>IF(SUM(B4:$K$4)=0,"",SUMPRODUCT(B19:$K$19,B4:$K$4)/SUM(B4:$K$4))</f>
        <v>0.11091087169046339</v>
      </c>
      <c r="I24" s="5">
        <f>IF(SUM(E4:$K$4)=0,"",SUMPRODUCT(E19:$K$19,E4:$K$4)/SUM(E4:$K$4))</f>
        <v>0.10267722532288223</v>
      </c>
      <c r="J24" s="5">
        <f>IF(SUM(G4:$K$4)=0,"",SUMPRODUCT(G19:$K$19,G4:$K$4)/SUM(G4:$K$4))</f>
        <v>0.10573834122754838</v>
      </c>
      <c r="K24" s="5">
        <f>IF(SUM(I4:$K$4)=0, "", SUMPRODUCT(I19:$K$19,I4:$K$4)/SUM(I4:$K$4))</f>
        <v>0.10926192798000836</v>
      </c>
      <c r="L24" s="5">
        <f>L19</f>
        <v>0.13995897772246402</v>
      </c>
      <c r="M24" s="16">
        <f>MAX(K24:L24)</f>
        <v>0.13995897772246402</v>
      </c>
      <c r="N24" s="16">
        <f>MIN(H24:L24)</f>
        <v>0.10267722532288223</v>
      </c>
    </row>
    <row r="25" spans="1:14" x14ac:dyDescent="0.3">
      <c r="G25" t="s">
        <v>23</v>
      </c>
      <c r="H25" s="6">
        <f>IF(ISERROR(AVERAGEIF(B14:$L14,"&gt;0")),"",AVERAGEIF(B14:$L14,"&gt;0"))</f>
        <v>18.46550929965634</v>
      </c>
      <c r="I25" s="6">
        <f>IF(ISERROR(AVERAGEIF(E14:$L14,"&gt;0")),"",AVERAGEIF(E14:$L14,"&gt;0"))</f>
        <v>22.584249521273652</v>
      </c>
      <c r="J25" s="6">
        <f>IF(ISERROR(AVERAGEIF(G14:$L14,"&gt;0")),"",AVERAGEIF(G14:$L14,"&gt;0"))</f>
        <v>26.612783417087936</v>
      </c>
      <c r="K25" s="6">
        <f>IF(ISERROR(AVERAGEIF(I14:$L14,"&gt;0")),"",AVERAGEIF(I14:$L14,"&gt;0"))</f>
        <v>26.612783417087936</v>
      </c>
      <c r="L25" s="6">
        <f>L14</f>
        <v>11.440445517178873</v>
      </c>
      <c r="M25" s="1">
        <f>MAX(K25:L25)</f>
        <v>26.612783417087936</v>
      </c>
      <c r="N25" s="1">
        <f>MIN(H25:L25)</f>
        <v>11.440445517178873</v>
      </c>
    </row>
  </sheetData>
  <hyperlinks>
    <hyperlink ref="M1" r:id="rId1" xr:uid="{00000000-0004-0000-0000-000000000000}"/>
  </hyperlinks>
  <printOptions gridLines="1"/>
  <pageMargins left="0.7" right="0.7" top="0.75" bottom="0.75" header="0.3" footer="0.3"/>
  <pageSetup paperSize="9" orientation="landscape" horizontalDpi="300" verticalDpi="300" r:id="rId2"/>
  <tableParts count="1">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201D1-C09F-4DA9-80B7-AE07BC44B830}">
  <sheetPr>
    <pageSetUpPr fitToPage="1"/>
  </sheetPr>
  <dimension ref="B1:K47"/>
  <sheetViews>
    <sheetView showGridLines="0" view="pageBreakPreview" zoomScale="60" zoomScaleNormal="92" workbookViewId="0">
      <selection activeCell="P20" sqref="P20"/>
    </sheetView>
  </sheetViews>
  <sheetFormatPr defaultRowHeight="14.4" x14ac:dyDescent="0.3"/>
  <cols>
    <col min="1" max="1" width="1.88671875" customWidth="1"/>
    <col min="2" max="2" width="26.5546875" customWidth="1"/>
    <col min="3" max="3" width="11.77734375" customWidth="1"/>
    <col min="4" max="4" width="10.44140625" customWidth="1"/>
    <col min="5" max="5" width="12.6640625" bestFit="1" customWidth="1"/>
    <col min="6" max="8" width="10.77734375" bestFit="1" customWidth="1"/>
    <col min="9" max="9" width="11.5546875" bestFit="1" customWidth="1"/>
  </cols>
  <sheetData>
    <row r="1" spans="2:9" ht="15" thickBot="1" x14ac:dyDescent="0.35"/>
    <row r="2" spans="2:9" ht="16.2" thickTop="1" x14ac:dyDescent="0.3">
      <c r="B2" s="263" t="str">
        <f>'Data Sheet'!B1</f>
        <v>TATA MOTORS LTD</v>
      </c>
      <c r="C2" s="264"/>
      <c r="D2" s="264"/>
      <c r="E2" s="264"/>
      <c r="F2" s="264"/>
      <c r="G2" s="264"/>
      <c r="H2" s="264"/>
      <c r="I2" s="264"/>
    </row>
    <row r="3" spans="2:9" ht="15.6" x14ac:dyDescent="0.3">
      <c r="B3" s="226" t="str">
        <f>CONCATENATE(" ","( ",VLOOKUP(B2,Sheet13!B2:D5442,3,0)," | ","BSE Code: ",VLOOKUP(B2,Sheet13!B2:E5442,2,0),")")</f>
        <v xml:space="preserve"> ( TATAMOTORS | BSE Code: 500570)</v>
      </c>
      <c r="C3" s="226"/>
      <c r="D3" s="226"/>
      <c r="E3" s="226"/>
      <c r="F3" s="226"/>
      <c r="G3" s="226"/>
      <c r="H3" s="226"/>
      <c r="I3" s="226"/>
    </row>
    <row r="4" spans="2:9" ht="15.6" x14ac:dyDescent="0.3">
      <c r="B4" s="225" t="str">
        <f>CONCATENATE("  ","INR " &amp;'Data Sheet'!B8)</f>
        <v xml:space="preserve">  INR 1049.35</v>
      </c>
      <c r="C4" s="226"/>
      <c r="D4" s="226"/>
      <c r="E4" s="226"/>
      <c r="F4" s="226"/>
      <c r="G4" s="226"/>
      <c r="H4" s="226"/>
      <c r="I4" s="226"/>
    </row>
    <row r="5" spans="2:9" ht="16.2" thickBot="1" x14ac:dyDescent="0.35">
      <c r="B5" s="271" t="s">
        <v>8898</v>
      </c>
      <c r="C5" s="226"/>
      <c r="D5" s="226"/>
      <c r="E5" s="226"/>
      <c r="F5" s="226"/>
      <c r="G5" s="226"/>
      <c r="H5" s="226"/>
      <c r="I5" s="226"/>
    </row>
    <row r="6" spans="2:9" ht="15" thickTop="1" x14ac:dyDescent="0.3">
      <c r="B6" s="238"/>
      <c r="C6" s="238"/>
      <c r="D6" s="238"/>
      <c r="E6" s="238"/>
      <c r="F6" s="238"/>
      <c r="G6" s="238"/>
      <c r="H6" s="238"/>
      <c r="I6" s="238"/>
    </row>
    <row r="7" spans="2:9" x14ac:dyDescent="0.3">
      <c r="B7" s="98" t="s">
        <v>330</v>
      </c>
      <c r="C7" s="98"/>
      <c r="D7" s="139">
        <f>'Intristic Growth'!H7</f>
        <v>45352</v>
      </c>
      <c r="E7" s="140">
        <f>D7+365</f>
        <v>45717</v>
      </c>
      <c r="F7" s="140">
        <f>E7+366</f>
        <v>46083</v>
      </c>
      <c r="G7" s="140">
        <f t="shared" ref="G7:I7" si="0">F7+365</f>
        <v>46448</v>
      </c>
      <c r="H7" s="140">
        <f t="shared" si="0"/>
        <v>46813</v>
      </c>
      <c r="I7" s="140">
        <f t="shared" si="0"/>
        <v>47178</v>
      </c>
    </row>
    <row r="9" spans="2:9" x14ac:dyDescent="0.3">
      <c r="B9" s="122" t="s">
        <v>319</v>
      </c>
      <c r="C9" s="122"/>
      <c r="D9" s="121">
        <f>'Data Sheet'!K35</f>
        <v>37533.209999999992</v>
      </c>
      <c r="E9" s="121">
        <f>D9*(1+$C$18)</f>
        <v>49209.430503040348</v>
      </c>
      <c r="F9" s="121">
        <f t="shared" ref="F9:I9" si="1">E9*(1+$C$18)</f>
        <v>64518.010861142931</v>
      </c>
      <c r="G9" s="121">
        <f t="shared" si="1"/>
        <v>84588.943276256308</v>
      </c>
      <c r="H9" s="121">
        <f t="shared" si="1"/>
        <v>110903.74965206967</v>
      </c>
      <c r="I9" s="121">
        <f t="shared" si="1"/>
        <v>145404.83910196088</v>
      </c>
    </row>
    <row r="10" spans="2:9" x14ac:dyDescent="0.3">
      <c r="B10" s="122" t="s">
        <v>205</v>
      </c>
      <c r="C10" s="122"/>
      <c r="D10" s="124">
        <v>0.3</v>
      </c>
      <c r="E10" s="124">
        <f>D10</f>
        <v>0.3</v>
      </c>
      <c r="F10" s="124">
        <f t="shared" ref="F10:I10" si="2">E10</f>
        <v>0.3</v>
      </c>
      <c r="G10" s="124">
        <f t="shared" si="2"/>
        <v>0.3</v>
      </c>
      <c r="H10" s="124">
        <f t="shared" si="2"/>
        <v>0.3</v>
      </c>
      <c r="I10" s="124">
        <f t="shared" si="2"/>
        <v>0.3</v>
      </c>
    </row>
    <row r="11" spans="2:9" x14ac:dyDescent="0.3">
      <c r="B11" s="122" t="s">
        <v>331</v>
      </c>
      <c r="C11" s="122"/>
      <c r="D11" s="121">
        <f>D9*(1-D10)</f>
        <v>26273.246999999992</v>
      </c>
      <c r="E11" s="121">
        <f t="shared" ref="E11:I11" si="3">E9*(1-E10)</f>
        <v>34446.601352128244</v>
      </c>
      <c r="F11" s="121">
        <f t="shared" si="3"/>
        <v>45162.607602800046</v>
      </c>
      <c r="G11" s="121">
        <f t="shared" si="3"/>
        <v>59212.260293379411</v>
      </c>
      <c r="H11" s="121">
        <f t="shared" si="3"/>
        <v>77632.624756448771</v>
      </c>
      <c r="I11" s="121">
        <f t="shared" si="3"/>
        <v>101783.38737137261</v>
      </c>
    </row>
    <row r="12" spans="2:9" x14ac:dyDescent="0.3">
      <c r="B12" s="122" t="s">
        <v>332</v>
      </c>
      <c r="C12" s="122"/>
      <c r="D12" s="124">
        <f>'Intristic Growth'!H58</f>
        <v>1.2756473675749938</v>
      </c>
      <c r="E12" s="124">
        <f>D12</f>
        <v>1.2756473675749938</v>
      </c>
      <c r="F12" s="124">
        <f t="shared" ref="F12:I12" si="4">E12</f>
        <v>1.2756473675749938</v>
      </c>
      <c r="G12" s="124">
        <f t="shared" si="4"/>
        <v>1.2756473675749938</v>
      </c>
      <c r="H12" s="124">
        <f t="shared" si="4"/>
        <v>1.2756473675749938</v>
      </c>
      <c r="I12" s="124">
        <f t="shared" si="4"/>
        <v>1.2756473675749938</v>
      </c>
    </row>
    <row r="13" spans="2:9" x14ac:dyDescent="0.3">
      <c r="B13" s="122" t="s">
        <v>333</v>
      </c>
      <c r="C13" s="122"/>
      <c r="D13" s="121">
        <f>D11*(1-D12)</f>
        <v>-7242.1513731975992</v>
      </c>
      <c r="E13" s="121">
        <f t="shared" ref="E13:I13" si="5">E11*(1-E12)</f>
        <v>-9495.1149846193712</v>
      </c>
      <c r="F13" s="121">
        <f t="shared" si="5"/>
        <v>-12448.953898534231</v>
      </c>
      <c r="G13" s="121">
        <f t="shared" si="5"/>
        <v>-16321.703678035363</v>
      </c>
      <c r="H13" s="121">
        <f t="shared" si="5"/>
        <v>-21399.228652052396</v>
      </c>
      <c r="I13" s="121">
        <f t="shared" si="5"/>
        <v>-28056.322791784722</v>
      </c>
    </row>
    <row r="14" spans="2:9" x14ac:dyDescent="0.3">
      <c r="B14" s="122" t="s">
        <v>334</v>
      </c>
      <c r="C14" s="122"/>
      <c r="D14" s="125"/>
      <c r="E14" s="122">
        <v>0.5</v>
      </c>
      <c r="F14" s="122">
        <f>E14+1</f>
        <v>1.5</v>
      </c>
      <c r="G14" s="122">
        <f t="shared" ref="G14:I14" si="6">F14+1</f>
        <v>2.5</v>
      </c>
      <c r="H14" s="122">
        <f t="shared" si="6"/>
        <v>3.5</v>
      </c>
      <c r="I14" s="122">
        <f t="shared" si="6"/>
        <v>4.5</v>
      </c>
    </row>
    <row r="15" spans="2:9" x14ac:dyDescent="0.3">
      <c r="B15" s="122" t="s">
        <v>335</v>
      </c>
      <c r="C15" s="122"/>
      <c r="D15" s="125"/>
      <c r="E15" s="147">
        <f>1/(1+$C$20)^E14</f>
        <v>0.93722597657860429</v>
      </c>
      <c r="F15" s="147">
        <f t="shared" ref="F15:I15" si="7">1/(1+$C$20)^F14</f>
        <v>0.82325229784864029</v>
      </c>
      <c r="G15" s="147">
        <f t="shared" si="7"/>
        <v>0.72313866970184715</v>
      </c>
      <c r="H15" s="147">
        <f t="shared" si="7"/>
        <v>0.63519960646900109</v>
      </c>
      <c r="I15" s="147">
        <f t="shared" si="7"/>
        <v>0.55795459012685567</v>
      </c>
    </row>
    <row r="16" spans="2:9" ht="15" thickBot="1" x14ac:dyDescent="0.35">
      <c r="B16" s="144" t="s">
        <v>336</v>
      </c>
      <c r="C16" s="144"/>
      <c r="D16" s="145"/>
      <c r="E16" s="146">
        <f>E13*E15</f>
        <v>-8899.0684141860293</v>
      </c>
      <c r="F16" s="146">
        <f t="shared" ref="F16:I16" si="8">F13*F15</f>
        <v>-10248.629902780094</v>
      </c>
      <c r="G16" s="146">
        <f t="shared" si="8"/>
        <v>-11802.855085002238</v>
      </c>
      <c r="H16" s="146">
        <f t="shared" si="8"/>
        <v>-13592.781618523855</v>
      </c>
      <c r="I16" s="146">
        <f t="shared" si="8"/>
        <v>-15654.154083757003</v>
      </c>
    </row>
    <row r="17" spans="2:11" ht="15" thickTop="1" x14ac:dyDescent="0.3"/>
    <row r="18" spans="2:11" x14ac:dyDescent="0.3">
      <c r="B18" s="88" t="s">
        <v>337</v>
      </c>
      <c r="C18" s="93">
        <f>'Intristic Growth'!H68</f>
        <v>0.31109037844192799</v>
      </c>
    </row>
    <row r="19" spans="2:11" x14ac:dyDescent="0.3">
      <c r="B19" s="88" t="s">
        <v>338</v>
      </c>
      <c r="C19" s="289">
        <v>7.1999999999999995E-2</v>
      </c>
    </row>
    <row r="20" spans="2:11" x14ac:dyDescent="0.3">
      <c r="B20" s="88" t="s">
        <v>281</v>
      </c>
      <c r="C20" s="290">
        <f>WACC!L50</f>
        <v>0.13844319539441913</v>
      </c>
    </row>
    <row r="23" spans="2:11" x14ac:dyDescent="0.3">
      <c r="B23" s="98" t="s">
        <v>339</v>
      </c>
      <c r="C23" s="98"/>
      <c r="E23" s="98" t="s">
        <v>412</v>
      </c>
      <c r="F23" s="98"/>
      <c r="G23" s="98"/>
      <c r="H23" s="98"/>
      <c r="I23" s="98"/>
    </row>
    <row r="24" spans="2:11" x14ac:dyDescent="0.3">
      <c r="E24" s="291">
        <f>C36</f>
        <v>-369093.09052779438</v>
      </c>
      <c r="F24" s="51">
        <v>0.12</v>
      </c>
      <c r="G24" s="16">
        <f>C20</f>
        <v>0.13844319539441913</v>
      </c>
      <c r="H24" s="16">
        <v>0.15</v>
      </c>
      <c r="I24" s="16">
        <v>0.17</v>
      </c>
    </row>
    <row r="25" spans="2:11" x14ac:dyDescent="0.3">
      <c r="B25" t="s">
        <v>340</v>
      </c>
      <c r="C25" s="121">
        <f>I13*(1+C18)</f>
        <v>-36784.374866769926</v>
      </c>
      <c r="E25" s="292">
        <v>0.05</v>
      </c>
      <c r="F25" s="121">
        <f t="dataTable" ref="F25:I29" dt2D="1" dtr="1" r1="C26" r2="C27" ca="1"/>
        <v>-353397.64341655246</v>
      </c>
      <c r="G25" s="121">
        <v>-292256.16484897828</v>
      </c>
      <c r="H25" s="121">
        <v>-265437.59712286148</v>
      </c>
      <c r="I25" s="121">
        <v>-231230.91245309278</v>
      </c>
    </row>
    <row r="26" spans="2:11" x14ac:dyDescent="0.3">
      <c r="B26" t="s">
        <v>281</v>
      </c>
      <c r="C26" s="5">
        <f>C20</f>
        <v>0.13844319539441913</v>
      </c>
      <c r="E26" s="292">
        <v>0.06</v>
      </c>
      <c r="F26" s="121">
        <v>-402264.33580193634</v>
      </c>
      <c r="G26" s="121">
        <v>-321839.18662389682</v>
      </c>
      <c r="H26" s="121">
        <v>-288242.05356937391</v>
      </c>
      <c r="I26" s="121">
        <v>-246779.40548480579</v>
      </c>
    </row>
    <row r="27" spans="2:11" x14ac:dyDescent="0.3">
      <c r="B27" t="s">
        <v>341</v>
      </c>
      <c r="C27" s="5">
        <f>C19</f>
        <v>7.1999999999999995E-2</v>
      </c>
      <c r="E27" s="292">
        <v>7.1999999999999995E-2</v>
      </c>
      <c r="F27" s="121">
        <v>-487781.04747635807</v>
      </c>
      <c r="G27" s="199">
        <v>-369093.09052779438</v>
      </c>
      <c r="H27" s="121">
        <v>-323325.83271785465</v>
      </c>
      <c r="I27" s="121">
        <v>-269626.17075589433</v>
      </c>
    </row>
    <row r="28" spans="2:11" x14ac:dyDescent="0.3">
      <c r="C28" s="5"/>
      <c r="E28" s="292">
        <v>0.08</v>
      </c>
      <c r="F28" s="121">
        <v>-573297.75915077992</v>
      </c>
      <c r="G28" s="197">
        <v>-411376.28183366096</v>
      </c>
      <c r="H28" s="121">
        <v>-353397.64341655246</v>
      </c>
      <c r="I28" s="121">
        <v>-288242.05356937391</v>
      </c>
      <c r="K28" s="49"/>
    </row>
    <row r="29" spans="2:11" ht="15" thickBot="1" x14ac:dyDescent="0.35">
      <c r="B29" s="127" t="s">
        <v>342</v>
      </c>
      <c r="C29" s="198">
        <f>C25/(C26-C27)</f>
        <v>-553621.40018117812</v>
      </c>
      <c r="E29" s="292">
        <v>0.09</v>
      </c>
      <c r="F29" s="121">
        <v>-744331.18249962339</v>
      </c>
      <c r="G29" s="121">
        <v>-483869.18612499698</v>
      </c>
      <c r="H29" s="121">
        <v>-402264.33580193634</v>
      </c>
      <c r="I29" s="121">
        <v>-316747.62412751449</v>
      </c>
    </row>
    <row r="30" spans="2:11" ht="15" thickTop="1" x14ac:dyDescent="0.3">
      <c r="B30" s="2"/>
      <c r="C30" s="192"/>
      <c r="E30" s="51"/>
      <c r="F30" s="121"/>
      <c r="G30" s="121"/>
      <c r="H30" s="121"/>
      <c r="I30" s="121"/>
    </row>
    <row r="31" spans="2:11" x14ac:dyDescent="0.3">
      <c r="E31" s="49"/>
    </row>
    <row r="32" spans="2:11" x14ac:dyDescent="0.3">
      <c r="B32" s="98" t="s">
        <v>353</v>
      </c>
      <c r="C32" s="98"/>
      <c r="E32" s="233"/>
      <c r="F32" s="233"/>
      <c r="G32" s="233"/>
      <c r="H32" s="233"/>
      <c r="I32" s="233"/>
    </row>
    <row r="33" spans="2:9" x14ac:dyDescent="0.3">
      <c r="E33" s="233"/>
      <c r="F33" s="233"/>
      <c r="G33" s="233"/>
      <c r="H33" s="233"/>
      <c r="I33" s="233"/>
    </row>
    <row r="34" spans="2:9" x14ac:dyDescent="0.3">
      <c r="B34" t="s">
        <v>344</v>
      </c>
      <c r="C34" s="121">
        <f>SUM(E16:I16)</f>
        <v>-60197.489104249224</v>
      </c>
      <c r="E34" s="232" t="s">
        <v>412</v>
      </c>
      <c r="F34" s="232"/>
      <c r="G34" s="232"/>
      <c r="H34" s="232"/>
      <c r="I34" s="232"/>
    </row>
    <row r="35" spans="2:9" x14ac:dyDescent="0.3">
      <c r="B35" t="s">
        <v>343</v>
      </c>
      <c r="C35" s="121">
        <f>C29*I15</f>
        <v>-308895.60142354516</v>
      </c>
      <c r="E35" s="165">
        <f>C43</f>
        <v>-1145.8861008973458</v>
      </c>
      <c r="F35" s="234">
        <v>0.12</v>
      </c>
      <c r="G35" s="235">
        <v>0.1384</v>
      </c>
      <c r="H35" s="235">
        <v>0.15</v>
      </c>
      <c r="I35" s="235">
        <v>0.17</v>
      </c>
    </row>
    <row r="36" spans="2:9" x14ac:dyDescent="0.3">
      <c r="B36" s="2" t="s">
        <v>345</v>
      </c>
      <c r="C36" s="121">
        <f>SUM(C34,C35)</f>
        <v>-369093.09052779438</v>
      </c>
      <c r="E36" s="234">
        <v>0.05</v>
      </c>
      <c r="F36" s="236">
        <f t="dataTable" ref="F36:I40" dt2D="1" dtr="1" r1="C26" r2="C27"/>
        <v>-1103.2456742994052</v>
      </c>
      <c r="G36" s="236">
        <v>-937.44831785115946</v>
      </c>
      <c r="H36" s="236">
        <v>-864.28122359247686</v>
      </c>
      <c r="I36" s="236">
        <v>-771.35060387311603</v>
      </c>
    </row>
    <row r="37" spans="2:9" x14ac:dyDescent="0.3">
      <c r="C37" s="121"/>
      <c r="E37" s="234">
        <v>0.06</v>
      </c>
      <c r="F37" s="236">
        <v>-1236.0037024699211</v>
      </c>
      <c r="G37" s="236">
        <v>-1017.9012276183596</v>
      </c>
      <c r="H37" s="236">
        <v>-926.23497007205083</v>
      </c>
      <c r="I37" s="236">
        <v>-813.59179465464342</v>
      </c>
    </row>
    <row r="38" spans="2:9" x14ac:dyDescent="0.3">
      <c r="B38" t="s">
        <v>346</v>
      </c>
      <c r="C38" s="121">
        <f>'Data Sheet'!K69</f>
        <v>45806.69</v>
      </c>
      <c r="E38" s="234">
        <v>7.1999999999999995E-2</v>
      </c>
      <c r="F38" s="236">
        <v>-1468.3302517683235</v>
      </c>
      <c r="G38" s="236">
        <v>-1146.4320208127056</v>
      </c>
      <c r="H38" s="236">
        <v>-1021.5484261944724</v>
      </c>
      <c r="I38" s="236">
        <v>-875.66048314994953</v>
      </c>
    </row>
    <row r="39" spans="2:9" x14ac:dyDescent="0.3">
      <c r="B39" t="s">
        <v>347</v>
      </c>
      <c r="C39" s="121">
        <v>98501</v>
      </c>
      <c r="E39" s="234">
        <v>0.08</v>
      </c>
      <c r="F39" s="236">
        <v>-1700.6568010667261</v>
      </c>
      <c r="G39" s="236">
        <v>-1261.4641462286502</v>
      </c>
      <c r="H39" s="236">
        <v>-1103.2456742994052</v>
      </c>
      <c r="I39" s="236">
        <v>-926.23497007205083</v>
      </c>
    </row>
    <row r="40" spans="2:9" x14ac:dyDescent="0.3">
      <c r="C40" s="121"/>
      <c r="E40" s="234">
        <v>0.09</v>
      </c>
      <c r="F40" s="236">
        <v>-2165.3098996635313</v>
      </c>
      <c r="G40" s="236">
        <v>-1458.7299811361581</v>
      </c>
      <c r="H40" s="236">
        <v>-1236.0037024699211</v>
      </c>
      <c r="I40" s="236">
        <v>-1003.6771531715183</v>
      </c>
    </row>
    <row r="41" spans="2:9" x14ac:dyDescent="0.3">
      <c r="B41" s="2" t="s">
        <v>348</v>
      </c>
      <c r="C41" s="121">
        <f>C36+C38-C39</f>
        <v>-421787.40052779438</v>
      </c>
    </row>
    <row r="42" spans="2:9" x14ac:dyDescent="0.3">
      <c r="B42" t="s">
        <v>349</v>
      </c>
      <c r="C42" s="121">
        <f>'Data Sheet'!B6</f>
        <v>368.08841663887171</v>
      </c>
    </row>
    <row r="43" spans="2:9" x14ac:dyDescent="0.3">
      <c r="B43" t="s">
        <v>420</v>
      </c>
      <c r="C43" s="121">
        <f>C41/C42</f>
        <v>-1145.8861008973458</v>
      </c>
    </row>
    <row r="44" spans="2:9" ht="15" thickBot="1" x14ac:dyDescent="0.35">
      <c r="B44" s="127" t="s">
        <v>350</v>
      </c>
      <c r="C44" s="143">
        <f>C41/C42</f>
        <v>-1145.8861008973458</v>
      </c>
    </row>
    <row r="45" spans="2:9" ht="15" thickTop="1" x14ac:dyDescent="0.3">
      <c r="C45" s="121"/>
    </row>
    <row r="46" spans="2:9" x14ac:dyDescent="0.3">
      <c r="B46" t="s">
        <v>351</v>
      </c>
      <c r="C46" s="121">
        <v>971</v>
      </c>
    </row>
    <row r="47" spans="2:9" x14ac:dyDescent="0.3">
      <c r="B47" t="s">
        <v>352</v>
      </c>
      <c r="C47" s="148">
        <f>C46/C44-1</f>
        <v>-1.8473791585739698</v>
      </c>
    </row>
  </sheetData>
  <pageMargins left="0.11811023622047245" right="0.19685039370078741" top="0.19685039370078741" bottom="0.74803149606299213" header="0.98425196850393704" footer="0.31496062992125984"/>
  <pageSetup paperSize="9" scale="75"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435B6-BE1E-476E-B8A2-8DC3A3B2DAB6}">
  <sheetPr>
    <pageSetUpPr fitToPage="1"/>
  </sheetPr>
  <dimension ref="B1:P16"/>
  <sheetViews>
    <sheetView showGridLines="0" workbookViewId="0">
      <selection activeCell="P20" sqref="P20"/>
    </sheetView>
  </sheetViews>
  <sheetFormatPr defaultRowHeight="14.4" x14ac:dyDescent="0.3"/>
  <cols>
    <col min="1" max="1" width="1.88671875" customWidth="1"/>
  </cols>
  <sheetData>
    <row r="1" spans="2:16" ht="15" thickBot="1" x14ac:dyDescent="0.35"/>
    <row r="2" spans="2:16" ht="16.2" thickTop="1" x14ac:dyDescent="0.3">
      <c r="B2" s="263" t="str">
        <f>'Data Sheet'!B1</f>
        <v>TATA MOTORS LTD</v>
      </c>
      <c r="C2" s="264"/>
      <c r="D2" s="264"/>
      <c r="E2" s="264"/>
      <c r="F2" s="264"/>
      <c r="G2" s="264"/>
      <c r="H2" s="264"/>
      <c r="I2" s="264"/>
      <c r="J2" s="264"/>
      <c r="K2" s="264"/>
      <c r="L2" s="264"/>
      <c r="M2" s="264"/>
      <c r="N2" s="264"/>
      <c r="O2" s="264"/>
      <c r="P2" s="264"/>
    </row>
    <row r="3" spans="2:16" ht="15.6" x14ac:dyDescent="0.3">
      <c r="B3" s="226" t="str">
        <f>CONCATENATE(" ","( ",VLOOKUP(B2,Sheet13!B2:D5442,3,0)," | ","BSE Code: ",VLOOKUP(B2,Sheet13!B2:E5442,2,0),")")</f>
        <v xml:space="preserve"> ( TATAMOTORS | BSE Code: 500570)</v>
      </c>
      <c r="C3" s="226"/>
      <c r="D3" s="226"/>
      <c r="E3" s="226"/>
      <c r="F3" s="226"/>
      <c r="G3" s="226"/>
      <c r="H3" s="226"/>
      <c r="I3" s="226"/>
      <c r="J3" s="226"/>
      <c r="K3" s="226"/>
      <c r="L3" s="226"/>
      <c r="M3" s="226"/>
      <c r="N3" s="226"/>
      <c r="O3" s="226"/>
      <c r="P3" s="226"/>
    </row>
    <row r="4" spans="2:16" ht="15.6" x14ac:dyDescent="0.3">
      <c r="B4" s="225" t="str">
        <f>CONCATENATE("  ","INR " &amp;'Data Sheet'!B8)</f>
        <v xml:space="preserve">  INR 1049.35</v>
      </c>
      <c r="C4" s="226"/>
      <c r="D4" s="226"/>
      <c r="E4" s="226"/>
      <c r="F4" s="226"/>
      <c r="G4" s="226"/>
      <c r="H4" s="226"/>
      <c r="I4" s="226"/>
      <c r="J4" s="226"/>
      <c r="K4" s="226"/>
      <c r="L4" s="226"/>
      <c r="M4" s="226"/>
      <c r="N4" s="226"/>
      <c r="O4" s="226"/>
      <c r="P4" s="226"/>
    </row>
    <row r="5" spans="2:16" ht="16.2" thickBot="1" x14ac:dyDescent="0.35">
      <c r="B5" s="271" t="s">
        <v>8898</v>
      </c>
      <c r="C5" s="226"/>
      <c r="D5" s="226"/>
      <c r="E5" s="226"/>
      <c r="F5" s="226"/>
      <c r="G5" s="226"/>
      <c r="H5" s="226"/>
      <c r="I5" s="226"/>
      <c r="J5" s="226"/>
      <c r="K5" s="226"/>
      <c r="L5" s="226"/>
      <c r="M5" s="226"/>
      <c r="N5" s="226"/>
      <c r="O5" s="226"/>
      <c r="P5" s="226"/>
    </row>
    <row r="6" spans="2:16" ht="15" thickTop="1" x14ac:dyDescent="0.3">
      <c r="B6" s="238"/>
      <c r="C6" s="238"/>
      <c r="D6" s="238"/>
      <c r="E6" s="238"/>
      <c r="F6" s="238"/>
      <c r="G6" s="238"/>
      <c r="H6" s="238"/>
      <c r="I6" s="238"/>
      <c r="J6" s="238"/>
      <c r="K6" s="238"/>
      <c r="L6" s="238"/>
      <c r="M6" s="238"/>
      <c r="N6" s="238"/>
      <c r="O6" s="238"/>
      <c r="P6" s="238"/>
    </row>
    <row r="10" spans="2:16" x14ac:dyDescent="0.3">
      <c r="K10" s="98" t="s">
        <v>653</v>
      </c>
      <c r="L10" s="98"/>
      <c r="M10" s="98"/>
      <c r="N10" s="98"/>
      <c r="O10" s="98"/>
    </row>
    <row r="11" spans="2:16" x14ac:dyDescent="0.3">
      <c r="L11" t="s">
        <v>419</v>
      </c>
      <c r="M11" s="86" t="s">
        <v>404</v>
      </c>
      <c r="N11" t="s">
        <v>418</v>
      </c>
      <c r="O11" s="86" t="s">
        <v>401</v>
      </c>
    </row>
    <row r="12" spans="2:16" x14ac:dyDescent="0.3">
      <c r="K12" t="s">
        <v>413</v>
      </c>
      <c r="L12" s="86">
        <v>2650.8</v>
      </c>
      <c r="M12" s="86">
        <v>2650.8</v>
      </c>
      <c r="N12" s="86">
        <v>3581.3</v>
      </c>
      <c r="O12" s="86">
        <v>3581.3</v>
      </c>
    </row>
    <row r="13" spans="2:16" x14ac:dyDescent="0.3">
      <c r="K13" t="s">
        <v>414</v>
      </c>
      <c r="L13" s="86">
        <v>771.4</v>
      </c>
      <c r="M13" s="86">
        <v>771.4</v>
      </c>
      <c r="N13" s="86">
        <v>1003.7</v>
      </c>
      <c r="O13" s="86">
        <v>1003.7</v>
      </c>
    </row>
    <row r="14" spans="2:16" x14ac:dyDescent="0.3">
      <c r="K14" t="s">
        <v>415</v>
      </c>
      <c r="L14" s="86">
        <v>937.4</v>
      </c>
      <c r="M14" s="86">
        <v>937.4</v>
      </c>
      <c r="N14" s="86">
        <v>1458.7</v>
      </c>
      <c r="O14" s="86">
        <v>1458.7</v>
      </c>
    </row>
    <row r="15" spans="2:16" x14ac:dyDescent="0.3">
      <c r="K15" t="s">
        <v>416</v>
      </c>
      <c r="L15" s="86">
        <v>1103.2</v>
      </c>
      <c r="M15" s="86">
        <v>1103.2</v>
      </c>
      <c r="N15" s="86">
        <v>2165.3000000000002</v>
      </c>
      <c r="O15" s="86">
        <v>2165.3000000000002</v>
      </c>
    </row>
    <row r="16" spans="2:16" x14ac:dyDescent="0.3">
      <c r="K16" t="s">
        <v>417</v>
      </c>
      <c r="L16" s="86">
        <v>601.65</v>
      </c>
      <c r="M16" s="86">
        <v>601.65</v>
      </c>
      <c r="N16" s="86">
        <v>1179.05</v>
      </c>
      <c r="O16" s="86">
        <v>1179.05</v>
      </c>
    </row>
  </sheetData>
  <pageMargins left="0.11811023622047245" right="0.19685039370078741" top="0.19685039370078741" bottom="0.74803149606299213" header="0.98425196850393704" footer="0.31496062992125984"/>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D14F5-2800-4C9D-927B-F96F1FF2D34C}">
  <dimension ref="B2:O27"/>
  <sheetViews>
    <sheetView workbookViewId="0">
      <selection activeCell="O3" sqref="O3:O26"/>
    </sheetView>
  </sheetViews>
  <sheetFormatPr defaultRowHeight="14.4" x14ac:dyDescent="0.3"/>
  <sheetData>
    <row r="2" spans="2:15" x14ac:dyDescent="0.3">
      <c r="B2" t="s">
        <v>196</v>
      </c>
      <c r="C2" t="s">
        <v>261</v>
      </c>
      <c r="D2" t="s">
        <v>262</v>
      </c>
      <c r="E2" t="s">
        <v>263</v>
      </c>
      <c r="F2" t="s">
        <v>264</v>
      </c>
      <c r="G2" t="s">
        <v>265</v>
      </c>
      <c r="H2" t="s">
        <v>266</v>
      </c>
      <c r="I2" t="s">
        <v>267</v>
      </c>
      <c r="J2" t="s">
        <v>268</v>
      </c>
      <c r="K2" t="s">
        <v>269</v>
      </c>
      <c r="L2" t="s">
        <v>270</v>
      </c>
      <c r="M2" t="s">
        <v>271</v>
      </c>
      <c r="N2" t="s">
        <v>272</v>
      </c>
      <c r="O2" t="s">
        <v>273</v>
      </c>
    </row>
    <row r="3" spans="2:15" x14ac:dyDescent="0.3">
      <c r="B3">
        <v>2000</v>
      </c>
      <c r="C3">
        <v>4.4400000000000004</v>
      </c>
      <c r="D3">
        <v>7.02</v>
      </c>
      <c r="E3">
        <v>-7.64</v>
      </c>
      <c r="F3">
        <v>-7.98</v>
      </c>
      <c r="G3">
        <v>-1.86</v>
      </c>
      <c r="H3">
        <v>6.59</v>
      </c>
      <c r="I3">
        <v>-9.42</v>
      </c>
      <c r="J3">
        <v>4.5999999999999996</v>
      </c>
      <c r="K3">
        <v>-8.7799999999999994</v>
      </c>
      <c r="L3">
        <v>-7.78</v>
      </c>
      <c r="M3">
        <v>8.1300000000000008</v>
      </c>
      <c r="N3">
        <v>-0.36</v>
      </c>
      <c r="O3">
        <v>-14.65</v>
      </c>
    </row>
    <row r="4" spans="2:15" x14ac:dyDescent="0.3">
      <c r="B4">
        <v>2001</v>
      </c>
      <c r="C4">
        <v>8.56</v>
      </c>
      <c r="D4">
        <v>-1.48</v>
      </c>
      <c r="E4">
        <v>-15.04</v>
      </c>
      <c r="F4">
        <v>-2</v>
      </c>
      <c r="G4">
        <v>3.79</v>
      </c>
      <c r="H4">
        <v>-5.14</v>
      </c>
      <c r="I4">
        <v>-3.16</v>
      </c>
      <c r="J4">
        <v>-1.78</v>
      </c>
      <c r="K4">
        <v>-13.28</v>
      </c>
      <c r="L4">
        <v>6.35</v>
      </c>
      <c r="M4">
        <v>9.8000000000000007</v>
      </c>
      <c r="N4">
        <v>-0.76</v>
      </c>
      <c r="O4">
        <v>-16.18</v>
      </c>
    </row>
    <row r="5" spans="2:15" x14ac:dyDescent="0.3">
      <c r="B5">
        <v>2002</v>
      </c>
      <c r="C5">
        <v>1.54</v>
      </c>
      <c r="D5">
        <v>6.2</v>
      </c>
      <c r="E5">
        <v>-1.0900000000000001</v>
      </c>
      <c r="F5">
        <v>-3.99</v>
      </c>
      <c r="G5">
        <v>-5.14</v>
      </c>
      <c r="H5">
        <v>2.82</v>
      </c>
      <c r="I5">
        <v>-9.35</v>
      </c>
      <c r="J5">
        <v>5.39</v>
      </c>
      <c r="K5">
        <v>-4.7</v>
      </c>
      <c r="L5">
        <v>-1.22</v>
      </c>
      <c r="M5">
        <v>10.38</v>
      </c>
      <c r="N5">
        <v>4.13</v>
      </c>
      <c r="O5">
        <v>3.25</v>
      </c>
    </row>
    <row r="6" spans="2:15" x14ac:dyDescent="0.3">
      <c r="B6">
        <v>2003</v>
      </c>
      <c r="C6">
        <v>-4.72</v>
      </c>
      <c r="D6">
        <v>2.0699999999999998</v>
      </c>
      <c r="E6">
        <v>-8.01</v>
      </c>
      <c r="F6">
        <v>-4.51</v>
      </c>
      <c r="G6">
        <v>7.79</v>
      </c>
      <c r="H6">
        <v>12.65</v>
      </c>
      <c r="I6">
        <v>4.5599999999999996</v>
      </c>
      <c r="J6">
        <v>14.39</v>
      </c>
      <c r="K6">
        <v>4.46</v>
      </c>
      <c r="L6">
        <v>9.7899999999999991</v>
      </c>
      <c r="M6">
        <v>3.81</v>
      </c>
      <c r="N6">
        <v>16.38</v>
      </c>
      <c r="O6">
        <v>71.900000000000006</v>
      </c>
    </row>
    <row r="7" spans="2:15" x14ac:dyDescent="0.3">
      <c r="B7">
        <v>2004</v>
      </c>
      <c r="C7">
        <v>-3.72</v>
      </c>
      <c r="D7">
        <v>-0.52</v>
      </c>
      <c r="E7">
        <v>-1.58</v>
      </c>
      <c r="F7">
        <v>1.37</v>
      </c>
      <c r="G7">
        <v>-17.399999999999999</v>
      </c>
      <c r="H7">
        <v>1.48</v>
      </c>
      <c r="I7">
        <v>8.42</v>
      </c>
      <c r="J7">
        <v>-0.03</v>
      </c>
      <c r="K7">
        <v>6.97</v>
      </c>
      <c r="L7">
        <v>2.37</v>
      </c>
      <c r="M7">
        <v>9.6199999999999992</v>
      </c>
      <c r="N7">
        <v>6.21</v>
      </c>
      <c r="O7">
        <v>10.68</v>
      </c>
    </row>
    <row r="8" spans="2:15" x14ac:dyDescent="0.3">
      <c r="B8">
        <v>2005</v>
      </c>
      <c r="C8">
        <v>-1.1000000000000001</v>
      </c>
      <c r="D8">
        <v>2.2200000000000002</v>
      </c>
      <c r="E8">
        <v>-3.21</v>
      </c>
      <c r="F8">
        <v>-6.54</v>
      </c>
      <c r="G8">
        <v>9.73</v>
      </c>
      <c r="H8">
        <v>6.37</v>
      </c>
      <c r="I8">
        <v>4.13</v>
      </c>
      <c r="J8">
        <v>3.13</v>
      </c>
      <c r="K8">
        <v>9.09</v>
      </c>
      <c r="L8">
        <v>-8.86</v>
      </c>
      <c r="M8">
        <v>11.86</v>
      </c>
      <c r="N8">
        <v>6.95</v>
      </c>
      <c r="O8">
        <v>36.340000000000003</v>
      </c>
    </row>
    <row r="9" spans="2:15" x14ac:dyDescent="0.3">
      <c r="B9">
        <v>2006</v>
      </c>
      <c r="C9">
        <v>5.8</v>
      </c>
      <c r="D9">
        <v>2.4500000000000002</v>
      </c>
      <c r="E9">
        <v>10.66</v>
      </c>
      <c r="F9">
        <v>4.5599999999999996</v>
      </c>
      <c r="G9">
        <v>-13.68</v>
      </c>
      <c r="H9">
        <v>1.86</v>
      </c>
      <c r="I9">
        <v>0.48</v>
      </c>
      <c r="J9">
        <v>8.61</v>
      </c>
      <c r="K9">
        <v>5.1100000000000003</v>
      </c>
      <c r="L9">
        <v>4.34</v>
      </c>
      <c r="M9">
        <v>5.62</v>
      </c>
      <c r="N9">
        <v>0.3</v>
      </c>
      <c r="O9">
        <v>39.83</v>
      </c>
    </row>
    <row r="10" spans="2:15" x14ac:dyDescent="0.3">
      <c r="B10">
        <v>2007</v>
      </c>
      <c r="C10">
        <v>2.93</v>
      </c>
      <c r="D10">
        <v>-8.26</v>
      </c>
      <c r="E10">
        <v>2.04</v>
      </c>
      <c r="F10">
        <v>6.97</v>
      </c>
      <c r="G10">
        <v>5.09</v>
      </c>
      <c r="H10">
        <v>0.52</v>
      </c>
      <c r="I10">
        <v>4.88</v>
      </c>
      <c r="J10">
        <v>-1.43</v>
      </c>
      <c r="K10">
        <v>12.49</v>
      </c>
      <c r="L10">
        <v>17.510000000000002</v>
      </c>
      <c r="M10">
        <v>-2.34</v>
      </c>
      <c r="N10">
        <v>6.52</v>
      </c>
      <c r="O10">
        <v>54.77</v>
      </c>
    </row>
    <row r="11" spans="2:15" x14ac:dyDescent="0.3">
      <c r="B11">
        <v>2008</v>
      </c>
      <c r="C11">
        <v>-16.309999999999999</v>
      </c>
      <c r="D11">
        <v>1.67</v>
      </c>
      <c r="E11">
        <v>-9.36</v>
      </c>
      <c r="F11">
        <v>9.11</v>
      </c>
      <c r="G11">
        <v>-5.73</v>
      </c>
      <c r="H11">
        <v>-17.03</v>
      </c>
      <c r="I11">
        <v>7.24</v>
      </c>
      <c r="J11">
        <v>0.62</v>
      </c>
      <c r="K11">
        <v>-10.06</v>
      </c>
      <c r="L11">
        <v>-26.41</v>
      </c>
      <c r="M11">
        <v>-4.5199999999999996</v>
      </c>
      <c r="N11">
        <v>7.41</v>
      </c>
      <c r="O11">
        <v>-51.79</v>
      </c>
    </row>
    <row r="12" spans="2:15" x14ac:dyDescent="0.3">
      <c r="B12">
        <v>2009</v>
      </c>
      <c r="C12">
        <v>-2.85</v>
      </c>
      <c r="D12">
        <v>-3.87</v>
      </c>
      <c r="E12">
        <v>9.31</v>
      </c>
      <c r="F12">
        <v>15</v>
      </c>
      <c r="G12">
        <v>28.07</v>
      </c>
      <c r="H12">
        <v>-3.55</v>
      </c>
      <c r="I12">
        <v>8.0500000000000007</v>
      </c>
      <c r="J12">
        <v>0.55000000000000004</v>
      </c>
      <c r="K12">
        <v>9.0500000000000007</v>
      </c>
      <c r="L12">
        <v>-7.32</v>
      </c>
      <c r="M12">
        <v>6.81</v>
      </c>
      <c r="N12">
        <v>3.35</v>
      </c>
      <c r="O12">
        <v>75.760000000000005</v>
      </c>
    </row>
    <row r="13" spans="2:15" x14ac:dyDescent="0.3">
      <c r="B13">
        <v>2010</v>
      </c>
      <c r="C13">
        <v>-6.13</v>
      </c>
      <c r="D13">
        <v>0.82</v>
      </c>
      <c r="E13">
        <v>6.64</v>
      </c>
      <c r="F13">
        <v>0.55000000000000004</v>
      </c>
      <c r="G13">
        <v>-3.63</v>
      </c>
      <c r="H13">
        <v>4.45</v>
      </c>
      <c r="I13">
        <v>1.04</v>
      </c>
      <c r="J13">
        <v>0.65</v>
      </c>
      <c r="K13">
        <v>11.62</v>
      </c>
      <c r="L13">
        <v>-0.2</v>
      </c>
      <c r="M13">
        <v>-2.58</v>
      </c>
      <c r="N13">
        <v>4.6399999999999997</v>
      </c>
      <c r="O13">
        <v>17.95</v>
      </c>
    </row>
    <row r="14" spans="2:15" x14ac:dyDescent="0.3">
      <c r="B14">
        <v>2011</v>
      </c>
      <c r="C14">
        <v>-10.25</v>
      </c>
      <c r="D14">
        <v>-3.14</v>
      </c>
      <c r="E14">
        <v>9.3800000000000008</v>
      </c>
      <c r="F14">
        <v>-1.44</v>
      </c>
      <c r="G14">
        <v>-3.29</v>
      </c>
      <c r="H14">
        <v>1.57</v>
      </c>
      <c r="I14">
        <v>-2.93</v>
      </c>
      <c r="J14">
        <v>-8.77</v>
      </c>
      <c r="K14">
        <v>-1.1499999999999999</v>
      </c>
      <c r="L14">
        <v>7.76</v>
      </c>
      <c r="M14">
        <v>-9.2799999999999994</v>
      </c>
      <c r="N14">
        <v>-4.3</v>
      </c>
      <c r="O14">
        <v>-24.62</v>
      </c>
    </row>
    <row r="15" spans="2:15" x14ac:dyDescent="0.3">
      <c r="B15">
        <v>2012</v>
      </c>
      <c r="C15">
        <v>12.43</v>
      </c>
      <c r="D15">
        <v>3.58</v>
      </c>
      <c r="E15">
        <v>-1.66</v>
      </c>
      <c r="F15">
        <v>-0.9</v>
      </c>
      <c r="G15">
        <v>-6.17</v>
      </c>
      <c r="H15">
        <v>7.2</v>
      </c>
      <c r="I15">
        <v>-0.95</v>
      </c>
      <c r="J15">
        <v>0.56000000000000005</v>
      </c>
      <c r="K15">
        <v>8.4600000000000009</v>
      </c>
      <c r="L15">
        <v>-1.47</v>
      </c>
      <c r="M15">
        <v>4.63</v>
      </c>
      <c r="N15">
        <v>0.43</v>
      </c>
      <c r="O15">
        <v>27.7</v>
      </c>
    </row>
    <row r="16" spans="2:15" x14ac:dyDescent="0.3">
      <c r="B16">
        <v>2013</v>
      </c>
      <c r="C16">
        <v>2.2000000000000002</v>
      </c>
      <c r="D16">
        <v>-5.66</v>
      </c>
      <c r="E16">
        <v>-0.18</v>
      </c>
      <c r="F16">
        <v>4.3600000000000003</v>
      </c>
      <c r="G16">
        <v>0.94</v>
      </c>
      <c r="H16">
        <v>-2.4</v>
      </c>
      <c r="I16">
        <v>-1.72</v>
      </c>
      <c r="J16">
        <v>-4.71</v>
      </c>
      <c r="K16">
        <v>4.82</v>
      </c>
      <c r="L16">
        <v>9.83</v>
      </c>
      <c r="M16">
        <v>-1.95</v>
      </c>
      <c r="N16">
        <v>2.0699999999999998</v>
      </c>
      <c r="O16">
        <v>6.76</v>
      </c>
    </row>
    <row r="17" spans="2:15" x14ac:dyDescent="0.3">
      <c r="B17">
        <v>2014</v>
      </c>
      <c r="C17">
        <v>-3.4</v>
      </c>
      <c r="D17">
        <v>3.08</v>
      </c>
      <c r="E17">
        <v>6.81</v>
      </c>
      <c r="F17">
        <v>-0.12</v>
      </c>
      <c r="G17">
        <v>7.97</v>
      </c>
      <c r="H17">
        <v>5.28</v>
      </c>
      <c r="I17">
        <v>1.44</v>
      </c>
      <c r="J17">
        <v>3.02</v>
      </c>
      <c r="K17">
        <v>0.13</v>
      </c>
      <c r="L17">
        <v>4.49</v>
      </c>
      <c r="M17">
        <v>3.2</v>
      </c>
      <c r="N17">
        <v>-3.56</v>
      </c>
      <c r="O17">
        <v>31.39</v>
      </c>
    </row>
    <row r="18" spans="2:15" x14ac:dyDescent="0.3">
      <c r="B18">
        <v>2015</v>
      </c>
      <c r="C18">
        <v>6.35</v>
      </c>
      <c r="D18">
        <v>1.06</v>
      </c>
      <c r="E18">
        <v>-4.62</v>
      </c>
      <c r="F18">
        <v>-3.65</v>
      </c>
      <c r="G18">
        <v>3.08</v>
      </c>
      <c r="H18">
        <v>-0.77</v>
      </c>
      <c r="I18">
        <v>1.96</v>
      </c>
      <c r="J18">
        <v>-6.58</v>
      </c>
      <c r="K18">
        <v>-0.28000000000000003</v>
      </c>
      <c r="L18">
        <v>1.47</v>
      </c>
      <c r="M18">
        <v>-1.62</v>
      </c>
      <c r="N18">
        <v>0.14000000000000001</v>
      </c>
      <c r="O18">
        <v>-4.0599999999999996</v>
      </c>
    </row>
    <row r="19" spans="2:15" x14ac:dyDescent="0.3">
      <c r="B19">
        <v>2016</v>
      </c>
      <c r="C19">
        <v>-4.82</v>
      </c>
      <c r="D19">
        <v>-7.62</v>
      </c>
      <c r="E19">
        <v>10.75</v>
      </c>
      <c r="F19">
        <v>1.44</v>
      </c>
      <c r="G19">
        <v>3.95</v>
      </c>
      <c r="H19">
        <v>1.56</v>
      </c>
      <c r="I19">
        <v>4.2300000000000004</v>
      </c>
      <c r="J19">
        <v>1.71</v>
      </c>
      <c r="K19">
        <v>-1.99</v>
      </c>
      <c r="L19">
        <v>0.17</v>
      </c>
      <c r="M19">
        <v>-4.6500000000000004</v>
      </c>
      <c r="N19">
        <v>-0.47</v>
      </c>
      <c r="O19">
        <v>3.01</v>
      </c>
    </row>
    <row r="20" spans="2:15" x14ac:dyDescent="0.3">
      <c r="B20">
        <v>2017</v>
      </c>
      <c r="C20">
        <v>4.59</v>
      </c>
      <c r="D20">
        <v>3.72</v>
      </c>
      <c r="E20">
        <v>3.31</v>
      </c>
      <c r="F20">
        <v>1.42</v>
      </c>
      <c r="G20">
        <v>3.41</v>
      </c>
      <c r="H20">
        <v>-1.04</v>
      </c>
      <c r="I20">
        <v>5.84</v>
      </c>
      <c r="J20">
        <v>-1.58</v>
      </c>
      <c r="K20">
        <v>-1.3</v>
      </c>
      <c r="L20">
        <v>5.59</v>
      </c>
      <c r="M20">
        <v>-1.05</v>
      </c>
      <c r="N20">
        <v>2.97</v>
      </c>
      <c r="O20">
        <v>28.65</v>
      </c>
    </row>
    <row r="21" spans="2:15" x14ac:dyDescent="0.3">
      <c r="B21">
        <v>2018</v>
      </c>
      <c r="C21">
        <v>4.72</v>
      </c>
      <c r="D21">
        <v>-4.8499999999999996</v>
      </c>
      <c r="E21">
        <v>-3.61</v>
      </c>
      <c r="F21">
        <v>6.19</v>
      </c>
      <c r="G21">
        <v>-0.03</v>
      </c>
      <c r="H21">
        <v>-0.2</v>
      </c>
      <c r="I21">
        <v>5.99</v>
      </c>
      <c r="J21">
        <v>2.85</v>
      </c>
      <c r="K21">
        <v>-6.42</v>
      </c>
      <c r="L21">
        <v>-4.9800000000000004</v>
      </c>
      <c r="M21">
        <v>4.72</v>
      </c>
      <c r="N21">
        <v>-0.13</v>
      </c>
      <c r="O21">
        <v>3.15</v>
      </c>
    </row>
    <row r="22" spans="2:15" x14ac:dyDescent="0.3">
      <c r="B22">
        <v>2019</v>
      </c>
      <c r="C22">
        <v>-0.28999999999999998</v>
      </c>
      <c r="D22">
        <v>-0.36</v>
      </c>
      <c r="E22">
        <v>7.7</v>
      </c>
      <c r="F22">
        <v>1.07</v>
      </c>
      <c r="G22">
        <v>1.49</v>
      </c>
      <c r="H22">
        <v>-1.1200000000000001</v>
      </c>
      <c r="I22">
        <v>-5.69</v>
      </c>
      <c r="J22">
        <v>-0.85</v>
      </c>
      <c r="K22">
        <v>4.09</v>
      </c>
      <c r="L22">
        <v>3.51</v>
      </c>
      <c r="M22">
        <v>1.5</v>
      </c>
      <c r="N22">
        <v>0.93</v>
      </c>
      <c r="O22">
        <v>12.02</v>
      </c>
    </row>
    <row r="23" spans="2:15" x14ac:dyDescent="0.3">
      <c r="B23">
        <v>2020</v>
      </c>
      <c r="C23">
        <v>-1.7</v>
      </c>
      <c r="D23">
        <v>-6.36</v>
      </c>
      <c r="E23">
        <v>-23.25</v>
      </c>
      <c r="F23">
        <v>14.68</v>
      </c>
      <c r="G23">
        <v>-2.84</v>
      </c>
      <c r="H23">
        <v>7.53</v>
      </c>
      <c r="I23">
        <v>7.49</v>
      </c>
      <c r="J23">
        <v>2.84</v>
      </c>
      <c r="K23">
        <v>-1.23</v>
      </c>
      <c r="L23">
        <v>3.51</v>
      </c>
      <c r="M23">
        <v>11.39</v>
      </c>
      <c r="N23">
        <v>7.81</v>
      </c>
      <c r="O23">
        <v>14.9</v>
      </c>
    </row>
    <row r="24" spans="2:15" x14ac:dyDescent="0.3">
      <c r="B24">
        <v>2021</v>
      </c>
      <c r="C24">
        <v>-2.48</v>
      </c>
      <c r="D24">
        <v>6.56</v>
      </c>
      <c r="E24">
        <v>1.1100000000000001</v>
      </c>
      <c r="F24">
        <v>-0.41</v>
      </c>
      <c r="G24">
        <v>6.5</v>
      </c>
      <c r="H24">
        <v>0.89</v>
      </c>
      <c r="I24">
        <v>0.26</v>
      </c>
      <c r="J24">
        <v>8.69</v>
      </c>
      <c r="K24">
        <v>2.77</v>
      </c>
      <c r="L24">
        <v>0.37</v>
      </c>
      <c r="M24">
        <v>-3.89</v>
      </c>
      <c r="N24">
        <v>2.1800000000000002</v>
      </c>
      <c r="O24">
        <v>24.12</v>
      </c>
    </row>
    <row r="25" spans="2:15" x14ac:dyDescent="0.3">
      <c r="B25">
        <v>2022</v>
      </c>
      <c r="C25">
        <v>-0.09</v>
      </c>
      <c r="D25">
        <v>-3.46</v>
      </c>
      <c r="E25">
        <v>4.33</v>
      </c>
      <c r="F25">
        <v>-2.0699999999999998</v>
      </c>
      <c r="G25">
        <v>-3.03</v>
      </c>
      <c r="H25">
        <v>-4.8499999999999996</v>
      </c>
      <c r="I25">
        <v>8.73</v>
      </c>
      <c r="J25">
        <v>3.5</v>
      </c>
      <c r="K25">
        <v>-3.75</v>
      </c>
      <c r="L25">
        <v>5.37</v>
      </c>
      <c r="M25">
        <v>4.1399999999999997</v>
      </c>
      <c r="N25">
        <v>-3.48</v>
      </c>
      <c r="O25">
        <v>4.32</v>
      </c>
    </row>
    <row r="26" spans="2:15" x14ac:dyDescent="0.3">
      <c r="B26">
        <v>2023</v>
      </c>
      <c r="C26">
        <v>-2.4500000000000002</v>
      </c>
      <c r="D26">
        <v>-2.0299999999999998</v>
      </c>
      <c r="E26">
        <v>0.32</v>
      </c>
      <c r="F26">
        <v>4.0599999999999996</v>
      </c>
      <c r="G26">
        <v>2.6</v>
      </c>
      <c r="H26">
        <v>3.53</v>
      </c>
      <c r="I26">
        <v>2.94</v>
      </c>
      <c r="J26">
        <v>-2.5299999999999998</v>
      </c>
      <c r="K26">
        <v>2</v>
      </c>
      <c r="L26">
        <v>-2.84</v>
      </c>
      <c r="M26">
        <v>5.52</v>
      </c>
      <c r="N26">
        <v>7.94</v>
      </c>
      <c r="O26">
        <v>19.420000000000002</v>
      </c>
    </row>
    <row r="27" spans="2:15" x14ac:dyDescent="0.3">
      <c r="B27">
        <v>2024</v>
      </c>
      <c r="C27">
        <v>-0.03</v>
      </c>
      <c r="D27">
        <v>1.18</v>
      </c>
      <c r="E27">
        <v>1.57</v>
      </c>
      <c r="F27">
        <v>1.24</v>
      </c>
      <c r="G27">
        <v>-0.52</v>
      </c>
      <c r="H27">
        <v>6.57</v>
      </c>
      <c r="I27">
        <v>3.92</v>
      </c>
      <c r="J27">
        <v>1.1399999999999999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K22"/>
  <sheetViews>
    <sheetView zoomScale="150" workbookViewId="0">
      <pane xSplit="1" ySplit="3" topLeftCell="D4" activePane="bottomRight" state="frozen"/>
      <selection pane="topRight" activeCell="B1" sqref="B1"/>
      <selection pane="bottomLeft" activeCell="A4" sqref="A4"/>
      <selection pane="bottomRight" activeCell="K5" sqref="K5"/>
    </sheetView>
  </sheetViews>
  <sheetFormatPr defaultColWidth="8.77734375" defaultRowHeight="14.4" x14ac:dyDescent="0.3"/>
  <cols>
    <col min="1" max="1" width="20.6640625" customWidth="1"/>
    <col min="2" max="11" width="13.44140625" bestFit="1" customWidth="1"/>
  </cols>
  <sheetData>
    <row r="1" spans="1:11" s="2" customFormat="1" x14ac:dyDescent="0.3">
      <c r="A1" s="2" t="str">
        <f>'Profit &amp; Loss'!A1</f>
        <v>TATA MOTORS LTD</v>
      </c>
      <c r="E1" t="str">
        <f>UPDATE</f>
        <v/>
      </c>
      <c r="J1" s="2" t="s">
        <v>1</v>
      </c>
    </row>
    <row r="3" spans="1:11" s="2" customFormat="1" x14ac:dyDescent="0.3">
      <c r="A3" s="11" t="s">
        <v>2</v>
      </c>
      <c r="B3" s="12">
        <f>'Data Sheet'!B41</f>
        <v>44651</v>
      </c>
      <c r="C3" s="12">
        <f>'Data Sheet'!C41</f>
        <v>44742</v>
      </c>
      <c r="D3" s="12">
        <f>'Data Sheet'!D41</f>
        <v>44834</v>
      </c>
      <c r="E3" s="12">
        <f>'Data Sheet'!E41</f>
        <v>44926</v>
      </c>
      <c r="F3" s="12">
        <f>'Data Sheet'!F41</f>
        <v>45016</v>
      </c>
      <c r="G3" s="12">
        <f>'Data Sheet'!G41</f>
        <v>45107</v>
      </c>
      <c r="H3" s="12">
        <f>'Data Sheet'!H41</f>
        <v>45199</v>
      </c>
      <c r="I3" s="12">
        <f>'Data Sheet'!I41</f>
        <v>45291</v>
      </c>
      <c r="J3" s="12">
        <f>'Data Sheet'!J41</f>
        <v>45382</v>
      </c>
      <c r="K3" s="12">
        <f>'Data Sheet'!K41</f>
        <v>45473</v>
      </c>
    </row>
    <row r="4" spans="1:11" s="2" customFormat="1" x14ac:dyDescent="0.3">
      <c r="A4" s="2" t="s">
        <v>6</v>
      </c>
      <c r="B4" s="1">
        <f>'Data Sheet'!B42</f>
        <v>78439.06</v>
      </c>
      <c r="C4" s="1">
        <f>'Data Sheet'!C42</f>
        <v>71934.66</v>
      </c>
      <c r="D4" s="1">
        <f>'Data Sheet'!D42</f>
        <v>79611.37</v>
      </c>
      <c r="E4" s="1">
        <f>'Data Sheet'!E42</f>
        <v>88488.59</v>
      </c>
      <c r="F4" s="1">
        <f>'Data Sheet'!F42</f>
        <v>105932.35</v>
      </c>
      <c r="G4" s="1">
        <f>'Data Sheet'!G42</f>
        <v>102236</v>
      </c>
      <c r="H4" s="1">
        <f>'Data Sheet'!H42</f>
        <v>105128.24</v>
      </c>
      <c r="I4" s="1">
        <f>'Data Sheet'!I42</f>
        <v>110577.14</v>
      </c>
      <c r="J4" s="1">
        <f>'Data Sheet'!J42</f>
        <v>119986</v>
      </c>
      <c r="K4" s="1">
        <f>'Data Sheet'!K42</f>
        <v>108048</v>
      </c>
    </row>
    <row r="5" spans="1:11" x14ac:dyDescent="0.3">
      <c r="A5" t="s">
        <v>7</v>
      </c>
      <c r="B5" s="6">
        <f>'Data Sheet'!B43</f>
        <v>70156.27</v>
      </c>
      <c r="C5" s="6">
        <f>'Data Sheet'!C43</f>
        <v>69521.929999999993</v>
      </c>
      <c r="D5" s="6">
        <f>'Data Sheet'!D43</f>
        <v>74039.06</v>
      </c>
      <c r="E5" s="6">
        <f>'Data Sheet'!E43</f>
        <v>77668.350000000006</v>
      </c>
      <c r="F5" s="6">
        <f>'Data Sheet'!F43</f>
        <v>92817.95</v>
      </c>
      <c r="G5" s="6">
        <f>'Data Sheet'!G43</f>
        <v>89019</v>
      </c>
      <c r="H5" s="6">
        <f>'Data Sheet'!H43</f>
        <v>91361.3</v>
      </c>
      <c r="I5" s="6">
        <f>'Data Sheet'!I43</f>
        <v>95158.77</v>
      </c>
      <c r="J5" s="6">
        <f>'Data Sheet'!J43</f>
        <v>102851</v>
      </c>
      <c r="K5" s="6">
        <f>'Data Sheet'!K43</f>
        <v>92263</v>
      </c>
    </row>
    <row r="6" spans="1:11" s="2" customFormat="1" x14ac:dyDescent="0.3">
      <c r="A6" s="2" t="s">
        <v>8</v>
      </c>
      <c r="B6" s="1">
        <f>'Data Sheet'!B50</f>
        <v>8282.7900000000009</v>
      </c>
      <c r="C6" s="1">
        <f>'Data Sheet'!C50</f>
        <v>2412.73</v>
      </c>
      <c r="D6" s="1">
        <f>'Data Sheet'!D50</f>
        <v>5572.31</v>
      </c>
      <c r="E6" s="1">
        <f>'Data Sheet'!E50</f>
        <v>10820.24</v>
      </c>
      <c r="F6" s="1">
        <f>'Data Sheet'!F50</f>
        <v>13114.4</v>
      </c>
      <c r="G6" s="1">
        <f>'Data Sheet'!G50</f>
        <v>13217</v>
      </c>
      <c r="H6" s="1">
        <f>'Data Sheet'!H50</f>
        <v>13766.94</v>
      </c>
      <c r="I6" s="1">
        <f>'Data Sheet'!I50</f>
        <v>15418.37</v>
      </c>
      <c r="J6" s="1">
        <f>'Data Sheet'!J50</f>
        <v>17135</v>
      </c>
      <c r="K6" s="1">
        <f>'Data Sheet'!K50</f>
        <v>15785</v>
      </c>
    </row>
    <row r="7" spans="1:11" x14ac:dyDescent="0.3">
      <c r="A7" t="s">
        <v>9</v>
      </c>
      <c r="B7" s="6">
        <f>'Data Sheet'!B44</f>
        <v>188.74</v>
      </c>
      <c r="C7" s="6">
        <f>'Data Sheet'!C44</f>
        <v>2380.98</v>
      </c>
      <c r="D7" s="6">
        <f>'Data Sheet'!D44</f>
        <v>1351.14</v>
      </c>
      <c r="E7" s="6">
        <f>'Data Sheet'!E44</f>
        <v>1129.98</v>
      </c>
      <c r="F7" s="6">
        <f>'Data Sheet'!F44</f>
        <v>1452.86</v>
      </c>
      <c r="G7" s="6">
        <f>'Data Sheet'!G44</f>
        <v>895</v>
      </c>
      <c r="H7" s="6">
        <f>'Data Sheet'!H44</f>
        <v>1507.05</v>
      </c>
      <c r="I7" s="6">
        <f>'Data Sheet'!I44</f>
        <v>1603.76</v>
      </c>
      <c r="J7" s="6">
        <f>'Data Sheet'!J44</f>
        <v>1619</v>
      </c>
      <c r="K7" s="6">
        <f>'Data Sheet'!K44</f>
        <v>1747</v>
      </c>
    </row>
    <row r="8" spans="1:11" x14ac:dyDescent="0.3">
      <c r="A8" t="s">
        <v>10</v>
      </c>
      <c r="B8" s="6">
        <f>'Data Sheet'!B45</f>
        <v>6432.11</v>
      </c>
      <c r="C8" s="6">
        <f>'Data Sheet'!C45</f>
        <v>5841.04</v>
      </c>
      <c r="D8" s="6">
        <f>'Data Sheet'!D45</f>
        <v>5897.34</v>
      </c>
      <c r="E8" s="6">
        <f>'Data Sheet'!E45</f>
        <v>6071.78</v>
      </c>
      <c r="F8" s="6">
        <f>'Data Sheet'!F45</f>
        <v>7050.2</v>
      </c>
      <c r="G8" s="6">
        <f>'Data Sheet'!G45</f>
        <v>6633</v>
      </c>
      <c r="H8" s="6">
        <f>'Data Sheet'!H45</f>
        <v>6636.42</v>
      </c>
      <c r="I8" s="6">
        <f>'Data Sheet'!I45</f>
        <v>6850</v>
      </c>
      <c r="J8" s="6">
        <f>'Data Sheet'!J45</f>
        <v>7151</v>
      </c>
      <c r="K8" s="6">
        <f>'Data Sheet'!K45</f>
        <v>6574</v>
      </c>
    </row>
    <row r="9" spans="1:11" x14ac:dyDescent="0.3">
      <c r="A9" t="s">
        <v>11</v>
      </c>
      <c r="B9" s="6">
        <f>'Data Sheet'!B46</f>
        <v>2380.52</v>
      </c>
      <c r="C9" s="6">
        <f>'Data Sheet'!C46</f>
        <v>2420.7199999999998</v>
      </c>
      <c r="D9" s="6">
        <f>'Data Sheet'!D46</f>
        <v>2487.2600000000002</v>
      </c>
      <c r="E9" s="6">
        <f>'Data Sheet'!E46</f>
        <v>2675.83</v>
      </c>
      <c r="F9" s="6">
        <f>'Data Sheet'!F46</f>
        <v>2641.67</v>
      </c>
      <c r="G9" s="6">
        <f>'Data Sheet'!G46</f>
        <v>2615</v>
      </c>
      <c r="H9" s="6">
        <f>'Data Sheet'!H46</f>
        <v>2651.69</v>
      </c>
      <c r="I9" s="6">
        <f>'Data Sheet'!I46</f>
        <v>2484.91</v>
      </c>
      <c r="J9" s="6">
        <f>'Data Sheet'!J46</f>
        <v>2234</v>
      </c>
      <c r="K9" s="6">
        <f>'Data Sheet'!K46</f>
        <v>2088</v>
      </c>
    </row>
    <row r="10" spans="1:11" x14ac:dyDescent="0.3">
      <c r="A10" t="s">
        <v>12</v>
      </c>
      <c r="B10" s="6">
        <f>'Data Sheet'!B47</f>
        <v>-341.1</v>
      </c>
      <c r="C10" s="6">
        <f>'Data Sheet'!C47</f>
        <v>-3468.05</v>
      </c>
      <c r="D10" s="6">
        <f>'Data Sheet'!D47</f>
        <v>-1461.15</v>
      </c>
      <c r="E10" s="6">
        <f>'Data Sheet'!E47</f>
        <v>3202.61</v>
      </c>
      <c r="F10" s="6">
        <f>'Data Sheet'!F47</f>
        <v>4875.3900000000003</v>
      </c>
      <c r="G10" s="6">
        <f>'Data Sheet'!G47</f>
        <v>4864</v>
      </c>
      <c r="H10" s="6">
        <f>'Data Sheet'!H47</f>
        <v>5985.88</v>
      </c>
      <c r="I10" s="6">
        <f>'Data Sheet'!I47</f>
        <v>7687.22</v>
      </c>
      <c r="J10" s="6">
        <f>'Data Sheet'!J47</f>
        <v>9369</v>
      </c>
      <c r="K10" s="6">
        <f>'Data Sheet'!K47</f>
        <v>8870</v>
      </c>
    </row>
    <row r="11" spans="1:11" x14ac:dyDescent="0.3">
      <c r="A11" t="s">
        <v>13</v>
      </c>
      <c r="B11" s="6">
        <f>'Data Sheet'!B48</f>
        <v>758.22</v>
      </c>
      <c r="C11" s="6">
        <f>'Data Sheet'!C48</f>
        <v>1518.96</v>
      </c>
      <c r="D11" s="6">
        <f>'Data Sheet'!D48</f>
        <v>-457.08</v>
      </c>
      <c r="E11" s="6">
        <f>'Data Sheet'!E48</f>
        <v>262.83</v>
      </c>
      <c r="F11" s="6">
        <f>'Data Sheet'!F48</f>
        <v>-620.65</v>
      </c>
      <c r="G11" s="6">
        <f>'Data Sheet'!G48</f>
        <v>1563</v>
      </c>
      <c r="H11" s="6">
        <f>'Data Sheet'!H48</f>
        <v>2202.84</v>
      </c>
      <c r="I11" s="6">
        <f>'Data Sheet'!I48</f>
        <v>541.79</v>
      </c>
      <c r="J11" s="6">
        <f>'Data Sheet'!J48</f>
        <v>-8160</v>
      </c>
      <c r="K11" s="6">
        <f>'Data Sheet'!K48</f>
        <v>3178</v>
      </c>
    </row>
    <row r="12" spans="1:11" s="2" customFormat="1" x14ac:dyDescent="0.3">
      <c r="A12" s="2" t="s">
        <v>14</v>
      </c>
      <c r="B12" s="1">
        <f>'Data Sheet'!B49</f>
        <v>-1032.8399999999999</v>
      </c>
      <c r="C12" s="1">
        <f>'Data Sheet'!C49</f>
        <v>-5006.6000000000004</v>
      </c>
      <c r="D12" s="1">
        <f>'Data Sheet'!D49</f>
        <v>-944.61</v>
      </c>
      <c r="E12" s="1">
        <f>'Data Sheet'!E49</f>
        <v>2957.71</v>
      </c>
      <c r="F12" s="1">
        <f>'Data Sheet'!F49</f>
        <v>5407.79</v>
      </c>
      <c r="G12" s="1">
        <f>'Data Sheet'!G49</f>
        <v>3203</v>
      </c>
      <c r="H12" s="1">
        <f>'Data Sheet'!H49</f>
        <v>3764</v>
      </c>
      <c r="I12" s="1">
        <f>'Data Sheet'!I49</f>
        <v>7025.11</v>
      </c>
      <c r="J12" s="1">
        <f>'Data Sheet'!J49</f>
        <v>17407</v>
      </c>
      <c r="K12" s="1">
        <f>'Data Sheet'!K49</f>
        <v>5566</v>
      </c>
    </row>
    <row r="14" spans="1:11" s="2" customFormat="1" x14ac:dyDescent="0.3">
      <c r="A14" s="2" t="s">
        <v>18</v>
      </c>
      <c r="B14" s="10">
        <f>IF(B4&gt;0,B6/B4,"")</f>
        <v>0.10559522258425842</v>
      </c>
      <c r="C14" s="10">
        <f t="shared" ref="C14:K14" si="0">IF(C4&gt;0,C6/C4,"")</f>
        <v>3.3540576962482339E-2</v>
      </c>
      <c r="D14" s="10">
        <f t="shared" si="0"/>
        <v>6.9993896600447914E-2</v>
      </c>
      <c r="E14" s="10">
        <f t="shared" si="0"/>
        <v>0.12227836379808968</v>
      </c>
      <c r="F14" s="10">
        <f t="shared" si="0"/>
        <v>0.1237997646611257</v>
      </c>
      <c r="G14" s="10">
        <f t="shared" si="0"/>
        <v>0.12927931452717242</v>
      </c>
      <c r="H14" s="10">
        <f t="shared" si="0"/>
        <v>0.1309537760738694</v>
      </c>
      <c r="I14" s="10">
        <f t="shared" si="0"/>
        <v>0.13943542037712317</v>
      </c>
      <c r="J14" s="10">
        <f t="shared" si="0"/>
        <v>0.14280832763822446</v>
      </c>
      <c r="K14" s="10">
        <f t="shared" si="0"/>
        <v>0.14609247741744411</v>
      </c>
    </row>
    <row r="22" s="23" customFormat="1" x14ac:dyDescent="0.3"/>
  </sheetData>
  <hyperlinks>
    <hyperlink ref="J1" r:id="rId1" xr:uid="{00000000-0004-0000-01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K8"/>
  <sheetViews>
    <sheetView zoomScale="150" zoomScaleNormal="150" zoomScalePageLayoutView="150" workbookViewId="0">
      <pane xSplit="1" ySplit="3" topLeftCell="E4" activePane="bottomRight" state="frozen"/>
      <selection pane="topRight" activeCell="B1" sqref="B1"/>
      <selection pane="bottomLeft" activeCell="A4" sqref="A4"/>
      <selection pane="bottomRight" activeCell="K8" sqref="K8"/>
    </sheetView>
  </sheetViews>
  <sheetFormatPr defaultColWidth="8.77734375" defaultRowHeight="14.4" x14ac:dyDescent="0.3"/>
  <cols>
    <col min="1" max="1" width="26.77734375" bestFit="1" customWidth="1"/>
    <col min="2" max="6" width="13.44140625" customWidth="1"/>
    <col min="7" max="11" width="13.44140625" bestFit="1" customWidth="1"/>
  </cols>
  <sheetData>
    <row r="1" spans="1:11" s="2" customFormat="1" x14ac:dyDescent="0.3">
      <c r="A1" s="2" t="str">
        <f>'Balance Sheet'!A1</f>
        <v>TATA MOTORS LTD</v>
      </c>
      <c r="E1" t="str">
        <f>UPDATE</f>
        <v/>
      </c>
      <c r="F1"/>
      <c r="J1" s="2" t="s">
        <v>1</v>
      </c>
    </row>
    <row r="3" spans="1:11" s="2" customFormat="1" x14ac:dyDescent="0.3">
      <c r="A3" s="11" t="s">
        <v>2</v>
      </c>
      <c r="B3" s="12">
        <f>'Data Sheet'!B82</f>
        <v>42094</v>
      </c>
      <c r="C3" s="12">
        <f>'Data Sheet'!C82</f>
        <v>42460</v>
      </c>
      <c r="D3" s="12">
        <f>'Data Sheet'!D82</f>
        <v>42825</v>
      </c>
      <c r="E3" s="12">
        <f>'Data Sheet'!E82</f>
        <v>43190</v>
      </c>
      <c r="F3" s="12">
        <f>'Data Sheet'!F82</f>
        <v>43555</v>
      </c>
      <c r="G3" s="12">
        <f>'Data Sheet'!G82</f>
        <v>43921</v>
      </c>
      <c r="H3" s="12">
        <f>'Data Sheet'!H82</f>
        <v>44286</v>
      </c>
      <c r="I3" s="12">
        <f>'Data Sheet'!I82</f>
        <v>44651</v>
      </c>
      <c r="J3" s="12">
        <f>'Data Sheet'!J82</f>
        <v>45016</v>
      </c>
      <c r="K3" s="12">
        <f>'Data Sheet'!K82</f>
        <v>45382</v>
      </c>
    </row>
    <row r="4" spans="1:11" s="2" customFormat="1" x14ac:dyDescent="0.3">
      <c r="A4" s="2" t="s">
        <v>32</v>
      </c>
      <c r="B4" s="1">
        <f>'Data Sheet'!B83</f>
        <v>35531.26</v>
      </c>
      <c r="C4" s="1">
        <f>'Data Sheet'!C83</f>
        <v>37899.54</v>
      </c>
      <c r="D4" s="1">
        <f>'Data Sheet'!D83</f>
        <v>30199.25</v>
      </c>
      <c r="E4" s="1">
        <f>'Data Sheet'!E83</f>
        <v>23857.42</v>
      </c>
      <c r="F4" s="1">
        <f>'Data Sheet'!F83</f>
        <v>18890.75</v>
      </c>
      <c r="G4" s="1">
        <f>'Data Sheet'!G83</f>
        <v>26632.94</v>
      </c>
      <c r="H4" s="1">
        <f>'Data Sheet'!H83</f>
        <v>29000.51</v>
      </c>
      <c r="I4" s="1">
        <f>'Data Sheet'!I83</f>
        <v>14282.83</v>
      </c>
      <c r="J4" s="1">
        <f>'Data Sheet'!J83</f>
        <v>35388.01</v>
      </c>
      <c r="K4" s="1">
        <f>'Data Sheet'!K83</f>
        <v>67915.360000000001</v>
      </c>
    </row>
    <row r="5" spans="1:11" x14ac:dyDescent="0.3">
      <c r="A5" t="s">
        <v>33</v>
      </c>
      <c r="B5" s="6">
        <f>'Data Sheet'!B84</f>
        <v>-36232.35</v>
      </c>
      <c r="C5" s="6">
        <f>'Data Sheet'!C84</f>
        <v>-36693.9</v>
      </c>
      <c r="D5" s="6">
        <f>'Data Sheet'!D84</f>
        <v>-39571.4</v>
      </c>
      <c r="E5" s="6">
        <f>'Data Sheet'!E84</f>
        <v>-25139.14</v>
      </c>
      <c r="F5" s="6">
        <f>'Data Sheet'!F84</f>
        <v>-20878.07</v>
      </c>
      <c r="G5" s="6">
        <f>'Data Sheet'!G84</f>
        <v>-33114.550000000003</v>
      </c>
      <c r="H5" s="6">
        <f>'Data Sheet'!H84</f>
        <v>-25672.5</v>
      </c>
      <c r="I5" s="6">
        <f>'Data Sheet'!I84</f>
        <v>-4443.66</v>
      </c>
      <c r="J5" s="6">
        <f>'Data Sheet'!J84</f>
        <v>-15417.17</v>
      </c>
      <c r="K5" s="6">
        <f>'Data Sheet'!K84</f>
        <v>-22781.56</v>
      </c>
    </row>
    <row r="6" spans="1:11" x14ac:dyDescent="0.3">
      <c r="A6" t="s">
        <v>34</v>
      </c>
      <c r="B6" s="6">
        <f>'Data Sheet'!B85</f>
        <v>5201.4399999999996</v>
      </c>
      <c r="C6" s="6">
        <f>'Data Sheet'!C85</f>
        <v>-3795.12</v>
      </c>
      <c r="D6" s="6">
        <f>'Data Sheet'!D85</f>
        <v>6205.3</v>
      </c>
      <c r="E6" s="6">
        <f>'Data Sheet'!E85</f>
        <v>2011.71</v>
      </c>
      <c r="F6" s="6">
        <f>'Data Sheet'!F85</f>
        <v>8830.3700000000008</v>
      </c>
      <c r="G6" s="6">
        <f>'Data Sheet'!G85</f>
        <v>3389.61</v>
      </c>
      <c r="H6" s="6">
        <f>'Data Sheet'!H85</f>
        <v>9904.2000000000007</v>
      </c>
      <c r="I6" s="6">
        <f>'Data Sheet'!I85</f>
        <v>-3380.17</v>
      </c>
      <c r="J6" s="6">
        <f>'Data Sheet'!J85</f>
        <v>-26242.9</v>
      </c>
      <c r="K6" s="6">
        <f>'Data Sheet'!K85</f>
        <v>-37005.99</v>
      </c>
    </row>
    <row r="7" spans="1:11" s="2" customFormat="1" x14ac:dyDescent="0.3">
      <c r="A7" s="2" t="s">
        <v>35</v>
      </c>
      <c r="B7" s="1">
        <f>'Data Sheet'!B86</f>
        <v>4500.3500000000004</v>
      </c>
      <c r="C7" s="1">
        <f>'Data Sheet'!C86</f>
        <v>-2589.48</v>
      </c>
      <c r="D7" s="1">
        <f>'Data Sheet'!D86</f>
        <v>-3166.85</v>
      </c>
      <c r="E7" s="1">
        <f>'Data Sheet'!E86</f>
        <v>729.99</v>
      </c>
      <c r="F7" s="1">
        <f>'Data Sheet'!F86</f>
        <v>6843.05</v>
      </c>
      <c r="G7" s="1">
        <f>'Data Sheet'!G86</f>
        <v>-3092</v>
      </c>
      <c r="H7" s="1">
        <f>'Data Sheet'!H86</f>
        <v>13232.21</v>
      </c>
      <c r="I7" s="1">
        <f>'Data Sheet'!I86</f>
        <v>6459</v>
      </c>
      <c r="J7" s="1">
        <f>'Data Sheet'!J86</f>
        <v>-6272.06</v>
      </c>
      <c r="K7" s="1">
        <f>'Data Sheet'!K86</f>
        <v>8127.81</v>
      </c>
    </row>
    <row r="8" spans="1:11" x14ac:dyDescent="0.3">
      <c r="B8" s="6"/>
      <c r="C8" s="6"/>
      <c r="D8" s="6"/>
      <c r="E8" s="6"/>
      <c r="F8" s="6"/>
      <c r="G8" s="6"/>
      <c r="H8" s="6"/>
      <c r="I8" s="6"/>
      <c r="J8" s="6"/>
      <c r="K8" s="6"/>
    </row>
  </sheetData>
  <hyperlinks>
    <hyperlink ref="J1" r:id="rId1" xr:uid="{00000000-0004-0000-0300-000000000000}"/>
  </hyperlinks>
  <printOptions gridLines="1"/>
  <pageMargins left="0.7" right="0.7" top="0.75" bottom="0.75" header="0.3" footer="0.3"/>
  <pageSetup paperSize="9" orientation="landscape" horizontalDpi="0" verticalDpi="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zoomScale="150" zoomScaleNormal="150" zoomScalePageLayoutView="150" workbookViewId="0">
      <selection activeCell="B16" sqref="B16"/>
    </sheetView>
  </sheetViews>
  <sheetFormatPr defaultColWidth="8.77734375" defaultRowHeight="14.4" x14ac:dyDescent="0.3"/>
  <cols>
    <col min="1" max="1" width="8.77734375" style="2"/>
    <col min="2" max="2" width="10.44140625" customWidth="1"/>
    <col min="3" max="3" width="13.33203125" style="20" customWidth="1"/>
    <col min="6" max="6" width="6.6640625" customWidth="1"/>
  </cols>
  <sheetData>
    <row r="1" spans="1:7" ht="21" x14ac:dyDescent="0.4">
      <c r="A1" s="19" t="s">
        <v>56</v>
      </c>
    </row>
    <row r="3" spans="1:7" x14ac:dyDescent="0.3">
      <c r="A3" s="2" t="s">
        <v>48</v>
      </c>
    </row>
    <row r="4" spans="1:7" x14ac:dyDescent="0.3">
      <c r="B4" t="s">
        <v>90</v>
      </c>
    </row>
    <row r="5" spans="1:7" x14ac:dyDescent="0.3">
      <c r="B5" t="s">
        <v>49</v>
      </c>
    </row>
    <row r="7" spans="1:7" x14ac:dyDescent="0.3">
      <c r="A7" s="2" t="s">
        <v>50</v>
      </c>
    </row>
    <row r="8" spans="1:7" x14ac:dyDescent="0.3">
      <c r="B8" t="s">
        <v>51</v>
      </c>
      <c r="C8" s="21" t="s">
        <v>91</v>
      </c>
    </row>
    <row r="10" spans="1:7" x14ac:dyDescent="0.3">
      <c r="A10" s="2" t="s">
        <v>52</v>
      </c>
    </row>
    <row r="11" spans="1:7" x14ac:dyDescent="0.3">
      <c r="B11" t="s">
        <v>53</v>
      </c>
    </row>
    <row r="14" spans="1:7" x14ac:dyDescent="0.3">
      <c r="A14" s="2" t="s">
        <v>54</v>
      </c>
    </row>
    <row r="15" spans="1:7" x14ac:dyDescent="0.3">
      <c r="B15" t="s">
        <v>55</v>
      </c>
    </row>
    <row r="16" spans="1:7" x14ac:dyDescent="0.3">
      <c r="B16" t="s">
        <v>92</v>
      </c>
      <c r="G16" s="22"/>
    </row>
  </sheetData>
  <hyperlinks>
    <hyperlink ref="C8" r:id="rId1" display=" http://www.screener.in/excel" xr:uid="{00000000-0004-0000-0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7E47-0CE6-493E-9A44-87A4035802BC}">
  <dimension ref="A1:M40"/>
  <sheetViews>
    <sheetView topLeftCell="I21" workbookViewId="0">
      <selection activeCell="J46" sqref="J46"/>
    </sheetView>
  </sheetViews>
  <sheetFormatPr defaultRowHeight="14.4" x14ac:dyDescent="0.3"/>
  <cols>
    <col min="1" max="1" width="10.33203125" bestFit="1" customWidth="1"/>
    <col min="2" max="2" width="12.6640625" bestFit="1" customWidth="1"/>
    <col min="3" max="3" width="12.77734375" bestFit="1" customWidth="1"/>
    <col min="10" max="10" width="42.5546875" customWidth="1"/>
    <col min="11" max="11" width="14.6640625" bestFit="1" customWidth="1"/>
    <col min="12" max="12" width="13.44140625" bestFit="1" customWidth="1"/>
  </cols>
  <sheetData>
    <row r="1" spans="1:13" x14ac:dyDescent="0.3">
      <c r="A1" s="170">
        <v>44773</v>
      </c>
      <c r="B1">
        <v>468.19</v>
      </c>
      <c r="C1" s="141">
        <v>344.72717399999999</v>
      </c>
    </row>
    <row r="2" spans="1:13" x14ac:dyDescent="0.3">
      <c r="A2" s="170">
        <v>44804</v>
      </c>
      <c r="B2">
        <v>402.1</v>
      </c>
      <c r="C2" s="141">
        <v>255.15596600000001</v>
      </c>
      <c r="I2" t="s">
        <v>452</v>
      </c>
      <c r="J2" t="s">
        <v>453</v>
      </c>
    </row>
    <row r="3" spans="1:13" x14ac:dyDescent="0.3">
      <c r="A3" s="170">
        <v>44834</v>
      </c>
      <c r="B3">
        <v>410.2</v>
      </c>
      <c r="C3" s="141">
        <v>272.53819800000002</v>
      </c>
      <c r="L3">
        <v>10000000</v>
      </c>
    </row>
    <row r="4" spans="1:13" x14ac:dyDescent="0.3">
      <c r="A4" s="170">
        <v>44865</v>
      </c>
      <c r="B4">
        <v>436.69</v>
      </c>
      <c r="C4" s="141">
        <v>285.89836700000001</v>
      </c>
    </row>
    <row r="5" spans="1:13" x14ac:dyDescent="0.3">
      <c r="A5" s="170">
        <v>44895</v>
      </c>
      <c r="B5">
        <v>385.55</v>
      </c>
      <c r="C5" s="141">
        <v>416.34148900000002</v>
      </c>
      <c r="J5" t="s">
        <v>242</v>
      </c>
      <c r="K5" t="s">
        <v>479</v>
      </c>
      <c r="L5" s="86" t="s">
        <v>480</v>
      </c>
      <c r="M5" t="s">
        <v>481</v>
      </c>
    </row>
    <row r="6" spans="1:13" x14ac:dyDescent="0.3">
      <c r="A6" s="170">
        <v>44926</v>
      </c>
      <c r="B6">
        <v>449.31</v>
      </c>
      <c r="C6" s="141">
        <v>199.37704199999999</v>
      </c>
    </row>
    <row r="7" spans="1:13" x14ac:dyDescent="0.3">
      <c r="A7" s="170">
        <v>44957</v>
      </c>
      <c r="B7">
        <v>418.1</v>
      </c>
      <c r="C7" s="141">
        <v>181.11283900000001</v>
      </c>
      <c r="J7" s="173" t="s">
        <v>454</v>
      </c>
      <c r="K7" s="121">
        <v>152.74019730000001</v>
      </c>
      <c r="L7" s="5">
        <v>0.45939999999999998</v>
      </c>
      <c r="M7">
        <f t="shared" ref="M7:M16" si="0">972*K7</f>
        <v>148463.47177560002</v>
      </c>
    </row>
    <row r="8" spans="1:13" x14ac:dyDescent="0.3">
      <c r="A8" s="170">
        <v>44985</v>
      </c>
      <c r="B8">
        <v>418.2</v>
      </c>
      <c r="C8" s="141">
        <v>214.616265</v>
      </c>
      <c r="J8" s="173" t="s">
        <v>455</v>
      </c>
      <c r="K8" s="121">
        <v>10.440959700000001</v>
      </c>
      <c r="L8" s="5">
        <v>3.1399999999999997E-2</v>
      </c>
      <c r="M8">
        <f t="shared" si="0"/>
        <v>10148.612828400001</v>
      </c>
    </row>
    <row r="9" spans="1:13" x14ac:dyDescent="0.3">
      <c r="A9" s="170">
        <v>45016</v>
      </c>
      <c r="B9">
        <v>481.96</v>
      </c>
      <c r="C9" s="141">
        <v>291.54181499999999</v>
      </c>
      <c r="J9" s="173" t="s">
        <v>456</v>
      </c>
      <c r="K9" s="121">
        <v>10.018102300000001</v>
      </c>
      <c r="L9" s="5">
        <v>3.0130000000000001E-2</v>
      </c>
      <c r="M9">
        <f t="shared" si="0"/>
        <v>9737.5954356000002</v>
      </c>
    </row>
    <row r="10" spans="1:13" x14ac:dyDescent="0.3">
      <c r="A10" s="170">
        <v>45046</v>
      </c>
      <c r="B10">
        <v>523.04999999999995</v>
      </c>
      <c r="C10" s="141">
        <v>261.01787200000001</v>
      </c>
      <c r="J10" s="173" t="s">
        <v>457</v>
      </c>
      <c r="K10" s="121">
        <v>4.28</v>
      </c>
      <c r="L10" s="5">
        <v>1.2869999999999999E-2</v>
      </c>
      <c r="M10">
        <f t="shared" si="0"/>
        <v>4160.16</v>
      </c>
    </row>
    <row r="11" spans="1:13" x14ac:dyDescent="0.3">
      <c r="A11" s="170">
        <v>45077</v>
      </c>
      <c r="B11">
        <v>591.87</v>
      </c>
      <c r="C11" s="141">
        <v>261.75367699999998</v>
      </c>
      <c r="J11" s="173" t="s">
        <v>458</v>
      </c>
      <c r="K11" s="121">
        <v>3.7928723999999998</v>
      </c>
      <c r="L11" s="5">
        <v>1.141E-2</v>
      </c>
      <c r="M11">
        <f t="shared" si="0"/>
        <v>3686.6719727999998</v>
      </c>
    </row>
    <row r="12" spans="1:13" x14ac:dyDescent="0.3">
      <c r="A12" s="170">
        <v>45138</v>
      </c>
      <c r="B12">
        <v>599.15</v>
      </c>
      <c r="C12" s="81">
        <v>275.09187300000002</v>
      </c>
      <c r="J12" s="173" t="s">
        <v>459</v>
      </c>
      <c r="K12" s="121">
        <v>3.7763382999999999</v>
      </c>
      <c r="L12" s="5">
        <v>1.136E-2</v>
      </c>
      <c r="M12">
        <f t="shared" si="0"/>
        <v>3670.6008275999998</v>
      </c>
    </row>
    <row r="13" spans="1:13" x14ac:dyDescent="0.3">
      <c r="A13" s="170">
        <v>45169</v>
      </c>
      <c r="B13">
        <v>628.26</v>
      </c>
      <c r="C13" s="81">
        <v>182.497184</v>
      </c>
      <c r="E13">
        <v>1000000</v>
      </c>
      <c r="J13" s="173" t="s">
        <v>460</v>
      </c>
      <c r="K13" s="121">
        <v>3.5506875</v>
      </c>
      <c r="L13" s="5">
        <v>1.068E-2</v>
      </c>
      <c r="M13">
        <f t="shared" si="0"/>
        <v>3451.2682500000001</v>
      </c>
    </row>
    <row r="14" spans="1:13" x14ac:dyDescent="0.3">
      <c r="A14" s="170">
        <v>45199</v>
      </c>
      <c r="B14">
        <v>626.72</v>
      </c>
      <c r="C14" s="81">
        <v>215.850154</v>
      </c>
      <c r="J14" s="173" t="s">
        <v>461</v>
      </c>
      <c r="K14" s="121">
        <v>2.7713611</v>
      </c>
      <c r="L14" s="5">
        <v>8.3359999999999997E-3</v>
      </c>
      <c r="M14">
        <f t="shared" si="0"/>
        <v>2693.7629892</v>
      </c>
    </row>
    <row r="15" spans="1:13" x14ac:dyDescent="0.3">
      <c r="A15" s="170">
        <v>45230</v>
      </c>
      <c r="B15">
        <v>704.23</v>
      </c>
      <c r="C15" s="81">
        <v>218.14444</v>
      </c>
      <c r="J15" s="173" t="s">
        <v>462</v>
      </c>
      <c r="K15" s="121">
        <v>2.4627129999999999</v>
      </c>
      <c r="L15" s="5">
        <v>7.4070000000000004E-3</v>
      </c>
      <c r="M15">
        <f t="shared" si="0"/>
        <v>2393.757036</v>
      </c>
    </row>
    <row r="16" spans="1:13" x14ac:dyDescent="0.3">
      <c r="A16" s="170">
        <v>45260</v>
      </c>
      <c r="B16">
        <v>777.55</v>
      </c>
      <c r="C16" s="81">
        <v>214.351607</v>
      </c>
      <c r="J16" s="173" t="s">
        <v>463</v>
      </c>
      <c r="K16" s="121">
        <v>2.1326246000000002</v>
      </c>
      <c r="L16" s="5">
        <v>6.4149999999999997E-3</v>
      </c>
      <c r="M16">
        <f t="shared" si="0"/>
        <v>2072.9111112000001</v>
      </c>
    </row>
    <row r="17" spans="1:13" x14ac:dyDescent="0.3">
      <c r="A17" s="170">
        <v>45291</v>
      </c>
      <c r="B17">
        <v>881.48</v>
      </c>
      <c r="C17" s="81">
        <v>233.55294799999999</v>
      </c>
    </row>
    <row r="18" spans="1:13" x14ac:dyDescent="0.3">
      <c r="A18" s="170">
        <v>45322</v>
      </c>
      <c r="B18">
        <v>947.28</v>
      </c>
      <c r="C18" s="81">
        <v>220.83168000000001</v>
      </c>
      <c r="J18" t="s">
        <v>483</v>
      </c>
      <c r="K18" s="5">
        <v>0.1812</v>
      </c>
    </row>
    <row r="19" spans="1:13" ht="13.95" customHeight="1" x14ac:dyDescent="0.3">
      <c r="A19" s="170">
        <v>45351</v>
      </c>
      <c r="B19">
        <v>989.75</v>
      </c>
      <c r="C19" s="81">
        <v>272.96929799999998</v>
      </c>
      <c r="J19" t="s">
        <v>484</v>
      </c>
      <c r="K19" s="5">
        <v>0.1333</v>
      </c>
    </row>
    <row r="20" spans="1:13" x14ac:dyDescent="0.3">
      <c r="A20" s="170">
        <v>45382</v>
      </c>
      <c r="B20" s="85">
        <v>1004.8</v>
      </c>
      <c r="C20" s="81">
        <v>169.27767600000001</v>
      </c>
      <c r="J20" t="s">
        <v>485</v>
      </c>
      <c r="K20" s="5">
        <f>26.55%+0.12%</f>
        <v>0.26669999999999999</v>
      </c>
    </row>
    <row r="21" spans="1:13" x14ac:dyDescent="0.3">
      <c r="A21" s="170">
        <v>45412</v>
      </c>
      <c r="B21">
        <v>920.16</v>
      </c>
      <c r="C21" s="81">
        <v>307.13836800000001</v>
      </c>
    </row>
    <row r="22" spans="1:13" x14ac:dyDescent="0.3">
      <c r="A22" s="170">
        <v>45443</v>
      </c>
      <c r="B22">
        <v>986.71</v>
      </c>
      <c r="C22" s="81">
        <v>247.68973099999999</v>
      </c>
    </row>
    <row r="23" spans="1:13" x14ac:dyDescent="0.3">
      <c r="A23" s="170">
        <v>45473</v>
      </c>
      <c r="B23" s="85">
        <v>1156.6500000000001</v>
      </c>
      <c r="C23" s="81">
        <v>272.45735999999999</v>
      </c>
    </row>
    <row r="24" spans="1:13" x14ac:dyDescent="0.3">
      <c r="A24" s="170">
        <v>45504</v>
      </c>
      <c r="B24" s="85">
        <v>1111.3499999999999</v>
      </c>
      <c r="C24" s="81">
        <v>284.78315400000002</v>
      </c>
    </row>
    <row r="25" spans="1:13" x14ac:dyDescent="0.3">
      <c r="A25" s="170">
        <v>45535</v>
      </c>
      <c r="B25">
        <v>988.4</v>
      </c>
      <c r="C25" s="81">
        <v>129.47077300000001</v>
      </c>
    </row>
    <row r="26" spans="1:13" x14ac:dyDescent="0.3">
      <c r="A26" t="s">
        <v>435</v>
      </c>
      <c r="B26">
        <v>70.61</v>
      </c>
      <c r="C26" s="81">
        <v>554.10956999999996</v>
      </c>
      <c r="J26" t="s">
        <v>464</v>
      </c>
      <c r="K26" t="s">
        <v>465</v>
      </c>
      <c r="M26" t="s">
        <v>466</v>
      </c>
    </row>
    <row r="27" spans="1:13" x14ac:dyDescent="0.3">
      <c r="C27" s="81"/>
      <c r="J27" t="s">
        <v>468</v>
      </c>
      <c r="K27" t="s">
        <v>465</v>
      </c>
      <c r="L27" t="s">
        <v>466</v>
      </c>
      <c r="M27" t="s">
        <v>467</v>
      </c>
    </row>
    <row r="28" spans="1:13" x14ac:dyDescent="0.3">
      <c r="C28" s="28"/>
      <c r="J28" t="s">
        <v>469</v>
      </c>
      <c r="K28" t="s">
        <v>465</v>
      </c>
      <c r="L28" t="s">
        <v>466</v>
      </c>
      <c r="M28" t="s">
        <v>467</v>
      </c>
    </row>
    <row r="29" spans="1:13" x14ac:dyDescent="0.3">
      <c r="J29" t="s">
        <v>470</v>
      </c>
      <c r="K29" t="s">
        <v>465</v>
      </c>
      <c r="L29" t="s">
        <v>466</v>
      </c>
      <c r="M29" t="s">
        <v>467</v>
      </c>
    </row>
    <row r="30" spans="1:13" x14ac:dyDescent="0.3">
      <c r="J30" t="s">
        <v>471</v>
      </c>
      <c r="K30" t="s">
        <v>465</v>
      </c>
      <c r="L30" t="s">
        <v>466</v>
      </c>
      <c r="M30" t="s">
        <v>467</v>
      </c>
    </row>
    <row r="31" spans="1:13" x14ac:dyDescent="0.3">
      <c r="J31" t="s">
        <v>472</v>
      </c>
      <c r="K31" t="s">
        <v>465</v>
      </c>
      <c r="L31" t="s">
        <v>466</v>
      </c>
      <c r="M31" t="s">
        <v>467</v>
      </c>
    </row>
    <row r="32" spans="1:13" x14ac:dyDescent="0.3">
      <c r="J32" t="s">
        <v>473</v>
      </c>
      <c r="K32" t="s">
        <v>465</v>
      </c>
      <c r="L32" t="s">
        <v>466</v>
      </c>
      <c r="M32" t="s">
        <v>467</v>
      </c>
    </row>
    <row r="33" spans="10:13" x14ac:dyDescent="0.3">
      <c r="J33" t="s">
        <v>464</v>
      </c>
      <c r="K33" t="s">
        <v>465</v>
      </c>
      <c r="L33" t="s">
        <v>466</v>
      </c>
      <c r="M33" t="s">
        <v>467</v>
      </c>
    </row>
    <row r="34" spans="10:13" x14ac:dyDescent="0.3">
      <c r="J34" t="s">
        <v>474</v>
      </c>
      <c r="K34" t="s">
        <v>465</v>
      </c>
      <c r="L34" t="s">
        <v>466</v>
      </c>
      <c r="M34" t="s">
        <v>467</v>
      </c>
    </row>
    <row r="35" spans="10:13" x14ac:dyDescent="0.3">
      <c r="J35" t="s">
        <v>475</v>
      </c>
      <c r="K35" t="s">
        <v>465</v>
      </c>
      <c r="L35" t="s">
        <v>466</v>
      </c>
      <c r="M35" t="s">
        <v>467</v>
      </c>
    </row>
    <row r="36" spans="10:13" x14ac:dyDescent="0.3">
      <c r="J36" t="s">
        <v>476</v>
      </c>
      <c r="K36" t="s">
        <v>465</v>
      </c>
      <c r="L36" t="s">
        <v>466</v>
      </c>
      <c r="M36" t="s">
        <v>467</v>
      </c>
    </row>
    <row r="37" spans="10:13" x14ac:dyDescent="0.3">
      <c r="J37" t="s">
        <v>477</v>
      </c>
      <c r="K37" t="s">
        <v>465</v>
      </c>
      <c r="L37" t="s">
        <v>466</v>
      </c>
      <c r="M37" t="s">
        <v>467</v>
      </c>
    </row>
    <row r="38" spans="10:13" x14ac:dyDescent="0.3">
      <c r="J38" t="s">
        <v>475</v>
      </c>
      <c r="K38" t="s">
        <v>465</v>
      </c>
      <c r="L38" t="s">
        <v>466</v>
      </c>
      <c r="M38" t="s">
        <v>467</v>
      </c>
    </row>
    <row r="39" spans="10:13" x14ac:dyDescent="0.3">
      <c r="J39" t="s">
        <v>478</v>
      </c>
      <c r="K39" t="s">
        <v>465</v>
      </c>
      <c r="L39" t="s">
        <v>466</v>
      </c>
      <c r="M39" t="s">
        <v>467</v>
      </c>
    </row>
    <row r="40" spans="10:13" x14ac:dyDescent="0.3">
      <c r="J40" t="s">
        <v>478</v>
      </c>
      <c r="K40" t="s">
        <v>465</v>
      </c>
      <c r="L40" t="s">
        <v>466</v>
      </c>
      <c r="M40" t="s">
        <v>467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F1CD1-0D74-4263-A2B6-56BE334ECE06}">
  <sheetPr>
    <pageSetUpPr fitToPage="1"/>
  </sheetPr>
  <dimension ref="B1:P37"/>
  <sheetViews>
    <sheetView showGridLines="0" topLeftCell="A11" zoomScale="107" zoomScaleNormal="107" workbookViewId="0">
      <selection activeCell="P20" sqref="P20"/>
    </sheetView>
  </sheetViews>
  <sheetFormatPr defaultRowHeight="14.4" x14ac:dyDescent="0.3"/>
  <cols>
    <col min="1" max="1" width="1.88671875" customWidth="1"/>
    <col min="2" max="2" width="14.44140625" customWidth="1"/>
    <col min="3" max="3" width="15.44140625" bestFit="1" customWidth="1"/>
    <col min="4" max="4" width="10.6640625" customWidth="1"/>
    <col min="5" max="5" width="13.44140625" customWidth="1"/>
    <col min="6" max="6" width="9.77734375" bestFit="1" customWidth="1"/>
    <col min="7" max="7" width="9" bestFit="1" customWidth="1"/>
    <col min="8" max="8" width="11.88671875" customWidth="1"/>
    <col min="9" max="9" width="1.88671875" customWidth="1"/>
    <col min="10" max="10" width="9.77734375" bestFit="1" customWidth="1"/>
    <col min="11" max="11" width="9" bestFit="1" customWidth="1"/>
    <col min="12" max="12" width="10.5546875" bestFit="1" customWidth="1"/>
    <col min="13" max="13" width="1.88671875" customWidth="1"/>
    <col min="14" max="15" width="12.109375" bestFit="1" customWidth="1"/>
    <col min="16" max="16" width="10.77734375" bestFit="1" customWidth="1"/>
  </cols>
  <sheetData>
    <row r="1" spans="2:16" ht="15" thickBot="1" x14ac:dyDescent="0.35"/>
    <row r="2" spans="2:16" ht="16.2" thickTop="1" x14ac:dyDescent="0.3">
      <c r="B2" s="263" t="str">
        <f>'Data Sheet'!B1</f>
        <v>TATA MOTORS LTD</v>
      </c>
      <c r="C2" s="264"/>
      <c r="D2" s="264"/>
      <c r="E2" s="264"/>
      <c r="F2" s="264"/>
      <c r="G2" s="264"/>
      <c r="H2" s="264"/>
      <c r="I2" s="264"/>
      <c r="J2" s="264"/>
      <c r="K2" s="264"/>
      <c r="L2" s="264"/>
      <c r="M2" s="264"/>
      <c r="N2" s="264"/>
      <c r="O2" s="264"/>
      <c r="P2" s="264"/>
    </row>
    <row r="3" spans="2:16" ht="15.6" x14ac:dyDescent="0.3">
      <c r="B3" s="226" t="str">
        <f>CONCATENATE(" ","( ",VLOOKUP(B2,Sheet13!B2:D5442,3,0)," | ","BSE Code: ",VLOOKUP(B2,Sheet13!B2:E5442,2,0),")")</f>
        <v xml:space="preserve"> ( TATAMOTORS | BSE Code: 500570)</v>
      </c>
      <c r="C3" s="226"/>
      <c r="D3" s="226"/>
      <c r="E3" s="226"/>
      <c r="F3" s="226"/>
      <c r="G3" s="226"/>
      <c r="H3" s="226"/>
      <c r="I3" s="226"/>
      <c r="J3" s="226"/>
      <c r="K3" s="226"/>
      <c r="L3" s="226"/>
      <c r="M3" s="226"/>
      <c r="N3" s="226"/>
      <c r="O3" s="226"/>
      <c r="P3" s="226"/>
    </row>
    <row r="4" spans="2:16" ht="15.6" x14ac:dyDescent="0.3">
      <c r="B4" s="225" t="str">
        <f>CONCATENATE("  ","INR " &amp;'Data Sheet'!B8)</f>
        <v xml:space="preserve">  INR 1049.35</v>
      </c>
      <c r="C4" s="226"/>
      <c r="D4" s="226"/>
      <c r="E4" s="226"/>
      <c r="F4" s="226"/>
      <c r="G4" s="226"/>
      <c r="H4" s="226"/>
      <c r="I4" s="226"/>
      <c r="J4" s="226"/>
      <c r="K4" s="226"/>
      <c r="L4" s="226"/>
      <c r="M4" s="226"/>
      <c r="N4" s="226"/>
      <c r="O4" s="226"/>
      <c r="P4" s="226"/>
    </row>
    <row r="5" spans="2:16" ht="16.2" thickBot="1" x14ac:dyDescent="0.35">
      <c r="B5" s="271" t="s">
        <v>8898</v>
      </c>
      <c r="C5" s="226"/>
      <c r="D5" s="226"/>
      <c r="E5" s="226"/>
      <c r="F5" s="226"/>
      <c r="G5" s="226"/>
      <c r="H5" s="226"/>
      <c r="I5" s="226"/>
      <c r="J5" s="226"/>
      <c r="K5" s="226"/>
      <c r="L5" s="226"/>
      <c r="M5" s="226"/>
      <c r="N5" s="226"/>
      <c r="O5" s="226"/>
      <c r="P5" s="226"/>
    </row>
    <row r="6" spans="2:16" ht="15" thickTop="1" x14ac:dyDescent="0.3">
      <c r="B6" s="238"/>
      <c r="C6" s="238"/>
      <c r="D6" s="238"/>
      <c r="E6" s="238"/>
      <c r="F6" s="238"/>
      <c r="G6" s="238"/>
      <c r="H6" s="238"/>
      <c r="I6" s="238"/>
      <c r="J6" s="238"/>
      <c r="K6" s="238"/>
      <c r="L6" s="238"/>
      <c r="M6" s="238"/>
      <c r="N6" s="238"/>
      <c r="O6" s="238"/>
      <c r="P6" s="238"/>
    </row>
    <row r="7" spans="2:16" x14ac:dyDescent="0.3">
      <c r="B7" s="293" t="s">
        <v>405</v>
      </c>
      <c r="C7" s="294"/>
    </row>
    <row r="8" spans="2:16" x14ac:dyDescent="0.3">
      <c r="B8" s="43" t="s">
        <v>354</v>
      </c>
      <c r="C8" s="149"/>
      <c r="D8" s="149"/>
      <c r="E8" s="149"/>
      <c r="F8" s="149"/>
      <c r="G8" s="149"/>
      <c r="H8" s="149"/>
      <c r="I8" s="149"/>
      <c r="J8" s="149"/>
      <c r="K8" s="149"/>
      <c r="L8" s="149"/>
    </row>
    <row r="9" spans="2:16" ht="14.4" customHeight="1" x14ac:dyDescent="0.3">
      <c r="B9" s="138"/>
      <c r="C9" s="150"/>
      <c r="D9" s="373" t="s">
        <v>359</v>
      </c>
      <c r="E9" s="373"/>
      <c r="F9" s="373"/>
      <c r="G9" s="373"/>
      <c r="H9" s="373"/>
      <c r="I9" s="151"/>
      <c r="J9" s="373" t="s">
        <v>359</v>
      </c>
      <c r="K9" s="373"/>
      <c r="L9" s="373"/>
      <c r="M9" s="98"/>
      <c r="N9" s="373" t="s">
        <v>362</v>
      </c>
      <c r="O9" s="373"/>
      <c r="P9" s="373"/>
    </row>
    <row r="10" spans="2:16" ht="30" customHeight="1" x14ac:dyDescent="0.3">
      <c r="B10" s="98" t="s">
        <v>364</v>
      </c>
      <c r="C10" s="98" t="s">
        <v>363</v>
      </c>
      <c r="D10" s="152" t="s">
        <v>351</v>
      </c>
      <c r="E10" s="152" t="s">
        <v>355</v>
      </c>
      <c r="F10" s="152" t="s">
        <v>356</v>
      </c>
      <c r="G10" s="152" t="s">
        <v>357</v>
      </c>
      <c r="H10" s="152" t="s">
        <v>358</v>
      </c>
      <c r="I10" s="152"/>
      <c r="J10" s="153" t="s">
        <v>360</v>
      </c>
      <c r="K10" s="153" t="s">
        <v>105</v>
      </c>
      <c r="L10" s="153" t="s">
        <v>361</v>
      </c>
      <c r="M10" s="153"/>
      <c r="N10" s="153" t="s">
        <v>389</v>
      </c>
      <c r="O10" s="153" t="s">
        <v>390</v>
      </c>
      <c r="P10" s="153" t="s">
        <v>391</v>
      </c>
    </row>
    <row r="11" spans="2:16" ht="4.2" customHeight="1" x14ac:dyDescent="0.3">
      <c r="D11" s="86"/>
      <c r="E11" s="86"/>
      <c r="F11" s="86"/>
      <c r="G11" s="86"/>
      <c r="H11" s="86"/>
      <c r="I11" s="86"/>
      <c r="J11" s="86"/>
      <c r="K11" s="86"/>
      <c r="L11" s="86"/>
      <c r="M11" s="86"/>
      <c r="N11" s="86"/>
      <c r="O11" s="86"/>
      <c r="P11" s="86"/>
    </row>
    <row r="12" spans="2:16" x14ac:dyDescent="0.3">
      <c r="B12" s="154" t="str">
        <f>'Company Info'!C4</f>
        <v>Tata Motors</v>
      </c>
      <c r="C12" s="154" t="s">
        <v>392</v>
      </c>
      <c r="D12" s="202">
        <f>'Company Info'!D4</f>
        <v>965.6</v>
      </c>
      <c r="E12" s="202">
        <f>'Company Info'!I4</f>
        <v>368.09</v>
      </c>
      <c r="F12" s="202">
        <f>E12*D12</f>
        <v>355427.70399999997</v>
      </c>
      <c r="G12" s="202">
        <f>'Company Info'!H4</f>
        <v>61455.81</v>
      </c>
      <c r="H12" s="202">
        <f>F12+G12</f>
        <v>416883.51399999997</v>
      </c>
      <c r="I12" s="202"/>
      <c r="J12" s="202">
        <f>'Company Info'!K4</f>
        <v>443739.38</v>
      </c>
      <c r="K12" s="202">
        <v>66188</v>
      </c>
      <c r="L12" s="202">
        <f>'Company Info'!N4</f>
        <v>34198.51</v>
      </c>
      <c r="M12" s="155"/>
      <c r="N12" s="156">
        <f>$H12/J12</f>
        <v>0.9394782901621217</v>
      </c>
      <c r="O12" s="156">
        <f>$H12/K12</f>
        <v>6.2984757659998785</v>
      </c>
      <c r="P12" s="156">
        <f>F12/L12</f>
        <v>10.393075721720038</v>
      </c>
    </row>
    <row r="13" spans="2:16" x14ac:dyDescent="0.3">
      <c r="B13" s="135" t="str">
        <f>'Company Info'!C3</f>
        <v>Maruti Suzuki</v>
      </c>
      <c r="C13" s="135" t="s">
        <v>393</v>
      </c>
      <c r="D13" s="174">
        <f>'Company Info'!D3</f>
        <v>12182.85</v>
      </c>
      <c r="E13" s="174">
        <f>'Company Info'!I3</f>
        <v>31.44</v>
      </c>
      <c r="F13" s="174">
        <f>E13*D13</f>
        <v>383028.804</v>
      </c>
      <c r="G13" s="174">
        <f>'Company Info'!H3</f>
        <v>-2708.8</v>
      </c>
      <c r="H13" s="174">
        <f>F13+G13</f>
        <v>380320.00400000002</v>
      </c>
      <c r="I13" s="174"/>
      <c r="J13" s="174">
        <f>'Company Info'!K3</f>
        <v>145102.70000000001</v>
      </c>
      <c r="K13" s="174">
        <v>22884</v>
      </c>
      <c r="L13" s="174">
        <f>'Company Info'!N3</f>
        <v>14704.8</v>
      </c>
      <c r="M13" s="136"/>
      <c r="N13" s="159">
        <f t="shared" ref="N13:N20" si="0">$H13/J13</f>
        <v>2.6210401598316224</v>
      </c>
      <c r="O13" s="159">
        <f t="shared" ref="O13:O20" si="1">$H13/K13</f>
        <v>16.619472295053313</v>
      </c>
      <c r="P13" s="159">
        <f t="shared" ref="P13:P20" si="2">F13/L13</f>
        <v>26.047875795658562</v>
      </c>
    </row>
    <row r="14" spans="2:16" x14ac:dyDescent="0.3">
      <c r="B14" s="135" t="str">
        <f>'Company Info'!C5</f>
        <v>M &amp; M</v>
      </c>
      <c r="C14" s="135" t="s">
        <v>400</v>
      </c>
      <c r="D14" s="174">
        <f>'Company Info'!D5</f>
        <v>2783.55</v>
      </c>
      <c r="E14" s="174">
        <f>'Company Info'!I5</f>
        <v>124.35</v>
      </c>
      <c r="F14" s="174">
        <f t="shared" ref="F14:F20" si="3">E14*D14</f>
        <v>346134.4425</v>
      </c>
      <c r="G14" s="174">
        <f>'Company Info'!H5</f>
        <v>96634.5</v>
      </c>
      <c r="H14" s="174">
        <f t="shared" ref="H14:H20" si="4">F14+G14</f>
        <v>442768.9425</v>
      </c>
      <c r="I14" s="174"/>
      <c r="J14" s="174">
        <f>'Company Info'!K5</f>
        <v>142404.35999999999</v>
      </c>
      <c r="K14" s="174">
        <v>28190</v>
      </c>
      <c r="L14" s="174">
        <f>'Company Info'!N5</f>
        <v>12131.73</v>
      </c>
      <c r="M14" s="136"/>
      <c r="N14" s="159">
        <f t="shared" si="0"/>
        <v>3.1092372628197622</v>
      </c>
      <c r="O14" s="159">
        <f t="shared" si="1"/>
        <v>15.706596044696701</v>
      </c>
      <c r="P14" s="159">
        <f t="shared" si="2"/>
        <v>28.531334154320945</v>
      </c>
    </row>
    <row r="15" spans="2:16" x14ac:dyDescent="0.3">
      <c r="B15" s="135" t="str">
        <f>'Company Info'!C6</f>
        <v>Bajaj Auto</v>
      </c>
      <c r="C15" s="135" t="s">
        <v>394</v>
      </c>
      <c r="D15" s="174">
        <f>'Company Info'!D6</f>
        <v>11920</v>
      </c>
      <c r="E15" s="174">
        <f>'Company Info'!I6</f>
        <v>27.93</v>
      </c>
      <c r="F15" s="174">
        <f t="shared" si="3"/>
        <v>332925.59999999998</v>
      </c>
      <c r="G15" s="174">
        <f>'Company Info'!H6</f>
        <v>956.42</v>
      </c>
      <c r="H15" s="174">
        <f t="shared" si="4"/>
        <v>333882.01999999996</v>
      </c>
      <c r="I15" s="174"/>
      <c r="J15" s="174">
        <f>'Company Info'!K6</f>
        <v>46490.59</v>
      </c>
      <c r="K15" s="174">
        <v>10484</v>
      </c>
      <c r="L15" s="174">
        <f>'Company Info'!N6</f>
        <v>8005.89</v>
      </c>
      <c r="M15" s="136"/>
      <c r="N15" s="159">
        <f t="shared" si="0"/>
        <v>7.1817118259845696</v>
      </c>
      <c r="O15" s="159">
        <f t="shared" si="1"/>
        <v>31.846816100724912</v>
      </c>
      <c r="P15" s="159">
        <f t="shared" si="2"/>
        <v>41.585082982654015</v>
      </c>
    </row>
    <row r="16" spans="2:16" x14ac:dyDescent="0.3">
      <c r="B16" s="135" t="str">
        <f>'Company Info'!C8</f>
        <v>Eicher Motors</v>
      </c>
      <c r="C16" s="135" t="s">
        <v>395</v>
      </c>
      <c r="D16" s="174">
        <f>'Company Info'!D8</f>
        <v>4840.55</v>
      </c>
      <c r="E16" s="174">
        <f>'Company Info'!I8</f>
        <v>27.41</v>
      </c>
      <c r="F16" s="174">
        <f t="shared" si="3"/>
        <v>132679.4755</v>
      </c>
      <c r="G16" s="174">
        <f>'Company Info'!H8</f>
        <v>273.13</v>
      </c>
      <c r="H16" s="174">
        <f t="shared" si="4"/>
        <v>132952.60550000001</v>
      </c>
      <c r="I16" s="174"/>
      <c r="J16" s="174">
        <f>'Company Info'!K8</f>
        <v>16942.46</v>
      </c>
      <c r="K16" s="174">
        <v>5825</v>
      </c>
      <c r="L16" s="174">
        <f>'Company Info'!N8</f>
        <v>4184.13</v>
      </c>
      <c r="M16" s="136"/>
      <c r="N16" s="159">
        <f t="shared" si="0"/>
        <v>7.8473023102902415</v>
      </c>
      <c r="O16" s="159">
        <f t="shared" si="1"/>
        <v>22.824481630901289</v>
      </c>
      <c r="P16" s="159">
        <f t="shared" si="2"/>
        <v>31.710170453594891</v>
      </c>
    </row>
    <row r="17" spans="2:16" hidden="1" x14ac:dyDescent="0.3">
      <c r="B17" s="135" t="str">
        <f>'Company Info'!C9</f>
        <v>Hero Motocorp</v>
      </c>
      <c r="C17" s="135" t="s">
        <v>396</v>
      </c>
      <c r="D17" s="157">
        <f>'Company Info'!D9</f>
        <v>5951.85</v>
      </c>
      <c r="E17" s="158">
        <f>'Company Info'!I9</f>
        <v>20</v>
      </c>
      <c r="F17" s="157">
        <f t="shared" si="3"/>
        <v>119037</v>
      </c>
      <c r="G17" s="157">
        <f>'Company Info'!H9</f>
        <v>-90.060000000000059</v>
      </c>
      <c r="H17" s="157">
        <f t="shared" si="4"/>
        <v>118946.94</v>
      </c>
      <c r="I17" s="157"/>
      <c r="J17" s="157">
        <f>'Company Info'!K9</f>
        <v>39148.400000000001</v>
      </c>
      <c r="K17" s="157"/>
      <c r="L17" s="157">
        <f>'Company Info'!N9</f>
        <v>4073.83</v>
      </c>
      <c r="M17" s="136"/>
      <c r="N17" s="156">
        <f t="shared" si="0"/>
        <v>3.0383601884112759</v>
      </c>
      <c r="O17" s="156" t="e">
        <f t="shared" si="1"/>
        <v>#DIV/0!</v>
      </c>
      <c r="P17" s="159">
        <f t="shared" si="2"/>
        <v>29.219923266312048</v>
      </c>
    </row>
    <row r="18" spans="2:16" hidden="1" x14ac:dyDescent="0.3">
      <c r="B18" s="135" t="str">
        <f>'Company Info'!C10</f>
        <v>Ashok Leyland</v>
      </c>
      <c r="C18" s="135" t="s">
        <v>397</v>
      </c>
      <c r="D18" s="157">
        <f>'Company Info'!D10</f>
        <v>239.5</v>
      </c>
      <c r="E18" s="158">
        <f>'Company Info'!I10</f>
        <v>293.64</v>
      </c>
      <c r="F18" s="157">
        <f t="shared" si="3"/>
        <v>70326.78</v>
      </c>
      <c r="G18" s="157">
        <f>'Company Info'!H10</f>
        <v>33722.129999999997</v>
      </c>
      <c r="H18" s="157">
        <f t="shared" si="4"/>
        <v>104048.91</v>
      </c>
      <c r="I18" s="157"/>
      <c r="J18" s="157">
        <f>'Company Info'!K10</f>
        <v>46823.81</v>
      </c>
      <c r="K18" s="157"/>
      <c r="L18" s="157">
        <f>'Company Info'!N10</f>
        <v>2662.5</v>
      </c>
      <c r="M18" s="136"/>
      <c r="N18" s="156">
        <f t="shared" si="0"/>
        <v>2.2221367718688421</v>
      </c>
      <c r="O18" s="156" t="e">
        <f t="shared" si="1"/>
        <v>#DIV/0!</v>
      </c>
      <c r="P18" s="159">
        <f t="shared" si="2"/>
        <v>26.413814084507042</v>
      </c>
    </row>
    <row r="19" spans="2:16" hidden="1" x14ac:dyDescent="0.3">
      <c r="B19" s="135" t="str">
        <f>'Company Info'!C11</f>
        <v>Ola Electric</v>
      </c>
      <c r="C19" s="135" t="s">
        <v>398</v>
      </c>
      <c r="D19" s="157">
        <f>'Company Info'!D11</f>
        <v>115.75</v>
      </c>
      <c r="E19" s="158">
        <f>'Company Info'!I11</f>
        <v>441.08</v>
      </c>
      <c r="F19" s="157">
        <f t="shared" si="3"/>
        <v>51055.009999999995</v>
      </c>
      <c r="G19" s="157">
        <f>'Company Info'!H11</f>
        <v>4020.63</v>
      </c>
      <c r="H19" s="157">
        <f t="shared" si="4"/>
        <v>55075.639999999992</v>
      </c>
      <c r="I19" s="157"/>
      <c r="J19" s="157">
        <f>'Company Info'!K11</f>
        <v>5009.83</v>
      </c>
      <c r="K19" s="157"/>
      <c r="L19" s="157">
        <f>'Company Info'!N11</f>
        <v>-1584.4</v>
      </c>
      <c r="M19" s="136"/>
      <c r="N19" s="156">
        <f t="shared" si="0"/>
        <v>10.993514750001495</v>
      </c>
      <c r="O19" s="156" t="e">
        <f t="shared" si="1"/>
        <v>#DIV/0!</v>
      </c>
      <c r="P19" s="159">
        <f t="shared" si="2"/>
        <v>-32.223560969452151</v>
      </c>
    </row>
    <row r="20" spans="2:16" hidden="1" x14ac:dyDescent="0.3">
      <c r="B20" s="135" t="str">
        <f>'Company Info'!C12</f>
        <v>Escorts Kubota</v>
      </c>
      <c r="C20" s="135" t="s">
        <v>399</v>
      </c>
      <c r="D20" s="157">
        <f>'Company Info'!D12</f>
        <v>3868.5</v>
      </c>
      <c r="E20" s="158">
        <f>'Company Info'!I12</f>
        <v>11.05</v>
      </c>
      <c r="F20" s="157">
        <f t="shared" si="3"/>
        <v>42746.925000000003</v>
      </c>
      <c r="G20" s="157">
        <f>'Company Info'!H12</f>
        <v>-1125.9100000000001</v>
      </c>
      <c r="H20" s="157">
        <f t="shared" si="4"/>
        <v>41621.014999999999</v>
      </c>
      <c r="I20" s="157"/>
      <c r="J20" s="157">
        <f>'Company Info'!K12</f>
        <v>8804.4</v>
      </c>
      <c r="K20" s="157"/>
      <c r="L20" s="157">
        <f>'Company Info'!N12</f>
        <v>1052.32</v>
      </c>
      <c r="M20" s="136"/>
      <c r="N20" s="156">
        <f t="shared" si="0"/>
        <v>4.7272971468811047</v>
      </c>
      <c r="O20" s="156" t="e">
        <f t="shared" si="1"/>
        <v>#DIV/0!</v>
      </c>
      <c r="P20" s="159">
        <f t="shared" si="2"/>
        <v>40.62160274441235</v>
      </c>
    </row>
    <row r="21" spans="2:16" ht="5.4" customHeight="1" x14ac:dyDescent="0.3">
      <c r="B21" s="135"/>
      <c r="C21" s="135"/>
      <c r="D21" s="135"/>
      <c r="E21" s="160"/>
      <c r="F21" s="135"/>
      <c r="G21" s="135"/>
      <c r="H21" s="135"/>
      <c r="I21" s="135"/>
      <c r="J21" s="135"/>
      <c r="K21" s="135"/>
      <c r="L21" s="135"/>
      <c r="M21" s="135"/>
      <c r="N21" s="135"/>
      <c r="O21" s="135"/>
      <c r="P21" s="135"/>
    </row>
    <row r="22" spans="2:16" x14ac:dyDescent="0.3">
      <c r="B22" s="154" t="s">
        <v>401</v>
      </c>
      <c r="C22" s="154"/>
      <c r="D22" s="154"/>
      <c r="E22" s="154"/>
      <c r="F22" s="154"/>
      <c r="G22" s="154"/>
      <c r="H22" s="154"/>
      <c r="I22" s="154"/>
      <c r="J22" s="154"/>
      <c r="K22" s="154"/>
      <c r="L22" s="154"/>
      <c r="M22" s="154"/>
      <c r="N22" s="161">
        <f>MAX(N12:N16)</f>
        <v>7.8473023102902415</v>
      </c>
      <c r="O22" s="161">
        <f t="shared" ref="O22:P22" si="5">MAX(O12:O16)</f>
        <v>31.846816100724912</v>
      </c>
      <c r="P22" s="161">
        <f t="shared" si="5"/>
        <v>41.585082982654015</v>
      </c>
    </row>
    <row r="23" spans="2:16" x14ac:dyDescent="0.3">
      <c r="B23" s="154" t="s">
        <v>403</v>
      </c>
      <c r="C23" s="154"/>
      <c r="D23" s="154"/>
      <c r="E23" s="154"/>
      <c r="F23" s="154"/>
      <c r="G23" s="154"/>
      <c r="H23" s="154"/>
      <c r="I23" s="154"/>
      <c r="J23" s="154"/>
      <c r="K23" s="154"/>
      <c r="L23" s="154"/>
      <c r="M23" s="154"/>
      <c r="N23" s="161">
        <f>QUARTILE(N12:N16,3)</f>
        <v>7.1817118259845696</v>
      </c>
      <c r="O23" s="161">
        <f t="shared" ref="O23:P23" si="6">QUARTILE(O12:O16,3)</f>
        <v>22.824481630901289</v>
      </c>
      <c r="P23" s="161">
        <f t="shared" si="6"/>
        <v>31.710170453594891</v>
      </c>
    </row>
    <row r="24" spans="2:16" x14ac:dyDescent="0.3">
      <c r="B24" s="162" t="s">
        <v>214</v>
      </c>
      <c r="C24" s="162"/>
      <c r="D24" s="162"/>
      <c r="E24" s="162"/>
      <c r="F24" s="162"/>
      <c r="G24" s="162"/>
      <c r="H24" s="162"/>
      <c r="I24" s="162"/>
      <c r="J24" s="162"/>
      <c r="K24" s="162"/>
      <c r="L24" s="162"/>
      <c r="M24" s="162"/>
      <c r="N24" s="163">
        <f>AVERAGE(N12:N16)</f>
        <v>4.3397539698176635</v>
      </c>
      <c r="O24" s="163">
        <f t="shared" ref="O24:P24" si="7">AVERAGE(O12:O16)</f>
        <v>18.659168367475218</v>
      </c>
      <c r="P24" s="163">
        <f t="shared" si="7"/>
        <v>27.653507821589692</v>
      </c>
    </row>
    <row r="25" spans="2:16" x14ac:dyDescent="0.3">
      <c r="B25" s="162" t="s">
        <v>189</v>
      </c>
      <c r="C25" s="162"/>
      <c r="D25" s="162"/>
      <c r="E25" s="162"/>
      <c r="F25" s="162"/>
      <c r="G25" s="162"/>
      <c r="H25" s="162"/>
      <c r="I25" s="162"/>
      <c r="J25" s="162"/>
      <c r="K25" s="162"/>
      <c r="L25" s="162"/>
      <c r="M25" s="162"/>
      <c r="N25" s="163">
        <f>MEDIAN(N12:N16)</f>
        <v>3.1092372628197622</v>
      </c>
      <c r="O25" s="163">
        <f t="shared" ref="O25:P25" si="8">MEDIAN(O12:O16)</f>
        <v>16.619472295053313</v>
      </c>
      <c r="P25" s="163">
        <f t="shared" si="8"/>
        <v>28.531334154320945</v>
      </c>
    </row>
    <row r="26" spans="2:16" x14ac:dyDescent="0.3">
      <c r="B26" s="154" t="s">
        <v>402</v>
      </c>
      <c r="C26" s="154"/>
      <c r="D26" s="154"/>
      <c r="E26" s="154"/>
      <c r="F26" s="154"/>
      <c r="G26" s="154"/>
      <c r="H26" s="154"/>
      <c r="I26" s="154"/>
      <c r="J26" s="154"/>
      <c r="K26" s="154"/>
      <c r="L26" s="154"/>
      <c r="M26" s="154"/>
      <c r="N26" s="161">
        <f>QUARTILE(N12:N16,1)</f>
        <v>2.6210401598316224</v>
      </c>
      <c r="O26" s="161">
        <f t="shared" ref="O26:P26" si="9">QUARTILE(O12:O16,1)</f>
        <v>15.706596044696701</v>
      </c>
      <c r="P26" s="161">
        <f t="shared" si="9"/>
        <v>26.047875795658562</v>
      </c>
    </row>
    <row r="27" spans="2:16" x14ac:dyDescent="0.3">
      <c r="B27" s="154" t="s">
        <v>404</v>
      </c>
      <c r="C27" s="154"/>
      <c r="D27" s="154"/>
      <c r="E27" s="154"/>
      <c r="F27" s="154"/>
      <c r="G27" s="154"/>
      <c r="H27" s="154"/>
      <c r="I27" s="154"/>
      <c r="J27" s="154"/>
      <c r="K27" s="154"/>
      <c r="L27" s="154"/>
      <c r="M27" s="154"/>
      <c r="N27" s="161">
        <f>MIN(N12:N16)</f>
        <v>0.9394782901621217</v>
      </c>
      <c r="O27" s="161">
        <f t="shared" ref="O27:P27" si="10">MIN(O12:O16)</f>
        <v>6.2984757659998785</v>
      </c>
      <c r="P27" s="161">
        <f t="shared" si="10"/>
        <v>10.393075721720038</v>
      </c>
    </row>
    <row r="29" spans="2:16" x14ac:dyDescent="0.3">
      <c r="B29" s="91" t="s">
        <v>406</v>
      </c>
      <c r="C29" s="91"/>
      <c r="D29" s="138"/>
      <c r="E29" s="138"/>
      <c r="F29" s="138"/>
      <c r="G29" s="138"/>
      <c r="H29" s="138"/>
      <c r="I29" s="138"/>
      <c r="J29" s="138"/>
      <c r="K29" s="138"/>
      <c r="L29" s="138"/>
      <c r="M29" s="138"/>
      <c r="N29" s="153" t="s">
        <v>389</v>
      </c>
      <c r="O29" s="153" t="s">
        <v>390</v>
      </c>
      <c r="P29" s="153" t="s">
        <v>391</v>
      </c>
    </row>
    <row r="31" spans="2:16" x14ac:dyDescent="0.3">
      <c r="B31" s="135" t="s">
        <v>407</v>
      </c>
      <c r="C31" s="135"/>
      <c r="D31" s="135"/>
      <c r="E31" s="135"/>
      <c r="F31" s="135"/>
      <c r="G31" s="135"/>
      <c r="H31" s="135"/>
      <c r="I31" s="135"/>
      <c r="J31" s="135"/>
      <c r="K31" s="135"/>
      <c r="L31" s="135"/>
      <c r="M31" s="135"/>
      <c r="N31" s="200">
        <f>N$25*J12</f>
        <v>1379691.0152765384</v>
      </c>
      <c r="O31" s="200">
        <f>O$25*K12</f>
        <v>1100009.6322649887</v>
      </c>
      <c r="P31" s="200">
        <f>P33+P32</f>
        <v>1037184.9263898865</v>
      </c>
    </row>
    <row r="32" spans="2:16" x14ac:dyDescent="0.3">
      <c r="B32" s="135" t="s">
        <v>357</v>
      </c>
      <c r="C32" s="135"/>
      <c r="D32" s="135"/>
      <c r="E32" s="135"/>
      <c r="F32" s="135"/>
      <c r="G32" s="135"/>
      <c r="H32" s="135"/>
      <c r="I32" s="135"/>
      <c r="J32" s="135"/>
      <c r="K32" s="135"/>
      <c r="L32" s="135"/>
      <c r="M32" s="135"/>
      <c r="N32" s="200">
        <f>G12</f>
        <v>61455.81</v>
      </c>
      <c r="O32" s="200">
        <f>N32</f>
        <v>61455.81</v>
      </c>
      <c r="P32" s="200">
        <f>O32</f>
        <v>61455.81</v>
      </c>
    </row>
    <row r="33" spans="2:16" x14ac:dyDescent="0.3">
      <c r="B33" s="135" t="s">
        <v>408</v>
      </c>
      <c r="C33" s="135"/>
      <c r="D33" s="135"/>
      <c r="E33" s="135"/>
      <c r="F33" s="135"/>
      <c r="G33" s="135"/>
      <c r="H33" s="135"/>
      <c r="I33" s="135"/>
      <c r="J33" s="135"/>
      <c r="K33" s="135"/>
      <c r="L33" s="135"/>
      <c r="M33" s="135"/>
      <c r="N33" s="200">
        <f>N31-N32</f>
        <v>1318235.2052765384</v>
      </c>
      <c r="O33" s="200">
        <f t="shared" ref="O33" si="11">O31-O32</f>
        <v>1038553.8222649887</v>
      </c>
      <c r="P33" s="200">
        <f>P25*L12</f>
        <v>975729.11638988648</v>
      </c>
    </row>
    <row r="34" spans="2:16" x14ac:dyDescent="0.3">
      <c r="B34" s="135" t="s">
        <v>409</v>
      </c>
      <c r="C34" s="135"/>
      <c r="D34" s="135"/>
      <c r="E34" s="135"/>
      <c r="F34" s="135"/>
      <c r="G34" s="135"/>
      <c r="H34" s="135"/>
      <c r="I34" s="135"/>
      <c r="J34" s="135"/>
      <c r="K34" s="135"/>
      <c r="L34" s="135"/>
      <c r="M34" s="135"/>
      <c r="N34" s="200">
        <f>$E$12</f>
        <v>368.09</v>
      </c>
      <c r="O34" s="200">
        <f t="shared" ref="O34:P34" si="12">$E$12</f>
        <v>368.09</v>
      </c>
      <c r="P34" s="200">
        <f t="shared" si="12"/>
        <v>368.09</v>
      </c>
    </row>
    <row r="35" spans="2:16" x14ac:dyDescent="0.3">
      <c r="B35" s="132" t="s">
        <v>410</v>
      </c>
      <c r="C35" s="132"/>
      <c r="D35" s="132"/>
      <c r="E35" s="132"/>
      <c r="F35" s="132"/>
      <c r="G35" s="132"/>
      <c r="H35" s="132"/>
      <c r="I35" s="132"/>
      <c r="J35" s="132"/>
      <c r="K35" s="132"/>
      <c r="L35" s="132"/>
      <c r="M35" s="132"/>
      <c r="N35" s="201">
        <f>N33/N34</f>
        <v>3581.285026152676</v>
      </c>
      <c r="O35" s="201">
        <f t="shared" ref="O35:P35" si="13">O33/O34</f>
        <v>2821.4670930071143</v>
      </c>
      <c r="P35" s="201">
        <f t="shared" si="13"/>
        <v>2650.7895253603374</v>
      </c>
    </row>
    <row r="37" spans="2:16" x14ac:dyDescent="0.3">
      <c r="B37" s="164" t="s">
        <v>411</v>
      </c>
      <c r="N37" s="203" t="str">
        <f>IF(N35&gt;D12,"Undervalued","Overvalued")</f>
        <v>Undervalued</v>
      </c>
      <c r="O37" s="203" t="str">
        <f t="shared" ref="O37:P37" si="14">IF(O35&gt;E12,"Undervalued","Overvalued")</f>
        <v>Undervalued</v>
      </c>
      <c r="P37" s="203" t="str">
        <f t="shared" si="14"/>
        <v>Overvalued</v>
      </c>
    </row>
  </sheetData>
  <mergeCells count="3">
    <mergeCell ref="J9:L9"/>
    <mergeCell ref="N9:P9"/>
    <mergeCell ref="D9:H9"/>
  </mergeCells>
  <pageMargins left="0.11811023622047245" right="0.19685039370078741" top="0.19685039370078741" bottom="0.74803149606299213" header="0.98425196850393704" footer="0.31496062992125984"/>
  <pageSetup paperSize="9" scale="8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52BA9-0D20-479F-87C6-65F879D2755E}">
  <sheetPr>
    <pageSetUpPr fitToPage="1"/>
  </sheetPr>
  <dimension ref="B1:K413"/>
  <sheetViews>
    <sheetView showGridLines="0" view="pageBreakPreview" zoomScale="60" zoomScaleNormal="100" workbookViewId="0">
      <selection activeCell="P20" sqref="P20"/>
    </sheetView>
  </sheetViews>
  <sheetFormatPr defaultRowHeight="14.4" x14ac:dyDescent="0.3"/>
  <cols>
    <col min="1" max="1" width="1.88671875" customWidth="1"/>
    <col min="2" max="2" width="19.33203125" customWidth="1"/>
    <col min="5" max="5" width="12.6640625" bestFit="1" customWidth="1"/>
    <col min="6" max="6" width="10.33203125" customWidth="1"/>
    <col min="8" max="8" width="10.5546875" bestFit="1" customWidth="1"/>
    <col min="10" max="10" width="10.21875" bestFit="1" customWidth="1"/>
    <col min="11" max="11" width="22.21875" customWidth="1"/>
  </cols>
  <sheetData>
    <row r="1" spans="2:11" ht="15" thickBot="1" x14ac:dyDescent="0.35"/>
    <row r="2" spans="2:11" ht="16.2" thickTop="1" x14ac:dyDescent="0.3">
      <c r="B2" s="263" t="str">
        <f>'Data Sheet'!B1</f>
        <v>TATA MOTORS LTD</v>
      </c>
      <c r="C2" s="264"/>
      <c r="D2" s="264"/>
      <c r="E2" s="264"/>
      <c r="F2" s="264"/>
      <c r="G2" s="264"/>
      <c r="H2" s="264"/>
      <c r="I2" s="264"/>
      <c r="J2" s="264"/>
      <c r="K2" s="264"/>
    </row>
    <row r="3" spans="2:11" ht="15.6" x14ac:dyDescent="0.3">
      <c r="B3" s="226" t="str">
        <f>CONCATENATE(" ","( ",VLOOKUP(B2,Sheet13!B2:D5442,3,0)," | ","BSE Code: ",VLOOKUP(B2,Sheet13!B2:E5442,2,0),")")</f>
        <v xml:space="preserve"> ( TATAMOTORS | BSE Code: 500570)</v>
      </c>
      <c r="C3" s="226"/>
      <c r="D3" s="226"/>
      <c r="E3" s="226"/>
      <c r="F3" s="226"/>
      <c r="G3" s="226"/>
      <c r="H3" s="226"/>
      <c r="I3" s="226"/>
      <c r="J3" s="226"/>
      <c r="K3" s="226"/>
    </row>
    <row r="4" spans="2:11" ht="15.6" x14ac:dyDescent="0.3">
      <c r="B4" s="225" t="str">
        <f>CONCATENATE("  ","INR " &amp;'Data Sheet'!B8)</f>
        <v xml:space="preserve">  INR 1049.35</v>
      </c>
      <c r="C4" s="226"/>
      <c r="D4" s="226"/>
      <c r="E4" s="226"/>
      <c r="F4" s="226"/>
      <c r="G4" s="226"/>
      <c r="H4" s="226"/>
      <c r="I4" s="226"/>
      <c r="J4" s="226"/>
      <c r="K4" s="226"/>
    </row>
    <row r="5" spans="2:11" ht="16.2" thickBot="1" x14ac:dyDescent="0.35">
      <c r="B5" s="271" t="s">
        <v>8898</v>
      </c>
      <c r="C5" s="226"/>
      <c r="D5" s="226"/>
      <c r="E5" s="226"/>
      <c r="F5" s="226"/>
      <c r="G5" s="226"/>
      <c r="H5" s="226"/>
      <c r="I5" s="226"/>
      <c r="J5" s="226"/>
      <c r="K5" s="226"/>
    </row>
    <row r="6" spans="2:11" ht="15" thickTop="1" x14ac:dyDescent="0.3">
      <c r="B6" s="238"/>
      <c r="C6" s="238"/>
      <c r="D6" s="238"/>
      <c r="E6" s="238"/>
      <c r="F6" s="238"/>
      <c r="G6" s="238"/>
      <c r="H6" s="238"/>
      <c r="I6" s="238"/>
      <c r="J6" s="238"/>
      <c r="K6" s="238"/>
    </row>
    <row r="7" spans="2:11" x14ac:dyDescent="0.3">
      <c r="B7" s="374" t="s">
        <v>8970</v>
      </c>
      <c r="C7" s="374"/>
      <c r="D7" s="374"/>
      <c r="E7" s="374"/>
      <c r="F7" s="374"/>
      <c r="G7" s="374"/>
      <c r="H7" s="374"/>
      <c r="I7" s="374"/>
      <c r="J7" s="374"/>
      <c r="K7" s="374"/>
    </row>
    <row r="9" spans="2:11" x14ac:dyDescent="0.3">
      <c r="B9" s="169" t="s">
        <v>236</v>
      </c>
      <c r="C9" s="169" t="s">
        <v>668</v>
      </c>
      <c r="D9" s="169" t="s">
        <v>654</v>
      </c>
      <c r="E9" s="169" t="s">
        <v>655</v>
      </c>
      <c r="F9" s="169"/>
      <c r="G9" s="169" t="s">
        <v>656</v>
      </c>
      <c r="H9" s="169"/>
      <c r="I9" s="169"/>
      <c r="J9" s="169"/>
      <c r="K9" s="169"/>
    </row>
    <row r="10" spans="2:11" x14ac:dyDescent="0.3">
      <c r="B10" s="87">
        <v>43738</v>
      </c>
      <c r="C10" s="86">
        <v>176.6</v>
      </c>
      <c r="D10" s="216">
        <f t="shared" ref="D10:D73" si="0">(C10-C11)/C11</f>
        <v>-0.63262673961432059</v>
      </c>
      <c r="E10" s="216">
        <v>0.51302261823166551</v>
      </c>
      <c r="F10" s="183"/>
    </row>
    <row r="11" spans="2:11" x14ac:dyDescent="0.3">
      <c r="B11" s="87">
        <v>44469</v>
      </c>
      <c r="C11" s="86">
        <v>480.71</v>
      </c>
      <c r="D11" s="216">
        <f t="shared" si="0"/>
        <v>5.2813275839540044</v>
      </c>
      <c r="E11" s="216">
        <v>0.45102478191312734</v>
      </c>
      <c r="F11" s="183"/>
      <c r="G11" s="214" t="s">
        <v>669</v>
      </c>
      <c r="H11" s="209"/>
      <c r="I11" s="209"/>
      <c r="J11" s="209"/>
      <c r="K11" s="209"/>
    </row>
    <row r="12" spans="2:11" x14ac:dyDescent="0.3">
      <c r="B12" s="87">
        <v>39994</v>
      </c>
      <c r="C12" s="86">
        <v>76.53</v>
      </c>
      <c r="D12" s="216">
        <f t="shared" si="0"/>
        <v>-0.70687145702466669</v>
      </c>
      <c r="E12" s="216">
        <v>0.44998105342932926</v>
      </c>
      <c r="F12" s="183"/>
      <c r="G12" s="135" t="s">
        <v>188</v>
      </c>
      <c r="H12" s="135"/>
      <c r="I12" s="135"/>
      <c r="J12" s="135"/>
      <c r="K12" s="175">
        <f>AVERAGE(E10:E413)</f>
        <v>2.0095660713853727E-2</v>
      </c>
    </row>
    <row r="13" spans="2:11" x14ac:dyDescent="0.3">
      <c r="B13" s="87">
        <v>44196</v>
      </c>
      <c r="C13" s="86">
        <v>261.08</v>
      </c>
      <c r="D13" s="216">
        <f t="shared" si="0"/>
        <v>3.2695012264922321</v>
      </c>
      <c r="E13" s="216">
        <v>0.42893109298888937</v>
      </c>
      <c r="F13" s="183"/>
      <c r="G13" s="135" t="s">
        <v>657</v>
      </c>
      <c r="H13" s="135"/>
      <c r="I13" s="135"/>
      <c r="J13" s="135"/>
      <c r="K13" s="175">
        <f>_xlfn.STDEV.S(E10:E413)</f>
        <v>0.14105225408109651</v>
      </c>
    </row>
    <row r="14" spans="2:11" x14ac:dyDescent="0.3">
      <c r="B14" s="87">
        <v>39933</v>
      </c>
      <c r="C14" s="86">
        <v>61.15</v>
      </c>
      <c r="D14" s="216">
        <f t="shared" si="0"/>
        <v>1.5154257507198685</v>
      </c>
      <c r="E14" s="216">
        <v>0.38160867600542253</v>
      </c>
      <c r="F14" s="183"/>
      <c r="G14" s="135" t="s">
        <v>658</v>
      </c>
      <c r="H14" s="135"/>
      <c r="I14" s="135"/>
      <c r="J14" s="135"/>
      <c r="K14" s="175">
        <f>MIN(E10:E413)</f>
        <v>-0.5069678039404133</v>
      </c>
    </row>
    <row r="15" spans="2:11" x14ac:dyDescent="0.3">
      <c r="B15" s="87">
        <v>36129</v>
      </c>
      <c r="C15" s="86">
        <v>24.31</v>
      </c>
      <c r="D15" s="216">
        <f t="shared" si="0"/>
        <v>-0.82918774592467681</v>
      </c>
      <c r="E15" s="216">
        <v>0.36880630630630612</v>
      </c>
      <c r="F15" s="183"/>
      <c r="G15" s="135" t="s">
        <v>659</v>
      </c>
      <c r="H15" s="135"/>
      <c r="I15" s="135"/>
      <c r="J15" s="135"/>
      <c r="K15" s="175">
        <f>MAX(E10:E413)</f>
        <v>0.51302261823166551</v>
      </c>
    </row>
    <row r="16" spans="2:11" x14ac:dyDescent="0.3">
      <c r="B16" s="87">
        <v>44043</v>
      </c>
      <c r="C16" s="86">
        <v>142.32</v>
      </c>
      <c r="D16" s="216">
        <f t="shared" si="0"/>
        <v>-0.38852846401718583</v>
      </c>
      <c r="E16" s="216">
        <v>0.3684615384615384</v>
      </c>
      <c r="F16" s="183"/>
      <c r="G16" s="135" t="s">
        <v>662</v>
      </c>
      <c r="H16" s="135"/>
      <c r="I16" s="135"/>
      <c r="J16" s="135"/>
      <c r="K16" s="160">
        <v>971</v>
      </c>
    </row>
    <row r="17" spans="2:11" x14ac:dyDescent="0.3">
      <c r="B17" s="87">
        <v>40908</v>
      </c>
      <c r="C17" s="86">
        <v>232.75</v>
      </c>
      <c r="D17" s="216">
        <f t="shared" si="0"/>
        <v>0.29853827270698496</v>
      </c>
      <c r="E17" s="216">
        <v>0.36406259157240817</v>
      </c>
      <c r="F17" s="183"/>
    </row>
    <row r="18" spans="2:11" x14ac:dyDescent="0.3">
      <c r="B18" s="87">
        <v>44135</v>
      </c>
      <c r="C18" s="86">
        <v>179.24</v>
      </c>
      <c r="D18" s="216">
        <f t="shared" si="0"/>
        <v>3.0497062810664262</v>
      </c>
      <c r="E18" s="216">
        <v>0.35962982629143586</v>
      </c>
      <c r="F18" s="183"/>
      <c r="G18" s="103" t="s">
        <v>660</v>
      </c>
      <c r="H18" s="103" t="s">
        <v>666</v>
      </c>
      <c r="I18" s="204" t="s">
        <v>661</v>
      </c>
      <c r="J18" s="103" t="s">
        <v>663</v>
      </c>
      <c r="K18" s="103" t="s">
        <v>665</v>
      </c>
    </row>
    <row r="19" spans="2:11" x14ac:dyDescent="0.3">
      <c r="B19" s="87">
        <v>39903</v>
      </c>
      <c r="C19" s="86">
        <v>44.26</v>
      </c>
      <c r="D19" s="216">
        <f t="shared" si="0"/>
        <v>-0.52239128088917663</v>
      </c>
      <c r="E19" s="216">
        <v>0.35227619920562181</v>
      </c>
      <c r="F19" s="183"/>
      <c r="G19" s="205">
        <v>0.05</v>
      </c>
      <c r="H19" s="205">
        <f>100%-G19</f>
        <v>0.95</v>
      </c>
      <c r="I19" s="206">
        <f>_xlfn.PERCENTILE.INC($E$10:$E$413,G19)</f>
        <v>-0.19347497234144231</v>
      </c>
      <c r="J19" s="114">
        <f>$K$16*(1-I19)</f>
        <v>1158.8641981435405</v>
      </c>
      <c r="K19" s="207">
        <f>$K$16-J19</f>
        <v>-187.86419814354053</v>
      </c>
    </row>
    <row r="20" spans="2:11" x14ac:dyDescent="0.3">
      <c r="B20" s="87">
        <v>43921</v>
      </c>
      <c r="C20" s="86">
        <v>92.67</v>
      </c>
      <c r="D20" s="216">
        <f t="shared" si="0"/>
        <v>1.9428389965068278</v>
      </c>
      <c r="E20" s="216">
        <v>0.31242033706273903</v>
      </c>
      <c r="F20" s="183"/>
      <c r="G20" s="208">
        <v>0.01</v>
      </c>
      <c r="H20" s="208">
        <f>100%-G20</f>
        <v>0.99</v>
      </c>
      <c r="I20" s="206">
        <f t="shared" ref="I20:I21" si="1">_xlfn.PERCENTILE.INC($E$10:$E$413,G20)</f>
        <v>-0.28080491137344127</v>
      </c>
      <c r="J20" s="209">
        <f>$K$16*(1-I20)</f>
        <v>1243.6615689436114</v>
      </c>
      <c r="K20" s="210">
        <f>$K$16-J20</f>
        <v>-272.66156894361143</v>
      </c>
    </row>
    <row r="21" spans="2:11" x14ac:dyDescent="0.3">
      <c r="B21" s="87">
        <v>36160</v>
      </c>
      <c r="C21" s="86">
        <v>31.49</v>
      </c>
      <c r="D21" s="216">
        <f t="shared" si="0"/>
        <v>-0.19048843187660669</v>
      </c>
      <c r="E21" s="216">
        <v>0.29535170711641301</v>
      </c>
      <c r="F21" s="183"/>
      <c r="G21" s="211">
        <v>5.0000000000000001E-3</v>
      </c>
      <c r="H21" s="212">
        <f>100%-G21</f>
        <v>0.995</v>
      </c>
      <c r="I21" s="206">
        <f t="shared" si="1"/>
        <v>-0.36538382036295453</v>
      </c>
      <c r="J21" s="168">
        <f>$K$16*(1-I21)</f>
        <v>1325.7876895724287</v>
      </c>
      <c r="K21" s="213">
        <f>$K$16-J21</f>
        <v>-354.78768957242869</v>
      </c>
    </row>
    <row r="22" spans="2:11" x14ac:dyDescent="0.3">
      <c r="B22" s="87">
        <v>34334</v>
      </c>
      <c r="C22" s="86">
        <v>38.9</v>
      </c>
      <c r="D22" s="216">
        <f t="shared" si="0"/>
        <v>-0.89871374264437853</v>
      </c>
      <c r="E22" s="216">
        <v>0.29278830176138249</v>
      </c>
      <c r="F22" s="183"/>
    </row>
    <row r="23" spans="2:11" x14ac:dyDescent="0.3">
      <c r="B23" s="87">
        <v>42429</v>
      </c>
      <c r="C23" s="86">
        <v>384.06</v>
      </c>
      <c r="D23" s="216">
        <f t="shared" si="0"/>
        <v>19.076319916361737</v>
      </c>
      <c r="E23" s="216">
        <v>0.28996070265005197</v>
      </c>
      <c r="F23" s="183"/>
    </row>
    <row r="24" spans="2:11" x14ac:dyDescent="0.3">
      <c r="B24" s="87">
        <v>33328</v>
      </c>
      <c r="C24" s="86">
        <v>19.13</v>
      </c>
      <c r="D24" s="216">
        <f t="shared" si="0"/>
        <v>-0.94997646566602167</v>
      </c>
      <c r="E24" s="216">
        <v>0.28995279838165872</v>
      </c>
      <c r="F24" s="183"/>
    </row>
    <row r="25" spans="2:11" x14ac:dyDescent="0.3">
      <c r="B25" s="87">
        <v>42277</v>
      </c>
      <c r="C25" s="86">
        <v>382.42</v>
      </c>
      <c r="D25" s="216">
        <f t="shared" si="0"/>
        <v>13.002929329915784</v>
      </c>
      <c r="E25" s="216">
        <v>0.2891720604099246</v>
      </c>
      <c r="F25" s="183"/>
    </row>
    <row r="26" spans="2:11" x14ac:dyDescent="0.3">
      <c r="B26" s="87">
        <v>36280</v>
      </c>
      <c r="C26" s="86">
        <v>27.31</v>
      </c>
      <c r="D26" s="216">
        <f t="shared" si="0"/>
        <v>0.14267782426778244</v>
      </c>
      <c r="E26" s="216">
        <v>0.28457196613358404</v>
      </c>
      <c r="F26" s="183"/>
    </row>
    <row r="27" spans="2:11" x14ac:dyDescent="0.3">
      <c r="B27" s="87">
        <v>37407</v>
      </c>
      <c r="C27" s="86">
        <v>23.9</v>
      </c>
      <c r="D27" s="216">
        <f t="shared" si="0"/>
        <v>-0.49073087577242702</v>
      </c>
      <c r="E27" s="216">
        <v>0.28356605800214807</v>
      </c>
      <c r="F27" s="183"/>
    </row>
    <row r="28" spans="2:11" x14ac:dyDescent="0.3">
      <c r="B28" s="87">
        <v>36372</v>
      </c>
      <c r="C28" s="86">
        <v>46.93</v>
      </c>
      <c r="D28" s="216">
        <f t="shared" si="0"/>
        <v>-0.75233521557865846</v>
      </c>
      <c r="E28" s="216">
        <v>0.27492529204020638</v>
      </c>
      <c r="F28" s="183"/>
    </row>
    <row r="29" spans="2:11" x14ac:dyDescent="0.3">
      <c r="B29" s="87">
        <v>40816</v>
      </c>
      <c r="C29" s="86">
        <v>189.49</v>
      </c>
      <c r="D29" s="216">
        <f t="shared" si="0"/>
        <v>4.4419873635841478</v>
      </c>
      <c r="E29" s="216">
        <v>0.27165962015972095</v>
      </c>
      <c r="F29" s="183"/>
    </row>
    <row r="30" spans="2:11" x14ac:dyDescent="0.3">
      <c r="B30" s="87">
        <v>33634</v>
      </c>
      <c r="C30" s="86">
        <v>34.82</v>
      </c>
      <c r="D30" s="216">
        <f t="shared" si="0"/>
        <v>0.23650568181818182</v>
      </c>
      <c r="E30" s="216">
        <v>0.27080291970802928</v>
      </c>
      <c r="F30" s="183"/>
    </row>
    <row r="31" spans="2:11" x14ac:dyDescent="0.3">
      <c r="B31" s="87">
        <v>33450</v>
      </c>
      <c r="C31" s="86">
        <v>28.16</v>
      </c>
      <c r="D31" s="216">
        <f t="shared" si="0"/>
        <v>-0.35781071835803879</v>
      </c>
      <c r="E31" s="216">
        <v>0.25995525727069346</v>
      </c>
      <c r="F31" s="183"/>
    </row>
    <row r="32" spans="2:11" x14ac:dyDescent="0.3">
      <c r="B32" s="87">
        <v>33663</v>
      </c>
      <c r="C32" s="86">
        <v>43.85</v>
      </c>
      <c r="D32" s="216">
        <f t="shared" si="0"/>
        <v>-0.10746997761042135</v>
      </c>
      <c r="E32" s="216">
        <v>0.25933371625502588</v>
      </c>
      <c r="F32" s="183"/>
    </row>
    <row r="33" spans="2:6" x14ac:dyDescent="0.3">
      <c r="B33" s="87">
        <v>34819</v>
      </c>
      <c r="C33" s="86">
        <v>49.13</v>
      </c>
      <c r="D33" s="216">
        <f t="shared" si="0"/>
        <v>2.6338757396449703</v>
      </c>
      <c r="E33" s="216">
        <v>0.2533163265306122</v>
      </c>
      <c r="F33" s="183"/>
    </row>
    <row r="34" spans="2:6" x14ac:dyDescent="0.3">
      <c r="B34" s="87">
        <v>36830</v>
      </c>
      <c r="C34" s="86">
        <v>13.52</v>
      </c>
      <c r="D34" s="216">
        <f t="shared" si="0"/>
        <v>-0.29693187727509102</v>
      </c>
      <c r="E34" s="216">
        <v>0.25301204819277112</v>
      </c>
      <c r="F34" s="183"/>
    </row>
    <row r="35" spans="2:6" x14ac:dyDescent="0.3">
      <c r="B35" s="87">
        <v>37256</v>
      </c>
      <c r="C35" s="86">
        <v>19.23</v>
      </c>
      <c r="D35" s="216">
        <f t="shared" si="0"/>
        <v>-6.78623364032961E-2</v>
      </c>
      <c r="E35" s="216">
        <v>0.25195312500000006</v>
      </c>
      <c r="F35" s="183"/>
    </row>
    <row r="36" spans="2:6" x14ac:dyDescent="0.3">
      <c r="B36" s="87">
        <v>34150</v>
      </c>
      <c r="C36" s="86">
        <v>20.63</v>
      </c>
      <c r="D36" s="216">
        <f t="shared" si="0"/>
        <v>-0.53209344522567481</v>
      </c>
      <c r="E36" s="216">
        <v>0.24652567975830805</v>
      </c>
      <c r="F36" s="183"/>
    </row>
    <row r="37" spans="2:6" x14ac:dyDescent="0.3">
      <c r="B37" s="87">
        <v>37833</v>
      </c>
      <c r="C37" s="86">
        <v>44.09</v>
      </c>
      <c r="D37" s="216">
        <f t="shared" si="0"/>
        <v>-8.4319833852544032E-2</v>
      </c>
      <c r="E37" s="216">
        <v>0.24407449209932297</v>
      </c>
      <c r="F37" s="183"/>
    </row>
    <row r="38" spans="2:6" x14ac:dyDescent="0.3">
      <c r="B38" s="87">
        <v>34365</v>
      </c>
      <c r="C38" s="86">
        <v>48.15</v>
      </c>
      <c r="D38" s="216">
        <f t="shared" si="0"/>
        <v>1.9981320049813205</v>
      </c>
      <c r="E38" s="216">
        <v>0.23778920308483292</v>
      </c>
      <c r="F38" s="183"/>
    </row>
    <row r="39" spans="2:6" x14ac:dyDescent="0.3">
      <c r="B39" s="87">
        <v>37195</v>
      </c>
      <c r="C39" s="86">
        <v>16.059999999999999</v>
      </c>
      <c r="D39" s="216">
        <f t="shared" si="0"/>
        <v>-0.92459385857827026</v>
      </c>
      <c r="E39" s="216">
        <v>0.23159509202453987</v>
      </c>
      <c r="F39" s="183"/>
    </row>
    <row r="40" spans="2:6" x14ac:dyDescent="0.3">
      <c r="B40" s="87">
        <v>43555</v>
      </c>
      <c r="C40" s="86">
        <v>212.98</v>
      </c>
      <c r="D40" s="216">
        <f t="shared" si="0"/>
        <v>-0.33642821535393819</v>
      </c>
      <c r="E40" s="216">
        <v>0.2298897037593117</v>
      </c>
      <c r="F40" s="183"/>
    </row>
    <row r="41" spans="2:6" x14ac:dyDescent="0.3">
      <c r="B41" s="87">
        <v>44227</v>
      </c>
      <c r="C41" s="86">
        <v>320.95999999999998</v>
      </c>
      <c r="D41" s="216">
        <f t="shared" si="0"/>
        <v>23.613496932515336</v>
      </c>
      <c r="E41" s="216">
        <v>0.22935498697717174</v>
      </c>
      <c r="F41" s="183"/>
    </row>
    <row r="42" spans="2:6" x14ac:dyDescent="0.3">
      <c r="B42" s="87">
        <v>37164</v>
      </c>
      <c r="C42" s="86">
        <v>13.04</v>
      </c>
      <c r="D42" s="216">
        <f t="shared" si="0"/>
        <v>-0.8802131177659378</v>
      </c>
      <c r="E42" s="216">
        <v>0.22787193973634653</v>
      </c>
      <c r="F42" s="183"/>
    </row>
    <row r="43" spans="2:6" x14ac:dyDescent="0.3">
      <c r="B43" s="87">
        <v>40056</v>
      </c>
      <c r="C43" s="86">
        <v>108.86</v>
      </c>
      <c r="D43" s="216">
        <f t="shared" si="0"/>
        <v>0.85293617021276591</v>
      </c>
      <c r="E43" s="216">
        <v>0.22452193475815516</v>
      </c>
      <c r="F43" s="183"/>
    </row>
    <row r="44" spans="2:6" x14ac:dyDescent="0.3">
      <c r="B44" s="87">
        <v>37894</v>
      </c>
      <c r="C44" s="86">
        <v>58.75</v>
      </c>
      <c r="D44" s="216">
        <f t="shared" si="0"/>
        <v>0.7949893064466852</v>
      </c>
      <c r="E44" s="216">
        <v>0.21812150114036916</v>
      </c>
      <c r="F44" s="183"/>
    </row>
    <row r="45" spans="2:6" x14ac:dyDescent="0.3">
      <c r="B45" s="87">
        <v>39872</v>
      </c>
      <c r="C45" s="86">
        <v>32.729999999999997</v>
      </c>
      <c r="D45" s="216">
        <f t="shared" si="0"/>
        <v>-0.11083944580277112</v>
      </c>
      <c r="E45" s="216">
        <v>0.20774907749077473</v>
      </c>
      <c r="F45" s="183"/>
    </row>
    <row r="46" spans="2:6" x14ac:dyDescent="0.3">
      <c r="B46" s="87">
        <v>36341</v>
      </c>
      <c r="C46" s="86">
        <v>36.81</v>
      </c>
      <c r="D46" s="216">
        <f t="shared" si="0"/>
        <v>1.2241691842900302</v>
      </c>
      <c r="E46" s="216">
        <v>0.20294117647058826</v>
      </c>
      <c r="F46" s="183"/>
    </row>
    <row r="47" spans="2:6" x14ac:dyDescent="0.3">
      <c r="B47" s="87">
        <v>34120</v>
      </c>
      <c r="C47" s="86">
        <v>16.55</v>
      </c>
      <c r="D47" s="216">
        <f t="shared" si="0"/>
        <v>-0.91105019886058258</v>
      </c>
      <c r="E47" s="216">
        <v>0.20276162790697683</v>
      </c>
      <c r="F47" s="183"/>
    </row>
    <row r="48" spans="2:6" x14ac:dyDescent="0.3">
      <c r="B48" s="87">
        <v>40390</v>
      </c>
      <c r="C48" s="86">
        <v>186.06</v>
      </c>
      <c r="D48" s="216">
        <f t="shared" si="0"/>
        <v>0.27639431981889268</v>
      </c>
      <c r="E48" s="216">
        <v>0.19376363403054014</v>
      </c>
      <c r="F48" s="183"/>
    </row>
    <row r="49" spans="2:6" x14ac:dyDescent="0.3">
      <c r="B49" s="87">
        <v>40147</v>
      </c>
      <c r="C49" s="86">
        <v>145.77000000000001</v>
      </c>
      <c r="D49" s="216">
        <f t="shared" si="0"/>
        <v>-0.64278187565858791</v>
      </c>
      <c r="E49" s="216">
        <v>0.19366197183098596</v>
      </c>
      <c r="F49" s="183"/>
    </row>
    <row r="50" spans="2:6" x14ac:dyDescent="0.3">
      <c r="B50" s="87">
        <v>41670</v>
      </c>
      <c r="C50" s="86">
        <v>408.07</v>
      </c>
      <c r="D50" s="216">
        <f t="shared" si="0"/>
        <v>12.561648388168827</v>
      </c>
      <c r="E50" s="216">
        <v>0.19283835135925159</v>
      </c>
      <c r="F50" s="183"/>
    </row>
    <row r="51" spans="2:6" x14ac:dyDescent="0.3">
      <c r="B51" s="87">
        <v>34303</v>
      </c>
      <c r="C51" s="86">
        <v>30.09</v>
      </c>
      <c r="D51" s="216">
        <f t="shared" si="0"/>
        <v>-0.94768139377184279</v>
      </c>
      <c r="E51" s="216">
        <v>0.18651419558359625</v>
      </c>
      <c r="F51" s="183"/>
    </row>
    <row r="52" spans="2:6" x14ac:dyDescent="0.3">
      <c r="B52" s="87">
        <v>42004</v>
      </c>
      <c r="C52" s="86">
        <v>575.13</v>
      </c>
      <c r="D52" s="216">
        <f t="shared" si="0"/>
        <v>0.11446343448436239</v>
      </c>
      <c r="E52" s="216">
        <v>0.1807953682222268</v>
      </c>
      <c r="F52" s="183"/>
    </row>
    <row r="53" spans="2:6" x14ac:dyDescent="0.3">
      <c r="B53" s="87">
        <v>41851</v>
      </c>
      <c r="C53" s="86">
        <v>516.05999999999995</v>
      </c>
      <c r="D53" s="216">
        <f t="shared" si="0"/>
        <v>4.6437007874015741</v>
      </c>
      <c r="E53" s="216">
        <v>0.18029412437389913</v>
      </c>
      <c r="F53" s="183"/>
    </row>
    <row r="54" spans="2:6" x14ac:dyDescent="0.3">
      <c r="B54" s="87">
        <v>38656</v>
      </c>
      <c r="C54" s="86">
        <v>91.44</v>
      </c>
      <c r="D54" s="216">
        <f t="shared" si="0"/>
        <v>-0.14939534883720931</v>
      </c>
      <c r="E54" s="216">
        <v>0.17759175788795867</v>
      </c>
      <c r="F54" s="183"/>
    </row>
    <row r="55" spans="2:6" x14ac:dyDescent="0.3">
      <c r="B55" s="87">
        <v>38686</v>
      </c>
      <c r="C55" s="86">
        <v>107.5</v>
      </c>
      <c r="D55" s="216">
        <f t="shared" si="0"/>
        <v>-0.90705917952708248</v>
      </c>
      <c r="E55" s="216">
        <v>0.1756342957130359</v>
      </c>
      <c r="F55" s="183"/>
    </row>
    <row r="56" spans="2:6" x14ac:dyDescent="0.3">
      <c r="B56" s="87">
        <v>45473</v>
      </c>
      <c r="C56" s="217">
        <v>1156.6500000000001</v>
      </c>
      <c r="D56" s="216">
        <f t="shared" si="0"/>
        <v>8.4714215525712433</v>
      </c>
      <c r="E56" s="216">
        <v>0.17222892237840912</v>
      </c>
      <c r="F56" s="183"/>
    </row>
    <row r="57" spans="2:6" x14ac:dyDescent="0.3">
      <c r="B57" s="87">
        <v>40117</v>
      </c>
      <c r="C57" s="86">
        <v>122.12</v>
      </c>
      <c r="D57" s="216">
        <f t="shared" si="0"/>
        <v>3.6933128362797851</v>
      </c>
      <c r="E57" s="216">
        <v>0.16905992724487853</v>
      </c>
      <c r="F57" s="183"/>
    </row>
    <row r="58" spans="2:6" x14ac:dyDescent="0.3">
      <c r="B58" s="87">
        <v>37560</v>
      </c>
      <c r="C58" s="86">
        <v>26.02</v>
      </c>
      <c r="D58" s="216">
        <f t="shared" si="0"/>
        <v>-0.10337698139214335</v>
      </c>
      <c r="E58" s="216">
        <v>0.16891284815813107</v>
      </c>
      <c r="F58" s="183"/>
    </row>
    <row r="59" spans="2:6" x14ac:dyDescent="0.3">
      <c r="B59" s="87">
        <v>39782</v>
      </c>
      <c r="C59" s="86">
        <v>29.02</v>
      </c>
      <c r="D59" s="216">
        <f t="shared" si="0"/>
        <v>-0.30970504281636535</v>
      </c>
      <c r="E59" s="216">
        <v>0.16780684104627758</v>
      </c>
      <c r="F59" s="183"/>
    </row>
    <row r="60" spans="2:6" x14ac:dyDescent="0.3">
      <c r="B60" s="87">
        <v>35854</v>
      </c>
      <c r="C60" s="86">
        <v>42.04</v>
      </c>
      <c r="D60" s="216">
        <f t="shared" si="0"/>
        <v>-0.90643431038703781</v>
      </c>
      <c r="E60" s="216">
        <v>0.16648168701442842</v>
      </c>
      <c r="F60" s="183"/>
    </row>
    <row r="61" spans="2:6" x14ac:dyDescent="0.3">
      <c r="B61" s="87">
        <v>44926</v>
      </c>
      <c r="C61" s="86">
        <v>449.31</v>
      </c>
      <c r="D61" s="216">
        <f t="shared" si="0"/>
        <v>4.6788422649140546</v>
      </c>
      <c r="E61" s="216">
        <v>0.16537414083776419</v>
      </c>
      <c r="F61" s="183"/>
    </row>
    <row r="62" spans="2:6" x14ac:dyDescent="0.3">
      <c r="B62" s="87">
        <v>38533</v>
      </c>
      <c r="C62" s="86">
        <v>79.12</v>
      </c>
      <c r="D62" s="216">
        <f t="shared" si="0"/>
        <v>0.37863739327408963</v>
      </c>
      <c r="E62" s="216">
        <v>0.16455696202531656</v>
      </c>
      <c r="F62" s="183"/>
    </row>
    <row r="63" spans="2:6" x14ac:dyDescent="0.3">
      <c r="B63" s="87">
        <v>35520</v>
      </c>
      <c r="C63" s="86">
        <v>57.39</v>
      </c>
      <c r="D63" s="216">
        <f t="shared" si="0"/>
        <v>0.61935665914221227</v>
      </c>
      <c r="E63" s="216">
        <v>0.1638612857432569</v>
      </c>
      <c r="F63" s="183"/>
    </row>
    <row r="64" spans="2:6" x14ac:dyDescent="0.3">
      <c r="B64" s="87">
        <v>37802</v>
      </c>
      <c r="C64" s="86">
        <v>35.44</v>
      </c>
      <c r="D64" s="216">
        <f t="shared" si="0"/>
        <v>-0.60134983127109121</v>
      </c>
      <c r="E64" s="216">
        <v>0.1634931057124096</v>
      </c>
      <c r="F64" s="183"/>
    </row>
    <row r="65" spans="2:6" x14ac:dyDescent="0.3">
      <c r="B65" s="87">
        <v>40025</v>
      </c>
      <c r="C65" s="86">
        <v>88.9</v>
      </c>
      <c r="D65" s="216">
        <f t="shared" si="0"/>
        <v>0.15125615125615136</v>
      </c>
      <c r="E65" s="216">
        <v>0.16163595975434475</v>
      </c>
      <c r="F65" s="183"/>
    </row>
    <row r="66" spans="2:6" x14ac:dyDescent="0.3">
      <c r="B66" s="87">
        <v>38291</v>
      </c>
      <c r="C66" s="86">
        <v>77.22</v>
      </c>
      <c r="D66" s="216">
        <f t="shared" si="0"/>
        <v>-0.76691116544417282</v>
      </c>
      <c r="E66" s="216">
        <v>0.16033057851239674</v>
      </c>
      <c r="F66" s="183"/>
    </row>
    <row r="67" spans="2:6" x14ac:dyDescent="0.3">
      <c r="B67" s="87">
        <v>44439</v>
      </c>
      <c r="C67" s="86">
        <v>331.29</v>
      </c>
      <c r="D67" s="216">
        <f t="shared" si="0"/>
        <v>27.485812553740328</v>
      </c>
      <c r="E67" s="216">
        <v>0.16026336987356862</v>
      </c>
      <c r="F67" s="183"/>
    </row>
    <row r="68" spans="2:6" x14ac:dyDescent="0.3">
      <c r="B68" s="87">
        <v>36981</v>
      </c>
      <c r="C68" s="86">
        <v>11.63</v>
      </c>
      <c r="D68" s="216">
        <f t="shared" si="0"/>
        <v>-0.86767550347024691</v>
      </c>
      <c r="E68" s="216">
        <v>0.158366533864542</v>
      </c>
      <c r="F68" s="183"/>
    </row>
    <row r="69" spans="2:6" x14ac:dyDescent="0.3">
      <c r="B69" s="87">
        <v>38595</v>
      </c>
      <c r="C69" s="86">
        <v>87.89</v>
      </c>
      <c r="D69" s="216">
        <f t="shared" si="0"/>
        <v>1.8854235062376887</v>
      </c>
      <c r="E69" s="216">
        <v>0.15766596417281348</v>
      </c>
      <c r="F69" s="183"/>
    </row>
    <row r="70" spans="2:6" x14ac:dyDescent="0.3">
      <c r="B70" s="87">
        <v>37772</v>
      </c>
      <c r="C70" s="86">
        <v>30.46</v>
      </c>
      <c r="D70" s="216">
        <f t="shared" si="0"/>
        <v>-0.8696619597774925</v>
      </c>
      <c r="E70" s="216">
        <v>0.15335100340780011</v>
      </c>
      <c r="F70" s="183"/>
    </row>
    <row r="71" spans="2:6" x14ac:dyDescent="0.3">
      <c r="B71" s="87">
        <v>40602</v>
      </c>
      <c r="C71" s="86">
        <v>233.7</v>
      </c>
      <c r="D71" s="216">
        <f t="shared" si="0"/>
        <v>-0.51510498796580628</v>
      </c>
      <c r="E71" s="216">
        <v>0.15293537247163297</v>
      </c>
      <c r="F71" s="183"/>
    </row>
    <row r="72" spans="2:6" x14ac:dyDescent="0.3">
      <c r="B72" s="87">
        <v>45016</v>
      </c>
      <c r="C72" s="86">
        <v>481.96</v>
      </c>
      <c r="D72" s="216">
        <f t="shared" si="0"/>
        <v>2.5892165624069103</v>
      </c>
      <c r="E72" s="216">
        <v>0.1524629363940698</v>
      </c>
      <c r="F72" s="183"/>
    </row>
    <row r="73" spans="2:6" x14ac:dyDescent="0.3">
      <c r="B73" s="87">
        <v>38748</v>
      </c>
      <c r="C73" s="86">
        <v>134.28</v>
      </c>
      <c r="D73" s="216">
        <f t="shared" si="0"/>
        <v>-0.16435372456282279</v>
      </c>
      <c r="E73" s="216">
        <v>0.15212355212355216</v>
      </c>
      <c r="F73" s="183"/>
    </row>
    <row r="74" spans="2:6" x14ac:dyDescent="0.3">
      <c r="B74" s="87">
        <v>40268</v>
      </c>
      <c r="C74" s="86">
        <v>160.69</v>
      </c>
      <c r="D74" s="216">
        <f t="shared" ref="D74:D137" si="2">(C74-C75)/C75</f>
        <v>1.4940245227378548</v>
      </c>
      <c r="E74" s="216">
        <v>0.15165197448577364</v>
      </c>
      <c r="F74" s="183"/>
    </row>
    <row r="75" spans="2:6" x14ac:dyDescent="0.3">
      <c r="B75" s="87">
        <v>35581</v>
      </c>
      <c r="C75" s="86">
        <v>64.430000000000007</v>
      </c>
      <c r="D75" s="216">
        <f t="shared" si="2"/>
        <v>-0.21080352768250848</v>
      </c>
      <c r="E75" s="216">
        <v>0.15156389633601436</v>
      </c>
      <c r="F75" s="183"/>
    </row>
    <row r="76" spans="2:6" x14ac:dyDescent="0.3">
      <c r="B76" s="87">
        <v>37986</v>
      </c>
      <c r="C76" s="86">
        <v>81.64</v>
      </c>
      <c r="D76" s="216">
        <f t="shared" si="2"/>
        <v>-0.72990140938265069</v>
      </c>
      <c r="E76" s="216">
        <v>0.15115623237450646</v>
      </c>
      <c r="F76" s="183"/>
    </row>
    <row r="77" spans="2:6" x14ac:dyDescent="0.3">
      <c r="B77" s="87">
        <v>40999</v>
      </c>
      <c r="C77" s="86">
        <v>302.26</v>
      </c>
      <c r="D77" s="216">
        <f t="shared" si="2"/>
        <v>4.1143824027072755</v>
      </c>
      <c r="E77" s="216">
        <v>0.15002092607388809</v>
      </c>
      <c r="F77" s="183"/>
    </row>
    <row r="78" spans="2:6" x14ac:dyDescent="0.3">
      <c r="B78" s="87">
        <v>35095</v>
      </c>
      <c r="C78" s="86">
        <v>59.1</v>
      </c>
      <c r="D78" s="216">
        <f t="shared" si="2"/>
        <v>1.6442953020134228</v>
      </c>
      <c r="E78" s="216">
        <v>0.14913474625704845</v>
      </c>
      <c r="F78" s="183"/>
    </row>
    <row r="79" spans="2:6" x14ac:dyDescent="0.3">
      <c r="B79" s="87">
        <v>33419</v>
      </c>
      <c r="C79" s="86">
        <v>22.35</v>
      </c>
      <c r="D79" s="216">
        <f t="shared" si="2"/>
        <v>-0.878539209825553</v>
      </c>
      <c r="E79" s="216">
        <v>0.14910025706940885</v>
      </c>
      <c r="F79" s="183"/>
    </row>
    <row r="80" spans="2:6" x14ac:dyDescent="0.3">
      <c r="B80" s="87">
        <v>43799</v>
      </c>
      <c r="C80" s="86">
        <v>184.01</v>
      </c>
      <c r="D80" s="216">
        <f t="shared" si="2"/>
        <v>-0.50671527759161461</v>
      </c>
      <c r="E80" s="216">
        <v>0.14647975077881614</v>
      </c>
      <c r="F80" s="183"/>
    </row>
    <row r="81" spans="2:6" x14ac:dyDescent="0.3">
      <c r="B81" s="87">
        <v>41547</v>
      </c>
      <c r="C81" s="86">
        <v>373.03</v>
      </c>
      <c r="D81" s="216">
        <f t="shared" si="2"/>
        <v>0.22739536720189507</v>
      </c>
      <c r="E81" s="216">
        <v>0.14630323889127883</v>
      </c>
      <c r="F81" s="183"/>
    </row>
    <row r="82" spans="2:6" x14ac:dyDescent="0.3">
      <c r="B82" s="87">
        <v>41243</v>
      </c>
      <c r="C82" s="86">
        <v>303.92</v>
      </c>
      <c r="D82" s="216">
        <f t="shared" si="2"/>
        <v>0.16856351891725635</v>
      </c>
      <c r="E82" s="216">
        <v>0.14333007298171704</v>
      </c>
      <c r="F82" s="183"/>
    </row>
    <row r="83" spans="2:6" x14ac:dyDescent="0.3">
      <c r="B83" s="87">
        <v>41152</v>
      </c>
      <c r="C83" s="86">
        <v>260.08</v>
      </c>
      <c r="D83" s="216">
        <f t="shared" si="2"/>
        <v>0.69643206574913563</v>
      </c>
      <c r="E83" s="216">
        <v>0.14190375834211449</v>
      </c>
      <c r="F83" s="183"/>
    </row>
    <row r="84" spans="2:6" x14ac:dyDescent="0.3">
      <c r="B84" s="87">
        <v>38776</v>
      </c>
      <c r="C84" s="86">
        <v>153.31</v>
      </c>
      <c r="D84" s="216">
        <f t="shared" si="2"/>
        <v>8.3309779536461209E-2</v>
      </c>
      <c r="E84" s="216">
        <v>0.14171879654453381</v>
      </c>
      <c r="F84" s="183"/>
    </row>
    <row r="85" spans="2:6" x14ac:dyDescent="0.3">
      <c r="B85" s="87">
        <v>38929</v>
      </c>
      <c r="C85" s="86">
        <v>141.52000000000001</v>
      </c>
      <c r="D85" s="216">
        <f t="shared" si="2"/>
        <v>4.3585762968572519</v>
      </c>
      <c r="E85" s="216">
        <v>0.13991139750302056</v>
      </c>
      <c r="F85" s="183"/>
    </row>
    <row r="86" spans="2:6" x14ac:dyDescent="0.3">
      <c r="B86" s="87">
        <v>37741</v>
      </c>
      <c r="C86" s="86">
        <v>26.41</v>
      </c>
      <c r="D86" s="216">
        <f t="shared" si="2"/>
        <v>-0.44575026232948584</v>
      </c>
      <c r="E86" s="216">
        <v>0.13934426229508198</v>
      </c>
      <c r="F86" s="183"/>
    </row>
    <row r="87" spans="2:6" x14ac:dyDescent="0.3">
      <c r="B87" s="87">
        <v>34546</v>
      </c>
      <c r="C87" s="86">
        <v>47.65</v>
      </c>
      <c r="D87" s="216">
        <f t="shared" si="2"/>
        <v>-0.94594318645913689</v>
      </c>
      <c r="E87" s="216">
        <v>0.13398381722989042</v>
      </c>
      <c r="F87" s="183"/>
    </row>
    <row r="88" spans="2:6" x14ac:dyDescent="0.3">
      <c r="B88" s="87">
        <v>45291</v>
      </c>
      <c r="C88" s="86">
        <v>881.48</v>
      </c>
      <c r="D88" s="216">
        <f t="shared" si="2"/>
        <v>16.129420909444228</v>
      </c>
      <c r="E88" s="216">
        <v>0.1336634300045014</v>
      </c>
      <c r="F88" s="183"/>
    </row>
    <row r="89" spans="2:6" x14ac:dyDescent="0.3">
      <c r="B89" s="87">
        <v>35461</v>
      </c>
      <c r="C89" s="86">
        <v>51.46</v>
      </c>
      <c r="D89" s="216">
        <f t="shared" si="2"/>
        <v>3.7341306347746097</v>
      </c>
      <c r="E89" s="216">
        <v>0.1334801762114538</v>
      </c>
      <c r="F89" s="183"/>
    </row>
    <row r="90" spans="2:6" x14ac:dyDescent="0.3">
      <c r="B90" s="87">
        <v>37072</v>
      </c>
      <c r="C90" s="86">
        <v>10.87</v>
      </c>
      <c r="D90" s="216">
        <f t="shared" si="2"/>
        <v>-0.98163448054471425</v>
      </c>
      <c r="E90" s="216">
        <v>0.13229166666666664</v>
      </c>
      <c r="F90" s="183"/>
    </row>
    <row r="91" spans="2:6" x14ac:dyDescent="0.3">
      <c r="B91" s="87">
        <v>45077</v>
      </c>
      <c r="C91" s="86">
        <v>591.87</v>
      </c>
      <c r="D91" s="216">
        <f t="shared" si="2"/>
        <v>26.212413793103448</v>
      </c>
      <c r="E91" s="216">
        <v>0.13157441927158026</v>
      </c>
      <c r="F91" s="183"/>
    </row>
    <row r="92" spans="2:6" x14ac:dyDescent="0.3">
      <c r="B92" s="87">
        <v>37287</v>
      </c>
      <c r="C92" s="86">
        <v>21.75</v>
      </c>
      <c r="D92" s="216">
        <f t="shared" si="2"/>
        <v>-0.77724293322408844</v>
      </c>
      <c r="E92" s="216">
        <v>0.13104524180967236</v>
      </c>
      <c r="F92" s="183"/>
    </row>
    <row r="93" spans="2:6" x14ac:dyDescent="0.3">
      <c r="B93" s="87">
        <v>43982</v>
      </c>
      <c r="C93" s="86">
        <v>97.64</v>
      </c>
      <c r="D93" s="216">
        <f t="shared" si="2"/>
        <v>-0.78617261239953573</v>
      </c>
      <c r="E93" s="216">
        <v>0.12930835068239657</v>
      </c>
      <c r="F93" s="183"/>
    </row>
    <row r="94" spans="2:6" x14ac:dyDescent="0.3">
      <c r="B94" s="87">
        <v>42490</v>
      </c>
      <c r="C94" s="86">
        <v>456.63</v>
      </c>
      <c r="D94" s="216">
        <f t="shared" si="2"/>
        <v>5.7588809946714026</v>
      </c>
      <c r="E94" s="216">
        <v>0.12564709362520329</v>
      </c>
      <c r="F94" s="183"/>
    </row>
    <row r="95" spans="2:6" x14ac:dyDescent="0.3">
      <c r="B95" s="87">
        <v>38168</v>
      </c>
      <c r="C95" s="86">
        <v>67.56</v>
      </c>
      <c r="D95" s="216">
        <f t="shared" si="2"/>
        <v>-0.90406543316814114</v>
      </c>
      <c r="E95" s="216">
        <v>0.12393944435202134</v>
      </c>
      <c r="F95" s="183"/>
    </row>
    <row r="96" spans="2:6" x14ac:dyDescent="0.3">
      <c r="B96" s="87">
        <v>45230</v>
      </c>
      <c r="C96" s="86">
        <v>704.23</v>
      </c>
      <c r="D96" s="216">
        <f t="shared" si="2"/>
        <v>24.701824817518251</v>
      </c>
      <c r="E96" s="216">
        <v>0.12367564462598926</v>
      </c>
      <c r="F96" s="183"/>
    </row>
    <row r="97" spans="2:6" x14ac:dyDescent="0.3">
      <c r="B97" s="87">
        <v>33603</v>
      </c>
      <c r="C97" s="86">
        <v>27.4</v>
      </c>
      <c r="D97" s="216">
        <f t="shared" si="2"/>
        <v>-0.1045751633986929</v>
      </c>
      <c r="E97" s="216">
        <v>0.12295081967213116</v>
      </c>
      <c r="F97" s="183"/>
    </row>
    <row r="98" spans="2:6" x14ac:dyDescent="0.3">
      <c r="B98" s="87">
        <v>36311</v>
      </c>
      <c r="C98" s="86">
        <v>30.6</v>
      </c>
      <c r="D98" s="216">
        <f t="shared" si="2"/>
        <v>-0.2986477194590878</v>
      </c>
      <c r="E98" s="216">
        <v>0.12046869278652518</v>
      </c>
      <c r="F98" s="183"/>
    </row>
    <row r="99" spans="2:6" x14ac:dyDescent="0.3">
      <c r="B99" s="87">
        <v>34454</v>
      </c>
      <c r="C99" s="86">
        <v>43.63</v>
      </c>
      <c r="D99" s="216">
        <f t="shared" si="2"/>
        <v>0.89695652173913054</v>
      </c>
      <c r="E99" s="216">
        <v>0.11528629856850729</v>
      </c>
      <c r="F99" s="183"/>
    </row>
    <row r="100" spans="2:6" x14ac:dyDescent="0.3">
      <c r="B100" s="87">
        <v>34181</v>
      </c>
      <c r="C100" s="218">
        <v>23</v>
      </c>
      <c r="D100" s="216">
        <f t="shared" si="2"/>
        <v>-0.92113023798093407</v>
      </c>
      <c r="E100" s="216">
        <v>0.11488124091129429</v>
      </c>
      <c r="F100" s="183"/>
    </row>
    <row r="101" spans="2:6" x14ac:dyDescent="0.3">
      <c r="B101" s="87">
        <v>41364</v>
      </c>
      <c r="C101" s="86">
        <v>291.62</v>
      </c>
      <c r="D101" s="216">
        <f t="shared" si="2"/>
        <v>0.93535970268117863</v>
      </c>
      <c r="E101" s="216">
        <v>0.11458492585231624</v>
      </c>
      <c r="F101" s="183"/>
    </row>
    <row r="102" spans="2:6" x14ac:dyDescent="0.3">
      <c r="B102" s="87">
        <v>39051</v>
      </c>
      <c r="C102" s="86">
        <v>150.68</v>
      </c>
      <c r="D102" s="216">
        <f t="shared" si="2"/>
        <v>-0.41759431045145334</v>
      </c>
      <c r="E102" s="216">
        <v>0.11301521642783285</v>
      </c>
      <c r="F102" s="183"/>
    </row>
    <row r="103" spans="2:6" x14ac:dyDescent="0.3">
      <c r="B103" s="87">
        <v>40939</v>
      </c>
      <c r="C103" s="86">
        <v>258.72000000000003</v>
      </c>
      <c r="D103" s="216">
        <f t="shared" si="2"/>
        <v>-0.2049658902341589</v>
      </c>
      <c r="E103" s="216">
        <v>0.11157894736842117</v>
      </c>
      <c r="F103" s="183"/>
    </row>
    <row r="104" spans="2:6" x14ac:dyDescent="0.3">
      <c r="B104" s="87">
        <v>41517</v>
      </c>
      <c r="C104" s="86">
        <v>325.42</v>
      </c>
      <c r="D104" s="216">
        <f t="shared" si="2"/>
        <v>12.701894736842107</v>
      </c>
      <c r="E104" s="216">
        <v>0.11110352362742427</v>
      </c>
      <c r="F104" s="183"/>
    </row>
    <row r="105" spans="2:6" x14ac:dyDescent="0.3">
      <c r="B105" s="87">
        <v>34000</v>
      </c>
      <c r="C105" s="86">
        <v>23.75</v>
      </c>
      <c r="D105" s="216">
        <f t="shared" si="2"/>
        <v>-0.95435501230012298</v>
      </c>
      <c r="E105" s="216">
        <v>0.11033193080878913</v>
      </c>
      <c r="F105" s="183"/>
    </row>
    <row r="106" spans="2:6" x14ac:dyDescent="0.3">
      <c r="B106" s="87">
        <v>42735</v>
      </c>
      <c r="C106" s="86">
        <v>520.32000000000005</v>
      </c>
      <c r="D106" s="216">
        <f t="shared" si="2"/>
        <v>2.9236859965311814</v>
      </c>
      <c r="E106" s="216">
        <v>0.10921145196017838</v>
      </c>
      <c r="F106" s="183"/>
    </row>
    <row r="107" spans="2:6" x14ac:dyDescent="0.3">
      <c r="B107" s="87">
        <v>39325</v>
      </c>
      <c r="C107" s="86">
        <v>132.61000000000001</v>
      </c>
      <c r="D107" s="216">
        <f t="shared" si="2"/>
        <v>0.86985335589396517</v>
      </c>
      <c r="E107" s="216">
        <v>0.10711304057438648</v>
      </c>
      <c r="F107" s="183"/>
    </row>
    <row r="108" spans="2:6" x14ac:dyDescent="0.3">
      <c r="B108" s="87">
        <v>37955</v>
      </c>
      <c r="C108" s="86">
        <v>70.92</v>
      </c>
      <c r="D108" s="216">
        <f t="shared" si="2"/>
        <v>-0.65502480786068695</v>
      </c>
      <c r="E108" s="216">
        <v>0.10639625585023413</v>
      </c>
      <c r="F108" s="183"/>
    </row>
    <row r="109" spans="2:6" x14ac:dyDescent="0.3">
      <c r="B109" s="87">
        <v>40421</v>
      </c>
      <c r="C109" s="86">
        <v>205.58</v>
      </c>
      <c r="D109" s="216">
        <f t="shared" si="2"/>
        <v>-0.73560542730371026</v>
      </c>
      <c r="E109" s="216">
        <v>0.10491239385144582</v>
      </c>
      <c r="F109" s="183"/>
    </row>
    <row r="110" spans="2:6" x14ac:dyDescent="0.3">
      <c r="B110" s="87">
        <v>45260</v>
      </c>
      <c r="C110" s="86">
        <v>777.55</v>
      </c>
      <c r="D110" s="216">
        <f t="shared" si="2"/>
        <v>0.84818521071521946</v>
      </c>
      <c r="E110" s="216">
        <v>0.1041137128494951</v>
      </c>
      <c r="F110" s="183"/>
    </row>
    <row r="111" spans="2:6" x14ac:dyDescent="0.3">
      <c r="B111" s="87">
        <v>42308</v>
      </c>
      <c r="C111" s="86">
        <v>420.71</v>
      </c>
      <c r="D111" s="216">
        <f t="shared" si="2"/>
        <v>18.613519813519815</v>
      </c>
      <c r="E111" s="216">
        <v>0.10012551644788442</v>
      </c>
      <c r="F111" s="183"/>
    </row>
    <row r="112" spans="2:6" x14ac:dyDescent="0.3">
      <c r="B112" s="87">
        <v>37468</v>
      </c>
      <c r="C112" s="86">
        <v>21.45</v>
      </c>
      <c r="D112" s="216">
        <f t="shared" si="2"/>
        <v>-0.95709055992318315</v>
      </c>
      <c r="E112" s="216">
        <v>9.7186700767263351E-2</v>
      </c>
      <c r="F112" s="183"/>
    </row>
    <row r="113" spans="2:6" x14ac:dyDescent="0.3">
      <c r="B113" s="87">
        <v>42551</v>
      </c>
      <c r="C113" s="86">
        <v>499.89</v>
      </c>
      <c r="D113" s="216">
        <f t="shared" si="2"/>
        <v>30.578648136449779</v>
      </c>
      <c r="E113" s="216">
        <v>9.5697345637068942E-2</v>
      </c>
      <c r="F113" s="183"/>
    </row>
    <row r="114" spans="2:6" x14ac:dyDescent="0.3">
      <c r="B114" s="87">
        <v>36922</v>
      </c>
      <c r="C114" s="86">
        <v>15.83</v>
      </c>
      <c r="D114" s="216">
        <f t="shared" si="2"/>
        <v>-0.72889193355026549</v>
      </c>
      <c r="E114" s="216">
        <v>9.550173010380629E-2</v>
      </c>
      <c r="F114" s="183"/>
    </row>
    <row r="115" spans="2:6" x14ac:dyDescent="0.3">
      <c r="B115" s="87">
        <v>34942</v>
      </c>
      <c r="C115" s="86">
        <v>58.39</v>
      </c>
      <c r="D115" s="216">
        <f t="shared" si="2"/>
        <v>1.5870624723083739</v>
      </c>
      <c r="E115" s="216">
        <v>9.5086271567891983E-2</v>
      </c>
      <c r="F115" s="183"/>
    </row>
    <row r="116" spans="2:6" x14ac:dyDescent="0.3">
      <c r="B116" s="87">
        <v>33938</v>
      </c>
      <c r="C116" s="86">
        <v>22.57</v>
      </c>
      <c r="D116" s="216">
        <f t="shared" si="2"/>
        <v>-0.53203400373211696</v>
      </c>
      <c r="E116" s="216">
        <v>9.403780901599619E-2</v>
      </c>
      <c r="F116" s="183"/>
    </row>
    <row r="117" spans="2:6" x14ac:dyDescent="0.3">
      <c r="B117" s="87">
        <v>37864</v>
      </c>
      <c r="C117" s="86">
        <v>48.23</v>
      </c>
      <c r="D117" s="216">
        <f t="shared" si="2"/>
        <v>1.1666666666666663</v>
      </c>
      <c r="E117" s="216">
        <v>9.3898843275118923E-2</v>
      </c>
      <c r="F117" s="183"/>
    </row>
    <row r="118" spans="2:6" x14ac:dyDescent="0.3">
      <c r="B118" s="87">
        <v>37529</v>
      </c>
      <c r="C118" s="86">
        <v>22.26</v>
      </c>
      <c r="D118" s="216">
        <f t="shared" si="2"/>
        <v>-0.12223974763406932</v>
      </c>
      <c r="E118" s="216">
        <v>9.3320235756385178E-2</v>
      </c>
      <c r="F118" s="183"/>
    </row>
    <row r="119" spans="2:6" x14ac:dyDescent="0.3">
      <c r="B119" s="87">
        <v>34273</v>
      </c>
      <c r="C119" s="86">
        <v>25.36</v>
      </c>
      <c r="D119" s="216">
        <f t="shared" si="2"/>
        <v>-0.94324336421825339</v>
      </c>
      <c r="E119" s="216">
        <v>9.2632485997414846E-2</v>
      </c>
      <c r="F119" s="183"/>
    </row>
    <row r="120" spans="2:6" x14ac:dyDescent="0.3">
      <c r="B120" s="87">
        <v>44742</v>
      </c>
      <c r="C120" s="86">
        <v>446.82</v>
      </c>
      <c r="D120" s="216">
        <f t="shared" si="2"/>
        <v>4.7713769051924562</v>
      </c>
      <c r="E120" s="216">
        <v>9.1775399501539373E-2</v>
      </c>
      <c r="F120" s="183"/>
    </row>
    <row r="121" spans="2:6" x14ac:dyDescent="0.3">
      <c r="B121" s="87">
        <v>39660</v>
      </c>
      <c r="C121" s="86">
        <v>77.42</v>
      </c>
      <c r="D121" s="216">
        <f t="shared" si="2"/>
        <v>0.20780031201248064</v>
      </c>
      <c r="E121" s="216">
        <v>9.1344798421201079E-2</v>
      </c>
      <c r="F121" s="183"/>
    </row>
    <row r="122" spans="2:6" x14ac:dyDescent="0.3">
      <c r="B122" s="87">
        <v>37925</v>
      </c>
      <c r="C122" s="86">
        <v>64.099999999999994</v>
      </c>
      <c r="D122" s="216">
        <f t="shared" si="2"/>
        <v>4.0671936758893272</v>
      </c>
      <c r="E122" s="216">
        <v>9.1063829787233944E-2</v>
      </c>
      <c r="F122" s="183"/>
    </row>
    <row r="123" spans="2:6" x14ac:dyDescent="0.3">
      <c r="B123" s="87">
        <v>37011</v>
      </c>
      <c r="C123" s="86">
        <v>12.65</v>
      </c>
      <c r="D123" s="216">
        <f t="shared" si="2"/>
        <v>-0.91883741819581677</v>
      </c>
      <c r="E123" s="216">
        <v>8.7704213241616466E-2</v>
      </c>
      <c r="F123" s="183"/>
    </row>
    <row r="124" spans="2:6" x14ac:dyDescent="0.3">
      <c r="B124" s="87">
        <v>40359</v>
      </c>
      <c r="C124" s="86">
        <v>155.86000000000001</v>
      </c>
      <c r="D124" s="216">
        <f t="shared" si="2"/>
        <v>-0.70201701558168428</v>
      </c>
      <c r="E124" s="216">
        <v>8.7117249075817874E-2</v>
      </c>
      <c r="F124" s="183"/>
    </row>
    <row r="125" spans="2:6" x14ac:dyDescent="0.3">
      <c r="B125" s="87">
        <v>45046</v>
      </c>
      <c r="C125" s="86">
        <v>523.04999999999995</v>
      </c>
      <c r="D125" s="216">
        <f t="shared" si="2"/>
        <v>0.65114590567586339</v>
      </c>
      <c r="E125" s="216">
        <v>8.5256037845464303E-2</v>
      </c>
      <c r="F125" s="183"/>
    </row>
    <row r="126" spans="2:6" x14ac:dyDescent="0.3">
      <c r="B126" s="87">
        <v>44316</v>
      </c>
      <c r="C126" s="86">
        <v>316.77999999999997</v>
      </c>
      <c r="D126" s="216">
        <f t="shared" si="2"/>
        <v>1.7179751179751177</v>
      </c>
      <c r="E126" s="216">
        <v>8.4714422681824234E-2</v>
      </c>
      <c r="F126" s="183"/>
    </row>
    <row r="127" spans="2:6" x14ac:dyDescent="0.3">
      <c r="B127" s="87">
        <v>38717</v>
      </c>
      <c r="C127" s="86">
        <v>116.55</v>
      </c>
      <c r="D127" s="216">
        <f t="shared" si="2"/>
        <v>6.5681818181818175</v>
      </c>
      <c r="E127" s="216">
        <v>8.4186046511627879E-2</v>
      </c>
      <c r="F127" s="183"/>
    </row>
    <row r="128" spans="2:6" x14ac:dyDescent="0.3">
      <c r="B128" s="87">
        <v>36738</v>
      </c>
      <c r="C128" s="86">
        <v>15.4</v>
      </c>
      <c r="D128" s="216">
        <f t="shared" si="2"/>
        <v>-0.97594952523738132</v>
      </c>
      <c r="E128" s="216">
        <v>8.2220660576247356E-2</v>
      </c>
      <c r="F128" s="183"/>
    </row>
    <row r="129" spans="2:6" x14ac:dyDescent="0.3">
      <c r="B129" s="87">
        <v>45107</v>
      </c>
      <c r="C129" s="86">
        <v>640.32000000000005</v>
      </c>
      <c r="D129" s="216">
        <f t="shared" si="2"/>
        <v>29.993223620522752</v>
      </c>
      <c r="E129" s="216">
        <v>8.1859192052308863E-2</v>
      </c>
      <c r="F129" s="183"/>
    </row>
    <row r="130" spans="2:6" x14ac:dyDescent="0.3">
      <c r="B130" s="87">
        <v>36038</v>
      </c>
      <c r="C130" s="86">
        <v>20.66</v>
      </c>
      <c r="D130" s="216">
        <f t="shared" si="2"/>
        <v>-0.4729591836734694</v>
      </c>
      <c r="E130" s="216">
        <v>7.9414838035527666E-2</v>
      </c>
      <c r="F130" s="183"/>
    </row>
    <row r="131" spans="2:6" x14ac:dyDescent="0.3">
      <c r="B131" s="87">
        <v>34789</v>
      </c>
      <c r="C131" s="86">
        <v>39.200000000000003</v>
      </c>
      <c r="D131" s="216">
        <f t="shared" si="2"/>
        <v>-0.95861835993581623</v>
      </c>
      <c r="E131" s="216">
        <v>7.7219016213245464E-2</v>
      </c>
      <c r="F131" s="183"/>
    </row>
    <row r="132" spans="2:6" x14ac:dyDescent="0.3">
      <c r="B132" s="87">
        <v>45322</v>
      </c>
      <c r="C132" s="86">
        <v>947.28</v>
      </c>
      <c r="D132" s="216">
        <f t="shared" si="2"/>
        <v>2.563614475961177</v>
      </c>
      <c r="E132" s="216">
        <v>7.4647184280981937E-2</v>
      </c>
      <c r="F132" s="183"/>
    </row>
    <row r="133" spans="2:6" x14ac:dyDescent="0.3">
      <c r="B133" s="87">
        <v>41213</v>
      </c>
      <c r="C133" s="86">
        <v>265.82</v>
      </c>
      <c r="D133" s="216">
        <f t="shared" si="2"/>
        <v>-0.48339325624331936</v>
      </c>
      <c r="E133" s="216">
        <v>7.3413018898400934E-2</v>
      </c>
      <c r="F133" s="183"/>
    </row>
    <row r="134" spans="2:6" x14ac:dyDescent="0.3">
      <c r="B134" s="87">
        <v>44561</v>
      </c>
      <c r="C134" s="86">
        <v>514.54999999999995</v>
      </c>
      <c r="D134" s="216">
        <f t="shared" si="2"/>
        <v>-0.47851952448034385</v>
      </c>
      <c r="E134" s="216">
        <v>7.3276041883942961E-2</v>
      </c>
      <c r="F134" s="183"/>
    </row>
    <row r="135" spans="2:6" x14ac:dyDescent="0.3">
      <c r="B135" s="87">
        <v>45443</v>
      </c>
      <c r="C135" s="86">
        <v>986.71</v>
      </c>
      <c r="D135" s="216">
        <f t="shared" si="2"/>
        <v>32.504584040747027</v>
      </c>
      <c r="E135" s="216">
        <v>7.2324378368979383E-2</v>
      </c>
      <c r="F135" s="183"/>
    </row>
    <row r="136" spans="2:6" x14ac:dyDescent="0.3">
      <c r="B136" s="87">
        <v>33816</v>
      </c>
      <c r="C136" s="86">
        <v>29.45</v>
      </c>
      <c r="D136" s="216">
        <f t="shared" si="2"/>
        <v>-0.94488940454358328</v>
      </c>
      <c r="E136" s="216">
        <v>7.0519810977826156E-2</v>
      </c>
      <c r="F136" s="183"/>
    </row>
    <row r="137" spans="2:6" x14ac:dyDescent="0.3">
      <c r="B137" s="87">
        <v>42582</v>
      </c>
      <c r="C137" s="86">
        <v>534.38</v>
      </c>
      <c r="D137" s="216">
        <f t="shared" si="2"/>
        <v>0.2451185982571415</v>
      </c>
      <c r="E137" s="216">
        <v>6.8995178939366686E-2</v>
      </c>
      <c r="F137" s="183"/>
    </row>
    <row r="138" spans="2:6" x14ac:dyDescent="0.3">
      <c r="B138" s="87">
        <v>43069</v>
      </c>
      <c r="C138" s="86">
        <v>429.18</v>
      </c>
      <c r="D138" s="216">
        <f t="shared" ref="D138:D201" si="3">(C138-C139)/C139</f>
        <v>35.966408268733851</v>
      </c>
      <c r="E138" s="216">
        <v>6.854226316444674E-2</v>
      </c>
      <c r="F138" s="183"/>
    </row>
    <row r="139" spans="2:6" x14ac:dyDescent="0.3">
      <c r="B139" s="87">
        <v>37103</v>
      </c>
      <c r="C139" s="86">
        <v>11.61</v>
      </c>
      <c r="D139" s="216">
        <f t="shared" si="3"/>
        <v>-0.8976461253636604</v>
      </c>
      <c r="E139" s="216">
        <v>6.8077276908923665E-2</v>
      </c>
      <c r="F139" s="183"/>
    </row>
    <row r="140" spans="2:6" x14ac:dyDescent="0.3">
      <c r="B140" s="87">
        <v>39538</v>
      </c>
      <c r="C140" s="86">
        <v>113.43</v>
      </c>
      <c r="D140" s="216">
        <f t="shared" si="3"/>
        <v>-0.78463203463203457</v>
      </c>
      <c r="E140" s="216">
        <v>6.7174710697149309E-2</v>
      </c>
      <c r="F140" s="183"/>
    </row>
    <row r="141" spans="2:6" x14ac:dyDescent="0.3">
      <c r="B141" s="87">
        <v>41912</v>
      </c>
      <c r="C141" s="86">
        <v>526.67999999999995</v>
      </c>
      <c r="D141" s="216">
        <f t="shared" si="3"/>
        <v>0.23703494926719271</v>
      </c>
      <c r="E141" s="216">
        <v>6.7125924425083458E-2</v>
      </c>
      <c r="F141" s="183"/>
    </row>
    <row r="142" spans="2:6" x14ac:dyDescent="0.3">
      <c r="B142" s="87">
        <v>43008</v>
      </c>
      <c r="C142" s="86">
        <v>425.76</v>
      </c>
      <c r="D142" s="216">
        <f t="shared" si="3"/>
        <v>28.464359861591696</v>
      </c>
      <c r="E142" s="216">
        <v>6.7014184752644007E-2</v>
      </c>
      <c r="F142" s="183"/>
    </row>
    <row r="143" spans="2:6" x14ac:dyDescent="0.3">
      <c r="B143" s="87">
        <v>36891</v>
      </c>
      <c r="C143" s="86">
        <v>14.45</v>
      </c>
      <c r="D143" s="216">
        <f t="shared" si="3"/>
        <v>-0.963786276377124</v>
      </c>
      <c r="E143" s="216">
        <v>6.6420664206641958E-2</v>
      </c>
      <c r="F143" s="183"/>
    </row>
    <row r="144" spans="2:6" x14ac:dyDescent="0.3">
      <c r="B144" s="87">
        <v>42978</v>
      </c>
      <c r="C144" s="86">
        <v>399.02</v>
      </c>
      <c r="D144" s="216">
        <f t="shared" si="3"/>
        <v>0.72593970327436297</v>
      </c>
      <c r="E144" s="216">
        <v>6.6242684979825134E-2</v>
      </c>
      <c r="F144" s="183"/>
    </row>
    <row r="145" spans="2:6" x14ac:dyDescent="0.3">
      <c r="B145" s="87">
        <v>40482</v>
      </c>
      <c r="C145" s="86">
        <v>231.19</v>
      </c>
      <c r="D145" s="216">
        <f t="shared" si="3"/>
        <v>-0.3149925925925926</v>
      </c>
      <c r="E145" s="216">
        <v>6.5489906903862152E-2</v>
      </c>
      <c r="F145" s="183"/>
    </row>
    <row r="146" spans="2:6" x14ac:dyDescent="0.3">
      <c r="B146" s="87">
        <v>44347</v>
      </c>
      <c r="C146" s="86">
        <v>337.5</v>
      </c>
      <c r="D146" s="216">
        <f t="shared" si="3"/>
        <v>1.4188346592130725</v>
      </c>
      <c r="E146" s="216">
        <v>6.5408169707683664E-2</v>
      </c>
      <c r="F146" s="183"/>
    </row>
    <row r="147" spans="2:6" x14ac:dyDescent="0.3">
      <c r="B147" s="87">
        <v>40237</v>
      </c>
      <c r="C147" s="86">
        <v>139.53</v>
      </c>
      <c r="D147" s="216">
        <f t="shared" si="3"/>
        <v>0.34163461538461537</v>
      </c>
      <c r="E147" s="216">
        <v>6.5358479041001769E-2</v>
      </c>
      <c r="F147" s="183"/>
    </row>
    <row r="148" spans="2:6" x14ac:dyDescent="0.3">
      <c r="B148" s="87">
        <v>44012</v>
      </c>
      <c r="C148" s="86">
        <v>104</v>
      </c>
      <c r="D148" s="216">
        <f t="shared" si="3"/>
        <v>0.65236733396885926</v>
      </c>
      <c r="E148" s="216">
        <v>6.5137238836542391E-2</v>
      </c>
      <c r="F148" s="183"/>
    </row>
    <row r="149" spans="2:6" x14ac:dyDescent="0.3">
      <c r="B149" s="87">
        <v>35124</v>
      </c>
      <c r="C149" s="86">
        <v>62.94</v>
      </c>
      <c r="D149" s="216">
        <f t="shared" si="3"/>
        <v>-0.47277600938180597</v>
      </c>
      <c r="E149" s="216">
        <v>6.4974619289340035E-2</v>
      </c>
      <c r="F149" s="183"/>
    </row>
    <row r="150" spans="2:6" x14ac:dyDescent="0.3">
      <c r="B150" s="87">
        <v>39263</v>
      </c>
      <c r="C150" s="86">
        <v>119.38</v>
      </c>
      <c r="D150" s="216">
        <f t="shared" si="3"/>
        <v>-0.7266252948315739</v>
      </c>
      <c r="E150" s="216">
        <v>6.4657094443948987E-2</v>
      </c>
      <c r="F150" s="183"/>
    </row>
    <row r="151" spans="2:6" x14ac:dyDescent="0.3">
      <c r="B151" s="87">
        <v>44865</v>
      </c>
      <c r="C151" s="86">
        <v>436.69</v>
      </c>
      <c r="D151" s="216">
        <f t="shared" si="3"/>
        <v>7.1899849962490627</v>
      </c>
      <c r="E151" s="216">
        <v>6.4578254509995145E-2</v>
      </c>
      <c r="F151" s="183"/>
    </row>
    <row r="152" spans="2:6" x14ac:dyDescent="0.3">
      <c r="B152" s="87">
        <v>34911</v>
      </c>
      <c r="C152" s="86">
        <v>53.32</v>
      </c>
      <c r="D152" s="216">
        <f t="shared" si="3"/>
        <v>-0.25985563575791232</v>
      </c>
      <c r="E152" s="216">
        <v>6.2786525812238356E-2</v>
      </c>
      <c r="F152" s="183"/>
    </row>
    <row r="153" spans="2:6" x14ac:dyDescent="0.3">
      <c r="B153" s="87">
        <v>35216</v>
      </c>
      <c r="C153" s="86">
        <v>72.040000000000006</v>
      </c>
      <c r="D153" s="216">
        <f t="shared" si="3"/>
        <v>1.8712634515743325</v>
      </c>
      <c r="E153" s="216">
        <v>6.2536873156342321E-2</v>
      </c>
      <c r="F153" s="183"/>
    </row>
    <row r="154" spans="2:6" x14ac:dyDescent="0.3">
      <c r="B154" s="87">
        <v>37652</v>
      </c>
      <c r="C154" s="86">
        <v>25.09</v>
      </c>
      <c r="D154" s="216">
        <f t="shared" si="3"/>
        <v>-0.62468212415856383</v>
      </c>
      <c r="E154" s="216">
        <v>6.2235393734123574E-2</v>
      </c>
      <c r="F154" s="183"/>
    </row>
    <row r="155" spans="2:6" x14ac:dyDescent="0.3">
      <c r="B155" s="87">
        <v>35155</v>
      </c>
      <c r="C155" s="86">
        <v>66.849999999999994</v>
      </c>
      <c r="D155" s="216">
        <f t="shared" si="3"/>
        <v>0.40088013411567469</v>
      </c>
      <c r="E155" s="216">
        <v>6.212265649825225E-2</v>
      </c>
      <c r="F155" s="183"/>
    </row>
    <row r="156" spans="2:6" x14ac:dyDescent="0.3">
      <c r="B156" s="87">
        <v>35399</v>
      </c>
      <c r="C156" s="86">
        <v>47.72</v>
      </c>
      <c r="D156" s="216">
        <f t="shared" si="3"/>
        <v>-0.80517677798644571</v>
      </c>
      <c r="E156" s="216">
        <v>6.0915962650066748E-2</v>
      </c>
      <c r="F156" s="183"/>
    </row>
    <row r="157" spans="2:6" x14ac:dyDescent="0.3">
      <c r="B157" s="87">
        <v>40512</v>
      </c>
      <c r="C157" s="86">
        <v>244.94</v>
      </c>
      <c r="D157" s="216">
        <f t="shared" si="3"/>
        <v>6.858196984279755</v>
      </c>
      <c r="E157" s="216">
        <v>5.947489078247329E-2</v>
      </c>
      <c r="F157" s="183"/>
    </row>
    <row r="158" spans="2:6" x14ac:dyDescent="0.3">
      <c r="B158" s="87">
        <v>33847</v>
      </c>
      <c r="C158" s="86">
        <v>31.17</v>
      </c>
      <c r="D158" s="216">
        <f t="shared" si="3"/>
        <v>0.75506756756756754</v>
      </c>
      <c r="E158" s="216">
        <v>5.8404074702886333E-2</v>
      </c>
      <c r="F158" s="183"/>
    </row>
    <row r="159" spans="2:6" x14ac:dyDescent="0.3">
      <c r="B159" s="87">
        <v>36099</v>
      </c>
      <c r="C159" s="86">
        <v>17.760000000000002</v>
      </c>
      <c r="D159" s="216">
        <f t="shared" si="3"/>
        <v>-0.95621949415766905</v>
      </c>
      <c r="E159" s="216">
        <v>5.7772483621203241E-2</v>
      </c>
      <c r="F159" s="183"/>
    </row>
    <row r="160" spans="2:6" x14ac:dyDescent="0.3">
      <c r="B160" s="87">
        <v>42460</v>
      </c>
      <c r="C160" s="86">
        <v>405.66</v>
      </c>
      <c r="D160" s="216">
        <f t="shared" si="3"/>
        <v>0.86957323255599617</v>
      </c>
      <c r="E160" s="216">
        <v>5.6241212310576529E-2</v>
      </c>
      <c r="F160" s="183"/>
    </row>
    <row r="161" spans="2:6" x14ac:dyDescent="0.3">
      <c r="B161" s="87">
        <v>40451</v>
      </c>
      <c r="C161" s="86">
        <v>216.98</v>
      </c>
      <c r="D161" s="216">
        <f t="shared" si="3"/>
        <v>4.8690830403029484</v>
      </c>
      <c r="E161" s="216">
        <v>5.5452865064694892E-2</v>
      </c>
      <c r="F161" s="183"/>
    </row>
    <row r="162" spans="2:6" x14ac:dyDescent="0.3">
      <c r="B162" s="87">
        <v>33755</v>
      </c>
      <c r="C162" s="86">
        <v>36.97</v>
      </c>
      <c r="D162" s="216">
        <f t="shared" si="3"/>
        <v>-0.77129600989792768</v>
      </c>
      <c r="E162" s="216">
        <v>5.5381101912646238E-2</v>
      </c>
      <c r="F162" s="183"/>
    </row>
    <row r="163" spans="2:6" x14ac:dyDescent="0.3">
      <c r="B163" s="87">
        <v>38807</v>
      </c>
      <c r="C163" s="86">
        <v>161.65</v>
      </c>
      <c r="D163" s="216">
        <f t="shared" si="3"/>
        <v>-0.29026167896030902</v>
      </c>
      <c r="E163" s="216">
        <v>5.4399582545169939E-2</v>
      </c>
      <c r="F163" s="183"/>
    </row>
    <row r="164" spans="2:6" x14ac:dyDescent="0.3">
      <c r="B164" s="87">
        <v>41121</v>
      </c>
      <c r="C164" s="86">
        <v>227.76</v>
      </c>
      <c r="D164" s="216">
        <f t="shared" si="3"/>
        <v>5.3196448390677027</v>
      </c>
      <c r="E164" s="216">
        <v>5.4249213108683574E-2</v>
      </c>
      <c r="F164" s="183"/>
    </row>
    <row r="165" spans="2:6" x14ac:dyDescent="0.3">
      <c r="B165" s="87">
        <v>35826</v>
      </c>
      <c r="C165" s="86">
        <v>36.04</v>
      </c>
      <c r="D165" s="216">
        <f t="shared" si="3"/>
        <v>-0.92482583121271533</v>
      </c>
      <c r="E165" s="216">
        <v>5.1955633391710485E-2</v>
      </c>
      <c r="F165" s="183"/>
    </row>
    <row r="166" spans="2:6" x14ac:dyDescent="0.3">
      <c r="B166" s="87">
        <v>44530</v>
      </c>
      <c r="C166" s="86">
        <v>479.42</v>
      </c>
      <c r="D166" s="216">
        <f t="shared" si="3"/>
        <v>2.2173679618817532</v>
      </c>
      <c r="E166" s="216">
        <v>5.1890207780240109E-2</v>
      </c>
      <c r="F166" s="183"/>
    </row>
    <row r="167" spans="2:6" x14ac:dyDescent="0.3">
      <c r="B167" s="87">
        <v>40786</v>
      </c>
      <c r="C167" s="86">
        <v>149.01</v>
      </c>
      <c r="D167" s="216">
        <f t="shared" si="3"/>
        <v>4.0978446801231607</v>
      </c>
      <c r="E167" s="216">
        <v>5.1142776523702034E-2</v>
      </c>
      <c r="F167" s="183"/>
    </row>
    <row r="168" spans="2:6" x14ac:dyDescent="0.3">
      <c r="B168" s="87">
        <v>33511</v>
      </c>
      <c r="C168" s="86">
        <v>29.23</v>
      </c>
      <c r="D168" s="216">
        <f t="shared" si="3"/>
        <v>-0.83768325188804982</v>
      </c>
      <c r="E168" s="216">
        <v>5.0305425799497025E-2</v>
      </c>
      <c r="F168" s="183"/>
    </row>
    <row r="169" spans="2:6" x14ac:dyDescent="0.3">
      <c r="B169" s="87">
        <v>43465</v>
      </c>
      <c r="C169" s="86">
        <v>180.08</v>
      </c>
      <c r="D169" s="216">
        <f t="shared" si="3"/>
        <v>-0.71336707732467441</v>
      </c>
      <c r="E169" s="216">
        <v>4.9233816931771937E-2</v>
      </c>
      <c r="F169" s="183"/>
    </row>
    <row r="170" spans="2:6" x14ac:dyDescent="0.3">
      <c r="B170" s="87">
        <v>45169</v>
      </c>
      <c r="C170" s="86">
        <v>628.26</v>
      </c>
      <c r="D170" s="216">
        <f t="shared" si="3"/>
        <v>0.34189111258249855</v>
      </c>
      <c r="E170" s="216">
        <v>4.8585496119502657E-2</v>
      </c>
      <c r="F170" s="183"/>
    </row>
    <row r="171" spans="2:6" x14ac:dyDescent="0.3">
      <c r="B171" s="87">
        <v>44773</v>
      </c>
      <c r="C171" s="86">
        <v>468.19</v>
      </c>
      <c r="D171" s="216">
        <f t="shared" si="3"/>
        <v>5.7706435285610977</v>
      </c>
      <c r="E171" s="216">
        <v>4.7826865404413423E-2</v>
      </c>
      <c r="F171" s="183"/>
    </row>
    <row r="172" spans="2:6" x14ac:dyDescent="0.3">
      <c r="B172" s="87">
        <v>38472</v>
      </c>
      <c r="C172" s="86">
        <v>69.150000000000006</v>
      </c>
      <c r="D172" s="216">
        <f t="shared" si="3"/>
        <v>0.30127963869025226</v>
      </c>
      <c r="E172" s="216">
        <v>4.7251249432076398E-2</v>
      </c>
      <c r="F172" s="183"/>
    </row>
    <row r="173" spans="2:6" x14ac:dyDescent="0.3">
      <c r="B173" s="87">
        <v>35033</v>
      </c>
      <c r="C173" s="86">
        <v>53.14</v>
      </c>
      <c r="D173" s="216">
        <f t="shared" si="3"/>
        <v>-0.86381691909484637</v>
      </c>
      <c r="E173" s="216">
        <v>4.6681110892259153E-2</v>
      </c>
      <c r="F173" s="183"/>
    </row>
    <row r="174" spans="2:6" x14ac:dyDescent="0.3">
      <c r="B174" s="87">
        <v>41578</v>
      </c>
      <c r="C174" s="86">
        <v>390.21</v>
      </c>
      <c r="D174" s="216">
        <f t="shared" si="3"/>
        <v>-0.60574892649658996</v>
      </c>
      <c r="E174" s="216">
        <v>4.6055277055464729E-2</v>
      </c>
      <c r="F174" s="183"/>
    </row>
    <row r="175" spans="2:6" x14ac:dyDescent="0.3">
      <c r="B175" s="87">
        <v>45351</v>
      </c>
      <c r="C175" s="86">
        <v>989.75</v>
      </c>
      <c r="D175" s="216">
        <f t="shared" si="3"/>
        <v>11.267600396628655</v>
      </c>
      <c r="E175" s="216">
        <v>4.483362891647668E-2</v>
      </c>
      <c r="F175" s="183"/>
    </row>
    <row r="176" spans="2:6" x14ac:dyDescent="0.3">
      <c r="B176" s="87">
        <v>38321</v>
      </c>
      <c r="C176" s="86">
        <v>80.680000000000007</v>
      </c>
      <c r="D176" s="216">
        <f t="shared" si="3"/>
        <v>-0.7350845509768511</v>
      </c>
      <c r="E176" s="216">
        <v>4.4807044807044907E-2</v>
      </c>
      <c r="F176" s="183"/>
    </row>
    <row r="177" spans="2:6" x14ac:dyDescent="0.3">
      <c r="B177" s="87">
        <v>41394</v>
      </c>
      <c r="C177" s="86">
        <v>304.55</v>
      </c>
      <c r="D177" s="216">
        <f t="shared" si="3"/>
        <v>-9.9763523499852194E-2</v>
      </c>
      <c r="E177" s="216">
        <v>4.4338522735066208E-2</v>
      </c>
      <c r="F177" s="183"/>
    </row>
    <row r="178" spans="2:6" x14ac:dyDescent="0.3">
      <c r="B178" s="87">
        <v>43190</v>
      </c>
      <c r="C178" s="86">
        <v>338.3</v>
      </c>
      <c r="D178" s="216">
        <f t="shared" si="3"/>
        <v>0.46127597080039751</v>
      </c>
      <c r="E178" s="216">
        <v>4.1467844718776063E-2</v>
      </c>
      <c r="F178" s="183"/>
    </row>
    <row r="179" spans="2:6" x14ac:dyDescent="0.3">
      <c r="B179" s="87">
        <v>41060</v>
      </c>
      <c r="C179" s="86">
        <v>231.51</v>
      </c>
      <c r="D179" s="216">
        <f t="shared" si="3"/>
        <v>-0.42966594402838004</v>
      </c>
      <c r="E179" s="216">
        <v>4.0587918015102489E-2</v>
      </c>
      <c r="F179" s="183"/>
    </row>
    <row r="180" spans="2:6" x14ac:dyDescent="0.3">
      <c r="B180" s="87">
        <v>41729</v>
      </c>
      <c r="C180" s="86">
        <v>405.92</v>
      </c>
      <c r="D180" s="216">
        <f t="shared" si="3"/>
        <v>7.9076146587667333</v>
      </c>
      <c r="E180" s="216">
        <v>4.0393684642198044E-2</v>
      </c>
      <c r="F180" s="183"/>
    </row>
    <row r="181" spans="2:6" x14ac:dyDescent="0.3">
      <c r="B181" s="87">
        <v>33694</v>
      </c>
      <c r="C181" s="86">
        <v>45.57</v>
      </c>
      <c r="D181" s="216">
        <f t="shared" si="3"/>
        <v>-0.89204235862689818</v>
      </c>
      <c r="E181" s="216">
        <v>3.9224629418472039E-2</v>
      </c>
      <c r="F181" s="183"/>
    </row>
    <row r="182" spans="2:6" x14ac:dyDescent="0.3">
      <c r="B182" s="87">
        <v>41790</v>
      </c>
      <c r="C182" s="86">
        <v>422.11</v>
      </c>
      <c r="D182" s="216">
        <f t="shared" si="3"/>
        <v>-0.10798588364573861</v>
      </c>
      <c r="E182" s="216">
        <v>3.9142315551069728E-2</v>
      </c>
      <c r="F182" s="183"/>
    </row>
    <row r="183" spans="2:6" x14ac:dyDescent="0.3">
      <c r="B183" s="87">
        <v>42855</v>
      </c>
      <c r="C183" s="86">
        <v>473.21</v>
      </c>
      <c r="D183" s="216">
        <f t="shared" si="3"/>
        <v>0.61571291996722199</v>
      </c>
      <c r="E183" s="216">
        <v>3.7581950139232982E-2</v>
      </c>
      <c r="F183" s="183"/>
    </row>
    <row r="184" spans="2:6" x14ac:dyDescent="0.3">
      <c r="B184" s="87">
        <v>41486</v>
      </c>
      <c r="C184" s="86">
        <v>292.88</v>
      </c>
      <c r="D184" s="216">
        <f t="shared" si="3"/>
        <v>3.8724005989020127</v>
      </c>
      <c r="E184" s="216">
        <v>3.714720776231456E-2</v>
      </c>
      <c r="F184" s="183"/>
    </row>
    <row r="185" spans="2:6" x14ac:dyDescent="0.3">
      <c r="B185" s="87">
        <v>38138</v>
      </c>
      <c r="C185" s="86">
        <v>60.11</v>
      </c>
      <c r="D185" s="216">
        <f t="shared" si="3"/>
        <v>-0.86252087002264255</v>
      </c>
      <c r="E185" s="216">
        <v>3.7094547964113156E-2</v>
      </c>
      <c r="F185" s="183"/>
    </row>
    <row r="186" spans="2:6" x14ac:dyDescent="0.3">
      <c r="B186" s="87">
        <v>41820</v>
      </c>
      <c r="C186" s="86">
        <v>437.23</v>
      </c>
      <c r="D186" s="216">
        <f t="shared" si="3"/>
        <v>1.5624450565551193</v>
      </c>
      <c r="E186" s="216">
        <v>3.5820046907204292E-2</v>
      </c>
      <c r="F186" s="183"/>
    </row>
    <row r="187" spans="2:6" x14ac:dyDescent="0.3">
      <c r="B187" s="87">
        <v>40877</v>
      </c>
      <c r="C187" s="86">
        <v>170.63</v>
      </c>
      <c r="D187" s="216">
        <f t="shared" si="3"/>
        <v>1.5639368895567243</v>
      </c>
      <c r="E187" s="216">
        <v>3.4121212121212094E-2</v>
      </c>
      <c r="F187" s="183"/>
    </row>
    <row r="188" spans="2:6" x14ac:dyDescent="0.3">
      <c r="B188" s="87">
        <v>38260</v>
      </c>
      <c r="C188" s="86">
        <v>66.55</v>
      </c>
      <c r="D188" s="216">
        <f t="shared" si="3"/>
        <v>-0.76433301462516368</v>
      </c>
      <c r="E188" s="216">
        <v>3.3545581612051505E-2</v>
      </c>
      <c r="F188" s="183"/>
    </row>
    <row r="189" spans="2:6" x14ac:dyDescent="0.3">
      <c r="B189" s="87">
        <v>41455</v>
      </c>
      <c r="C189" s="86">
        <v>282.39</v>
      </c>
      <c r="D189" s="216">
        <f t="shared" si="3"/>
        <v>3.3856188849200186</v>
      </c>
      <c r="E189" s="216">
        <v>3.2693362589138776E-2</v>
      </c>
      <c r="F189" s="183"/>
    </row>
    <row r="190" spans="2:6" x14ac:dyDescent="0.3">
      <c r="B190" s="87">
        <v>38230</v>
      </c>
      <c r="C190" s="86">
        <v>64.39</v>
      </c>
      <c r="D190" s="216">
        <f t="shared" si="3"/>
        <v>-0.48803371233203463</v>
      </c>
      <c r="E190" s="216">
        <v>3.2387365720699106E-2</v>
      </c>
      <c r="F190" s="183"/>
    </row>
    <row r="191" spans="2:6" x14ac:dyDescent="0.3">
      <c r="B191" s="87">
        <v>39172</v>
      </c>
      <c r="C191" s="86">
        <v>125.77</v>
      </c>
      <c r="D191" s="216">
        <f t="shared" si="3"/>
        <v>-0.12275929413405878</v>
      </c>
      <c r="E191" s="216">
        <v>3.2340146105228576E-2</v>
      </c>
      <c r="F191" s="183"/>
    </row>
    <row r="192" spans="2:6" x14ac:dyDescent="0.3">
      <c r="B192" s="87">
        <v>40329</v>
      </c>
      <c r="C192" s="86">
        <v>143.37</v>
      </c>
      <c r="D192" s="216">
        <f t="shared" si="3"/>
        <v>-0.67553071108495899</v>
      </c>
      <c r="E192" s="216">
        <v>3.1142117376294683E-2</v>
      </c>
      <c r="F192" s="183"/>
    </row>
    <row r="193" spans="2:6" x14ac:dyDescent="0.3">
      <c r="B193" s="87">
        <v>42916</v>
      </c>
      <c r="C193" s="86">
        <v>441.86</v>
      </c>
      <c r="D193" s="216">
        <f t="shared" si="3"/>
        <v>-5.8048562109616411E-2</v>
      </c>
      <c r="E193" s="216">
        <v>2.7868242300176836E-2</v>
      </c>
      <c r="F193" s="183"/>
    </row>
    <row r="194" spans="2:6" x14ac:dyDescent="0.3">
      <c r="B194" s="87">
        <v>42704</v>
      </c>
      <c r="C194" s="86">
        <v>469.09</v>
      </c>
      <c r="D194" s="216">
        <f t="shared" si="3"/>
        <v>8.3500099661152074</v>
      </c>
      <c r="E194" s="216">
        <v>2.7669456250273838E-2</v>
      </c>
      <c r="F194" s="183"/>
    </row>
    <row r="195" spans="2:6" x14ac:dyDescent="0.3">
      <c r="B195" s="87">
        <v>34880</v>
      </c>
      <c r="C195" s="86">
        <v>50.17</v>
      </c>
      <c r="D195" s="216">
        <f t="shared" si="3"/>
        <v>1.5261832829808661</v>
      </c>
      <c r="E195" s="216">
        <v>2.6601186822181384E-2</v>
      </c>
      <c r="F195" s="183"/>
    </row>
    <row r="196" spans="2:6" x14ac:dyDescent="0.3">
      <c r="B196" s="87">
        <v>37346</v>
      </c>
      <c r="C196" s="86">
        <v>19.86</v>
      </c>
      <c r="D196" s="216">
        <f t="shared" si="3"/>
        <v>-0.56342053198505171</v>
      </c>
      <c r="E196" s="216">
        <v>2.4767801857585162E-2</v>
      </c>
      <c r="F196" s="183"/>
    </row>
    <row r="197" spans="2:6" x14ac:dyDescent="0.3">
      <c r="B197" s="87">
        <v>34668</v>
      </c>
      <c r="C197" s="86">
        <v>45.49</v>
      </c>
      <c r="D197" s="216">
        <f t="shared" si="3"/>
        <v>-7.7281947261663195E-2</v>
      </c>
      <c r="E197" s="216">
        <v>2.4549549549549628E-2</v>
      </c>
      <c r="F197" s="183"/>
    </row>
    <row r="198" spans="2:6" x14ac:dyDescent="0.3">
      <c r="B198" s="87">
        <v>35673</v>
      </c>
      <c r="C198" s="86">
        <v>49.3</v>
      </c>
      <c r="D198" s="216">
        <f t="shared" si="3"/>
        <v>-0.62357791860731471</v>
      </c>
      <c r="E198" s="216">
        <v>2.4309162684396313E-2</v>
      </c>
      <c r="F198" s="183"/>
    </row>
    <row r="199" spans="2:6" x14ac:dyDescent="0.3">
      <c r="B199" s="87">
        <v>40209</v>
      </c>
      <c r="C199" s="86">
        <v>130.97</v>
      </c>
      <c r="D199" s="216">
        <f t="shared" si="3"/>
        <v>4.6428263679448509</v>
      </c>
      <c r="E199" s="216">
        <v>2.4243372174865052E-2</v>
      </c>
      <c r="F199" s="183"/>
    </row>
    <row r="200" spans="2:6" x14ac:dyDescent="0.3">
      <c r="B200" s="87">
        <v>34242</v>
      </c>
      <c r="C200" s="86">
        <v>23.21</v>
      </c>
      <c r="D200" s="216">
        <f t="shared" si="3"/>
        <v>0.18660531697341526</v>
      </c>
      <c r="E200" s="216">
        <v>2.3368606701940086E-2</v>
      </c>
      <c r="F200" s="183"/>
    </row>
    <row r="201" spans="2:6" x14ac:dyDescent="0.3">
      <c r="B201" s="87">
        <v>33358</v>
      </c>
      <c r="C201" s="86">
        <v>19.559999999999999</v>
      </c>
      <c r="D201" s="216">
        <f t="shared" si="3"/>
        <v>-0.95231594344222326</v>
      </c>
      <c r="E201" s="216">
        <v>2.2477783585990577E-2</v>
      </c>
      <c r="F201" s="183"/>
    </row>
    <row r="202" spans="2:6" x14ac:dyDescent="0.3">
      <c r="B202" s="87">
        <v>44834</v>
      </c>
      <c r="C202" s="86">
        <v>410.2</v>
      </c>
      <c r="D202" s="216">
        <f t="shared" ref="D202:D225" si="4">(C202-C203)/C203</f>
        <v>-0.11398146748169435</v>
      </c>
      <c r="E202" s="216">
        <v>2.0144242725690042E-2</v>
      </c>
      <c r="F202" s="183"/>
    </row>
    <row r="203" spans="2:6" x14ac:dyDescent="0.3">
      <c r="B203" s="87">
        <v>42794</v>
      </c>
      <c r="C203" s="86">
        <v>462.97</v>
      </c>
      <c r="D203" s="216">
        <f t="shared" si="4"/>
        <v>1.5339061901373761</v>
      </c>
      <c r="E203" s="216">
        <v>1.9914964862423768E-2</v>
      </c>
      <c r="F203" s="183"/>
    </row>
    <row r="204" spans="2:6" x14ac:dyDescent="0.3">
      <c r="B204" s="87">
        <v>44165</v>
      </c>
      <c r="C204" s="86">
        <v>182.71</v>
      </c>
      <c r="D204" s="216">
        <f t="shared" si="4"/>
        <v>0.26732329888326301</v>
      </c>
      <c r="E204" s="216">
        <v>1.9359517964740006E-2</v>
      </c>
      <c r="F204" s="183"/>
    </row>
    <row r="205" spans="2:6" x14ac:dyDescent="0.3">
      <c r="B205" s="87">
        <v>38960</v>
      </c>
      <c r="C205" s="86">
        <v>144.16999999999999</v>
      </c>
      <c r="D205" s="216">
        <f t="shared" si="4"/>
        <v>-0.45147053228322492</v>
      </c>
      <c r="E205" s="216">
        <v>1.8725268513284179E-2</v>
      </c>
      <c r="F205" s="183"/>
    </row>
    <row r="206" spans="2:6" x14ac:dyDescent="0.3">
      <c r="B206" s="87">
        <v>40968</v>
      </c>
      <c r="C206" s="86">
        <v>262.83</v>
      </c>
      <c r="D206" s="216">
        <f t="shared" si="4"/>
        <v>-0.73842555732484083</v>
      </c>
      <c r="E206" s="216">
        <v>1.5885899814471076E-2</v>
      </c>
      <c r="F206" s="183"/>
    </row>
    <row r="207" spans="2:6" x14ac:dyDescent="0.3">
      <c r="B207" s="87">
        <v>45382</v>
      </c>
      <c r="C207" s="217">
        <v>1004.8</v>
      </c>
      <c r="D207" s="216">
        <f t="shared" si="4"/>
        <v>13.820058997050149</v>
      </c>
      <c r="E207" s="216">
        <v>1.5205860065673104E-2</v>
      </c>
      <c r="F207" s="183"/>
    </row>
    <row r="208" spans="2:6" x14ac:dyDescent="0.3">
      <c r="B208" s="87">
        <v>35185</v>
      </c>
      <c r="C208" s="86">
        <v>67.8</v>
      </c>
      <c r="D208" s="216">
        <f t="shared" si="4"/>
        <v>0.4037267080745342</v>
      </c>
      <c r="E208" s="216">
        <v>1.4210919970082317E-2</v>
      </c>
      <c r="F208" s="183"/>
    </row>
    <row r="209" spans="2:6" x14ac:dyDescent="0.3">
      <c r="B209" s="87">
        <v>34577</v>
      </c>
      <c r="C209" s="86">
        <v>48.3</v>
      </c>
      <c r="D209" s="216">
        <f t="shared" si="4"/>
        <v>-0.89042898300855244</v>
      </c>
      <c r="E209" s="216">
        <v>1.3641133263378775E-2</v>
      </c>
      <c r="F209" s="183"/>
    </row>
    <row r="210" spans="2:6" x14ac:dyDescent="0.3">
      <c r="B210" s="87">
        <v>44681</v>
      </c>
      <c r="C210" s="86">
        <v>440.81</v>
      </c>
      <c r="D210" s="216">
        <f t="shared" si="4"/>
        <v>0.65811547865337583</v>
      </c>
      <c r="E210" s="216">
        <v>1.3589330880662279E-2</v>
      </c>
      <c r="F210" s="183"/>
    </row>
    <row r="211" spans="2:6" x14ac:dyDescent="0.3">
      <c r="B211" s="87">
        <v>43312</v>
      </c>
      <c r="C211" s="86">
        <v>265.85000000000002</v>
      </c>
      <c r="D211" s="216">
        <f t="shared" si="4"/>
        <v>1.0992577384712574</v>
      </c>
      <c r="E211" s="216">
        <v>1.2877662209014346E-2</v>
      </c>
      <c r="F211" s="183"/>
    </row>
    <row r="212" spans="2:6" x14ac:dyDescent="0.3">
      <c r="B212" s="87">
        <v>39416</v>
      </c>
      <c r="C212" s="86">
        <v>126.64</v>
      </c>
      <c r="D212" s="216">
        <f t="shared" si="4"/>
        <v>-0.70880662221200275</v>
      </c>
      <c r="E212" s="216">
        <v>1.2876909541709985E-2</v>
      </c>
      <c r="F212" s="183"/>
    </row>
    <row r="213" spans="2:6" x14ac:dyDescent="0.3">
      <c r="B213" s="87">
        <v>44651</v>
      </c>
      <c r="C213" s="86">
        <v>434.9</v>
      </c>
      <c r="D213" s="216">
        <f t="shared" si="4"/>
        <v>2.3256863194922381</v>
      </c>
      <c r="E213" s="216">
        <v>8.8848678868860831E-3</v>
      </c>
      <c r="F213" s="183"/>
    </row>
    <row r="214" spans="2:6" x14ac:dyDescent="0.3">
      <c r="B214" s="87">
        <v>38868</v>
      </c>
      <c r="C214" s="86">
        <v>130.77000000000001</v>
      </c>
      <c r="D214" s="216">
        <f t="shared" si="4"/>
        <v>0.80272952853598012</v>
      </c>
      <c r="E214" s="216">
        <v>8.6386424990359013E-3</v>
      </c>
      <c r="F214" s="183"/>
    </row>
    <row r="215" spans="2:6" x14ac:dyDescent="0.3">
      <c r="B215" s="87">
        <v>35246</v>
      </c>
      <c r="C215" s="86">
        <v>72.540000000000006</v>
      </c>
      <c r="D215" s="216">
        <f t="shared" si="4"/>
        <v>-0.37851267991775184</v>
      </c>
      <c r="E215" s="216">
        <v>6.940588561910049E-3</v>
      </c>
      <c r="F215" s="183"/>
    </row>
    <row r="216" spans="2:6" x14ac:dyDescent="0.3">
      <c r="B216" s="87">
        <v>43708</v>
      </c>
      <c r="C216" s="86">
        <v>116.72</v>
      </c>
      <c r="D216" s="216">
        <f t="shared" si="4"/>
        <v>-7.6801392074665881E-2</v>
      </c>
      <c r="E216" s="216">
        <v>6.3804104155888502E-3</v>
      </c>
      <c r="F216" s="183"/>
    </row>
    <row r="217" spans="2:6" x14ac:dyDescent="0.3">
      <c r="B217" s="87">
        <v>39202</v>
      </c>
      <c r="C217" s="86">
        <v>126.43</v>
      </c>
      <c r="D217" s="216">
        <f t="shared" si="4"/>
        <v>-0.26335722193089778</v>
      </c>
      <c r="E217" s="216">
        <v>5.2476743261509968E-3</v>
      </c>
      <c r="F217" s="183"/>
    </row>
    <row r="218" spans="2:6" x14ac:dyDescent="0.3">
      <c r="B218" s="87">
        <v>43434</v>
      </c>
      <c r="C218" s="86">
        <v>171.63</v>
      </c>
      <c r="D218" s="216">
        <f t="shared" si="4"/>
        <v>-0.67840278818767796</v>
      </c>
      <c r="E218" s="216">
        <v>4.330270934519335E-3</v>
      </c>
      <c r="F218" s="183"/>
    </row>
    <row r="219" spans="2:6" x14ac:dyDescent="0.3">
      <c r="B219" s="87">
        <v>42643</v>
      </c>
      <c r="C219" s="86">
        <v>533.67999999999995</v>
      </c>
      <c r="D219" s="216">
        <f t="shared" si="4"/>
        <v>3.455501753214226</v>
      </c>
      <c r="E219" s="216">
        <v>4.0071489041482375E-3</v>
      </c>
      <c r="F219" s="183"/>
    </row>
    <row r="220" spans="2:6" x14ac:dyDescent="0.3">
      <c r="B220" s="87">
        <v>39294</v>
      </c>
      <c r="C220" s="86">
        <v>119.78</v>
      </c>
      <c r="D220" s="216">
        <f t="shared" si="4"/>
        <v>1.8505473584007612</v>
      </c>
      <c r="E220" s="216">
        <v>3.3506449991623864E-3</v>
      </c>
      <c r="F220" s="183"/>
    </row>
    <row r="221" spans="2:6" x14ac:dyDescent="0.3">
      <c r="B221" s="87">
        <v>34515</v>
      </c>
      <c r="C221" s="86">
        <v>42.02</v>
      </c>
      <c r="D221" s="216">
        <f t="shared" si="4"/>
        <v>2.1011070110701109</v>
      </c>
      <c r="E221" s="216">
        <v>2.6246719160106548E-3</v>
      </c>
      <c r="F221" s="183"/>
    </row>
    <row r="222" spans="2:6" x14ac:dyDescent="0.3">
      <c r="B222" s="87">
        <v>36860</v>
      </c>
      <c r="C222" s="86">
        <v>13.55</v>
      </c>
      <c r="D222" s="216">
        <f t="shared" si="4"/>
        <v>-0.88665830196570472</v>
      </c>
      <c r="E222" s="216">
        <v>2.2189349112426877E-3</v>
      </c>
      <c r="F222" s="183"/>
    </row>
    <row r="223" spans="2:6" x14ac:dyDescent="0.3">
      <c r="B223" s="87">
        <v>39478</v>
      </c>
      <c r="C223" s="86">
        <v>119.55</v>
      </c>
      <c r="D223" s="216">
        <f t="shared" si="4"/>
        <v>-0.7056940991112971</v>
      </c>
      <c r="E223" s="216">
        <v>1.3401457408492889E-3</v>
      </c>
      <c r="F223" s="183"/>
    </row>
    <row r="224" spans="2:6" x14ac:dyDescent="0.3">
      <c r="B224" s="87">
        <v>41759</v>
      </c>
      <c r="C224" s="86">
        <v>406.21</v>
      </c>
      <c r="D224" s="216">
        <f t="shared" si="4"/>
        <v>-2.8670492587278835E-2</v>
      </c>
      <c r="E224" s="216">
        <v>7.1442648797783706E-4</v>
      </c>
      <c r="F224" s="183"/>
    </row>
    <row r="225" spans="2:6" x14ac:dyDescent="0.3">
      <c r="B225" s="87">
        <v>44985</v>
      </c>
      <c r="C225" s="86">
        <v>418.2</v>
      </c>
      <c r="D225" s="216">
        <f t="shared" si="4"/>
        <v>24.942928039702231</v>
      </c>
      <c r="E225" s="216">
        <v>2.3917723032759123E-4</v>
      </c>
      <c r="F225" s="183"/>
    </row>
    <row r="226" spans="2:6" x14ac:dyDescent="0.3">
      <c r="B226" s="87">
        <v>33269</v>
      </c>
      <c r="C226" s="86">
        <v>16.12</v>
      </c>
      <c r="D226" s="216">
        <v>0</v>
      </c>
      <c r="E226" s="216">
        <v>0</v>
      </c>
      <c r="F226" s="183"/>
    </row>
    <row r="227" spans="2:6" x14ac:dyDescent="0.3">
      <c r="B227" s="87">
        <v>38442</v>
      </c>
      <c r="C227" s="86">
        <v>66.03</v>
      </c>
      <c r="D227" s="216">
        <f t="shared" ref="D227:D258" si="5">(C227-C228)/C228</f>
        <v>-0.85527036801613232</v>
      </c>
      <c r="E227" s="216">
        <v>-4.5413260672117975E-4</v>
      </c>
      <c r="F227" s="183"/>
    </row>
    <row r="228" spans="2:6" x14ac:dyDescent="0.3">
      <c r="B228" s="87">
        <v>42521</v>
      </c>
      <c r="C228" s="86">
        <v>456.23</v>
      </c>
      <c r="D228" s="216">
        <f t="shared" si="5"/>
        <v>4.6639354438237124</v>
      </c>
      <c r="E228" s="216">
        <v>-8.7598274313991037E-4</v>
      </c>
      <c r="F228" s="183"/>
    </row>
    <row r="229" spans="2:6" x14ac:dyDescent="0.3">
      <c r="B229" s="87">
        <v>38352</v>
      </c>
      <c r="C229" s="86">
        <v>80.55</v>
      </c>
      <c r="D229" s="216">
        <f t="shared" si="5"/>
        <v>-0.87147370436558602</v>
      </c>
      <c r="E229" s="216">
        <v>-1.6113039167081017E-3</v>
      </c>
      <c r="F229" s="183"/>
    </row>
    <row r="230" spans="2:6" x14ac:dyDescent="0.3">
      <c r="B230" s="87">
        <v>45199</v>
      </c>
      <c r="C230" s="86">
        <v>626.72</v>
      </c>
      <c r="D230" s="216">
        <f t="shared" si="5"/>
        <v>22.126199261992618</v>
      </c>
      <c r="E230" s="216">
        <v>-2.4512144653486829E-3</v>
      </c>
      <c r="F230" s="183"/>
    </row>
    <row r="231" spans="2:6" x14ac:dyDescent="0.3">
      <c r="B231" s="87">
        <v>39844</v>
      </c>
      <c r="C231" s="86">
        <v>27.1</v>
      </c>
      <c r="D231" s="216">
        <f t="shared" si="5"/>
        <v>-0.53420419388105878</v>
      </c>
      <c r="E231" s="216">
        <v>-2.5763709974236395E-3</v>
      </c>
      <c r="F231" s="183"/>
    </row>
    <row r="232" spans="2:6" x14ac:dyDescent="0.3">
      <c r="B232" s="87">
        <v>34972</v>
      </c>
      <c r="C232" s="86">
        <v>58.18</v>
      </c>
      <c r="D232" s="216">
        <f t="shared" si="5"/>
        <v>1.3844262295081968</v>
      </c>
      <c r="E232" s="216">
        <v>-3.5965062510704034E-3</v>
      </c>
      <c r="F232" s="183"/>
    </row>
    <row r="233" spans="2:6" x14ac:dyDescent="0.3">
      <c r="B233" s="87">
        <v>33572</v>
      </c>
      <c r="C233" s="86">
        <v>24.4</v>
      </c>
      <c r="D233" s="216">
        <f t="shared" si="5"/>
        <v>-0.95346797108911652</v>
      </c>
      <c r="E233" s="216">
        <v>-4.0816326530612821E-3</v>
      </c>
      <c r="F233" s="183"/>
    </row>
    <row r="234" spans="2:6" x14ac:dyDescent="0.3">
      <c r="B234" s="87">
        <v>41943</v>
      </c>
      <c r="C234" s="86">
        <v>524.37</v>
      </c>
      <c r="D234" s="216">
        <f t="shared" si="5"/>
        <v>2.9776226958962293</v>
      </c>
      <c r="E234" s="216">
        <v>-4.3859649122805983E-3</v>
      </c>
      <c r="F234" s="183"/>
    </row>
    <row r="235" spans="2:6" x14ac:dyDescent="0.3">
      <c r="B235" s="87">
        <v>44104</v>
      </c>
      <c r="C235" s="86">
        <v>131.83000000000001</v>
      </c>
      <c r="D235" s="216">
        <f t="shared" si="5"/>
        <v>1.6975649682832006</v>
      </c>
      <c r="E235" s="216">
        <v>-4.9064009661834032E-3</v>
      </c>
      <c r="F235" s="183"/>
    </row>
    <row r="236" spans="2:6" x14ac:dyDescent="0.3">
      <c r="B236" s="87">
        <v>34850</v>
      </c>
      <c r="C236" s="86">
        <v>48.87</v>
      </c>
      <c r="D236" s="216">
        <f t="shared" si="5"/>
        <v>-0.90806133007242962</v>
      </c>
      <c r="E236" s="216">
        <v>-5.2920822308163053E-3</v>
      </c>
      <c r="F236" s="183"/>
    </row>
    <row r="237" spans="2:6" x14ac:dyDescent="0.3">
      <c r="B237" s="87">
        <v>42613</v>
      </c>
      <c r="C237" s="86">
        <v>531.54999999999995</v>
      </c>
      <c r="D237" s="216">
        <f t="shared" si="5"/>
        <v>26.329048843187657</v>
      </c>
      <c r="E237" s="216">
        <v>-5.295856880871367E-3</v>
      </c>
      <c r="F237" s="183"/>
    </row>
    <row r="238" spans="2:6" x14ac:dyDescent="0.3">
      <c r="B238" s="87">
        <v>33389</v>
      </c>
      <c r="C238" s="86">
        <v>19.45</v>
      </c>
      <c r="D238" s="216">
        <f t="shared" si="5"/>
        <v>4.2895442359249372E-2</v>
      </c>
      <c r="E238" s="216">
        <v>-5.6237218813905646E-3</v>
      </c>
      <c r="F238" s="183"/>
    </row>
    <row r="239" spans="2:6" x14ac:dyDescent="0.3">
      <c r="B239" s="87">
        <v>36677</v>
      </c>
      <c r="C239" s="86">
        <v>18.649999999999999</v>
      </c>
      <c r="D239" s="216">
        <f t="shared" si="5"/>
        <v>-0.74111604664075514</v>
      </c>
      <c r="E239" s="216">
        <v>-6.3931806073522111E-3</v>
      </c>
      <c r="F239" s="183"/>
    </row>
    <row r="240" spans="2:6" x14ac:dyDescent="0.3">
      <c r="B240" s="87">
        <v>35277</v>
      </c>
      <c r="C240" s="86">
        <v>72.040000000000006</v>
      </c>
      <c r="D240" s="216">
        <f t="shared" si="5"/>
        <v>-0.6888792917296479</v>
      </c>
      <c r="E240" s="216">
        <v>-6.8927488282326983E-3</v>
      </c>
      <c r="F240" s="183"/>
    </row>
    <row r="241" spans="2:6" x14ac:dyDescent="0.3">
      <c r="B241" s="87">
        <v>40633</v>
      </c>
      <c r="C241" s="86">
        <v>231.55</v>
      </c>
      <c r="D241" s="216">
        <f t="shared" si="5"/>
        <v>7.3201581027667997</v>
      </c>
      <c r="E241" s="216">
        <v>-9.1998288403935709E-3</v>
      </c>
      <c r="F241" s="183"/>
    </row>
    <row r="242" spans="2:6" x14ac:dyDescent="0.3">
      <c r="B242" s="87">
        <v>33481</v>
      </c>
      <c r="C242" s="86">
        <v>27.83</v>
      </c>
      <c r="D242" s="216">
        <f t="shared" si="5"/>
        <v>0.22707231040564368</v>
      </c>
      <c r="E242" s="216">
        <v>-1.1718750000000066E-2</v>
      </c>
      <c r="F242" s="183"/>
    </row>
    <row r="243" spans="2:6" x14ac:dyDescent="0.3">
      <c r="B243" s="87">
        <v>34212</v>
      </c>
      <c r="C243" s="86">
        <v>22.68</v>
      </c>
      <c r="D243" s="216">
        <f t="shared" si="5"/>
        <v>-0.95027079176442208</v>
      </c>
      <c r="E243" s="216">
        <v>-1.3913043478260882E-2</v>
      </c>
      <c r="F243" s="183"/>
    </row>
    <row r="244" spans="2:6" x14ac:dyDescent="0.3">
      <c r="B244" s="87">
        <v>42825</v>
      </c>
      <c r="C244" s="86">
        <v>456.07</v>
      </c>
      <c r="D244" s="216">
        <f t="shared" si="5"/>
        <v>9.0433825148645681</v>
      </c>
      <c r="E244" s="216">
        <v>-1.4903773462643441E-2</v>
      </c>
      <c r="F244" s="183"/>
    </row>
    <row r="245" spans="2:6" x14ac:dyDescent="0.3">
      <c r="B245" s="87">
        <v>35734</v>
      </c>
      <c r="C245" s="86">
        <v>45.41</v>
      </c>
      <c r="D245" s="216">
        <f t="shared" si="5"/>
        <v>-0.91967097116575269</v>
      </c>
      <c r="E245" s="216">
        <v>-1.4967462039045658E-2</v>
      </c>
      <c r="F245" s="183"/>
    </row>
    <row r="246" spans="2:6" x14ac:dyDescent="0.3">
      <c r="B246" s="87">
        <v>42035</v>
      </c>
      <c r="C246" s="86">
        <v>565.29999999999995</v>
      </c>
      <c r="D246" s="216">
        <f t="shared" si="5"/>
        <v>7.3205769796879592</v>
      </c>
      <c r="E246" s="216">
        <v>-1.7091787943595432E-2</v>
      </c>
      <c r="F246" s="183"/>
    </row>
    <row r="247" spans="2:6" x14ac:dyDescent="0.3">
      <c r="B247" s="87">
        <v>38503</v>
      </c>
      <c r="C247" s="86">
        <v>67.94</v>
      </c>
      <c r="D247" s="216">
        <f t="shared" si="5"/>
        <v>-0.60766876479759768</v>
      </c>
      <c r="E247" s="216">
        <v>-1.7498192335502646E-2</v>
      </c>
      <c r="F247" s="183"/>
    </row>
    <row r="248" spans="2:6" x14ac:dyDescent="0.3">
      <c r="B248" s="87">
        <v>43524</v>
      </c>
      <c r="C248" s="86">
        <v>173.17</v>
      </c>
      <c r="D248" s="216">
        <f t="shared" si="5"/>
        <v>2.8809950694755715</v>
      </c>
      <c r="E248" s="216">
        <v>-1.8032322086759325E-2</v>
      </c>
      <c r="F248" s="183"/>
    </row>
    <row r="249" spans="2:6" x14ac:dyDescent="0.3">
      <c r="B249" s="87">
        <v>34699</v>
      </c>
      <c r="C249" s="86">
        <v>44.62</v>
      </c>
      <c r="D249" s="216">
        <f t="shared" si="5"/>
        <v>-0.82999961900407671</v>
      </c>
      <c r="E249" s="216">
        <v>-1.9125082435700252E-2</v>
      </c>
      <c r="F249" s="183"/>
    </row>
    <row r="250" spans="2:6" x14ac:dyDescent="0.3">
      <c r="B250" s="87">
        <v>43281</v>
      </c>
      <c r="C250" s="86">
        <v>262.47000000000003</v>
      </c>
      <c r="D250" s="216">
        <f t="shared" si="5"/>
        <v>0.48834703714204725</v>
      </c>
      <c r="E250" s="216">
        <v>-1.9316992975638766E-2</v>
      </c>
      <c r="F250" s="183"/>
    </row>
    <row r="251" spans="2:6" x14ac:dyDescent="0.3">
      <c r="B251" s="87">
        <v>43496</v>
      </c>
      <c r="C251" s="86">
        <v>176.35</v>
      </c>
      <c r="D251" s="216">
        <f t="shared" si="5"/>
        <v>1.2090692722034322</v>
      </c>
      <c r="E251" s="216">
        <v>-2.0713016437139149E-2</v>
      </c>
      <c r="F251" s="183"/>
    </row>
    <row r="252" spans="2:6" x14ac:dyDescent="0.3">
      <c r="B252" s="87">
        <v>38017</v>
      </c>
      <c r="C252" s="86">
        <v>79.83</v>
      </c>
      <c r="D252" s="216">
        <f t="shared" si="5"/>
        <v>-0.41032648840301372</v>
      </c>
      <c r="E252" s="216">
        <v>-2.2170504654581116E-2</v>
      </c>
      <c r="F252" s="183"/>
    </row>
    <row r="253" spans="2:6" x14ac:dyDescent="0.3">
      <c r="B253" s="87">
        <v>39021</v>
      </c>
      <c r="C253" s="86">
        <v>135.38</v>
      </c>
      <c r="D253" s="216">
        <f t="shared" si="5"/>
        <v>-0.52586418239764643</v>
      </c>
      <c r="E253" s="216">
        <v>-2.2456495053794594E-2</v>
      </c>
      <c r="F253" s="183"/>
    </row>
    <row r="254" spans="2:6" x14ac:dyDescent="0.3">
      <c r="B254" s="87">
        <v>44408</v>
      </c>
      <c r="C254" s="86">
        <v>285.52999999999997</v>
      </c>
      <c r="D254" s="216">
        <f t="shared" si="5"/>
        <v>13.917972831765933</v>
      </c>
      <c r="E254" s="216">
        <v>-2.2626138152940418E-2</v>
      </c>
      <c r="F254" s="183"/>
    </row>
    <row r="255" spans="2:6" x14ac:dyDescent="0.3">
      <c r="B255" s="87">
        <v>36007</v>
      </c>
      <c r="C255" s="86">
        <v>19.14</v>
      </c>
      <c r="D255" s="216">
        <f t="shared" si="5"/>
        <v>-0.73019453058923034</v>
      </c>
      <c r="E255" s="216">
        <v>-2.2970903522205172E-2</v>
      </c>
      <c r="F255" s="183"/>
    </row>
    <row r="256" spans="2:6" x14ac:dyDescent="0.3">
      <c r="B256" s="87">
        <v>39629</v>
      </c>
      <c r="C256" s="86">
        <v>70.94</v>
      </c>
      <c r="D256" s="216">
        <f t="shared" si="5"/>
        <v>-0.45160791589363025</v>
      </c>
      <c r="E256" s="216">
        <v>-2.4477447744774495E-2</v>
      </c>
      <c r="F256" s="183"/>
    </row>
    <row r="257" spans="2:6" x14ac:dyDescent="0.3">
      <c r="B257" s="87">
        <v>39355</v>
      </c>
      <c r="C257" s="86">
        <v>129.36000000000001</v>
      </c>
      <c r="D257" s="216">
        <f t="shared" si="5"/>
        <v>-0.11970057842803658</v>
      </c>
      <c r="E257" s="216">
        <v>-2.4507955659452529E-2</v>
      </c>
      <c r="F257" s="183"/>
    </row>
    <row r="258" spans="2:6" x14ac:dyDescent="0.3">
      <c r="B258" s="87">
        <v>39082</v>
      </c>
      <c r="C258" s="86">
        <v>146.94999999999999</v>
      </c>
      <c r="D258" s="216">
        <f t="shared" si="5"/>
        <v>1.62645218945487</v>
      </c>
      <c r="E258" s="216">
        <v>-2.47544465091586E-2</v>
      </c>
      <c r="F258" s="183"/>
    </row>
    <row r="259" spans="2:6" x14ac:dyDescent="0.3">
      <c r="B259" s="87">
        <v>35550</v>
      </c>
      <c r="C259" s="86">
        <v>55.95</v>
      </c>
      <c r="D259" s="216">
        <f t="shared" ref="D259:D290" si="6">(C259-C260)/C260</f>
        <v>-0.80841665525270512</v>
      </c>
      <c r="E259" s="216">
        <v>-2.5091479351803409E-2</v>
      </c>
      <c r="F259" s="183"/>
    </row>
    <row r="260" spans="2:6" x14ac:dyDescent="0.3">
      <c r="B260" s="87">
        <v>44286</v>
      </c>
      <c r="C260" s="86">
        <v>292.04000000000002</v>
      </c>
      <c r="D260" s="216">
        <f t="shared" si="6"/>
        <v>14.558870538092703</v>
      </c>
      <c r="E260" s="216">
        <v>-2.6338601053543968E-2</v>
      </c>
      <c r="F260" s="183"/>
    </row>
    <row r="261" spans="2:6" x14ac:dyDescent="0.3">
      <c r="B261" s="87">
        <v>36646</v>
      </c>
      <c r="C261" s="86">
        <v>18.77</v>
      </c>
      <c r="D261" s="216">
        <f t="shared" si="6"/>
        <v>-0.74859362443075284</v>
      </c>
      <c r="E261" s="216">
        <v>-2.6452282157676428E-2</v>
      </c>
      <c r="F261" s="183"/>
    </row>
    <row r="262" spans="2:6" x14ac:dyDescent="0.3">
      <c r="B262" s="87">
        <v>38077</v>
      </c>
      <c r="C262" s="86">
        <v>74.66</v>
      </c>
      <c r="D262" s="216">
        <f t="shared" si="6"/>
        <v>2.2208800690250214</v>
      </c>
      <c r="E262" s="216">
        <v>-2.7737986717020571E-2</v>
      </c>
      <c r="F262" s="183"/>
    </row>
    <row r="263" spans="2:6" x14ac:dyDescent="0.3">
      <c r="B263" s="87">
        <v>37711</v>
      </c>
      <c r="C263" s="86">
        <v>23.18</v>
      </c>
      <c r="D263" s="216">
        <f t="shared" si="6"/>
        <v>-0.40746421267893657</v>
      </c>
      <c r="E263" s="216">
        <v>-3.1746031746031807E-2</v>
      </c>
      <c r="F263" s="183"/>
    </row>
    <row r="264" spans="2:6" x14ac:dyDescent="0.3">
      <c r="B264" s="87">
        <v>34424</v>
      </c>
      <c r="C264" s="86">
        <v>39.119999999999997</v>
      </c>
      <c r="D264" s="216">
        <f t="shared" si="6"/>
        <v>-0.23935446237604516</v>
      </c>
      <c r="E264" s="216">
        <v>-3.1922791388270214E-2</v>
      </c>
      <c r="F264" s="183"/>
    </row>
    <row r="265" spans="2:6" x14ac:dyDescent="0.3">
      <c r="B265" s="87">
        <v>35064</v>
      </c>
      <c r="C265" s="86">
        <v>51.43</v>
      </c>
      <c r="D265" s="216">
        <f t="shared" si="6"/>
        <v>-0.58865872190674229</v>
      </c>
      <c r="E265" s="216">
        <v>-3.2179149416635321E-2</v>
      </c>
      <c r="F265" s="183"/>
    </row>
    <row r="266" spans="2:6" x14ac:dyDescent="0.3">
      <c r="B266" s="87">
        <v>39386</v>
      </c>
      <c r="C266" s="86">
        <v>125.03</v>
      </c>
      <c r="D266" s="216">
        <f t="shared" si="6"/>
        <v>-0.55269748139667996</v>
      </c>
      <c r="E266" s="216">
        <v>-3.347247990105142E-2</v>
      </c>
      <c r="F266" s="183"/>
    </row>
    <row r="267" spans="2:6" x14ac:dyDescent="0.3">
      <c r="B267" s="87">
        <v>41305</v>
      </c>
      <c r="C267" s="86">
        <v>279.52</v>
      </c>
      <c r="D267" s="216">
        <f t="shared" si="6"/>
        <v>5.0021473051320591</v>
      </c>
      <c r="E267" s="216">
        <v>-3.5073184203258854E-2</v>
      </c>
      <c r="F267" s="183"/>
    </row>
    <row r="268" spans="2:6" x14ac:dyDescent="0.3">
      <c r="B268" s="87">
        <v>34607</v>
      </c>
      <c r="C268" s="86">
        <v>46.57</v>
      </c>
      <c r="D268" s="216">
        <f t="shared" si="6"/>
        <v>-0.39354082562833709</v>
      </c>
      <c r="E268" s="216">
        <v>-3.5817805383022712E-2</v>
      </c>
      <c r="F268" s="183"/>
    </row>
    <row r="269" spans="2:6" x14ac:dyDescent="0.3">
      <c r="B269" s="87">
        <v>38046</v>
      </c>
      <c r="C269" s="86">
        <v>76.790000000000006</v>
      </c>
      <c r="D269" s="216">
        <f t="shared" si="6"/>
        <v>-0.93090385567103073</v>
      </c>
      <c r="E269" s="216">
        <v>-3.8080921959163121E-2</v>
      </c>
      <c r="F269" s="183"/>
    </row>
    <row r="270" spans="2:6" x14ac:dyDescent="0.3">
      <c r="B270" s="87">
        <v>45504</v>
      </c>
      <c r="C270" s="217">
        <v>1111.3499999999999</v>
      </c>
      <c r="D270" s="216">
        <f t="shared" si="6"/>
        <v>7.0247671312008073</v>
      </c>
      <c r="E270" s="216">
        <v>-3.9164829464401661E-2</v>
      </c>
      <c r="F270" s="183"/>
    </row>
    <row r="271" spans="2:6" x14ac:dyDescent="0.3">
      <c r="B271" s="87">
        <v>38990</v>
      </c>
      <c r="C271" s="86">
        <v>138.49</v>
      </c>
      <c r="D271" s="216">
        <f t="shared" si="6"/>
        <v>2.3044619422572183</v>
      </c>
      <c r="E271" s="216">
        <v>-3.9397932995768735E-2</v>
      </c>
      <c r="F271" s="183"/>
    </row>
    <row r="272" spans="2:6" x14ac:dyDescent="0.3">
      <c r="B272" s="87">
        <v>34485</v>
      </c>
      <c r="C272" s="86">
        <v>41.91</v>
      </c>
      <c r="D272" s="216">
        <f t="shared" si="6"/>
        <v>-0.75475452045175262</v>
      </c>
      <c r="E272" s="216">
        <v>-3.9422415768966441E-2</v>
      </c>
      <c r="F272" s="183"/>
    </row>
    <row r="273" spans="2:6" x14ac:dyDescent="0.3">
      <c r="B273" s="87">
        <v>43404</v>
      </c>
      <c r="C273" s="86">
        <v>170.89</v>
      </c>
      <c r="D273" s="216">
        <f t="shared" si="6"/>
        <v>0.63593720084242766</v>
      </c>
      <c r="E273" s="216">
        <v>-3.9889881454014398E-2</v>
      </c>
      <c r="F273" s="183"/>
    </row>
    <row r="274" spans="2:6" x14ac:dyDescent="0.3">
      <c r="B274" s="87">
        <v>40086</v>
      </c>
      <c r="C274" s="86">
        <v>104.46</v>
      </c>
      <c r="D274" s="216">
        <f t="shared" si="6"/>
        <v>0.37592202318229706</v>
      </c>
      <c r="E274" s="216">
        <v>-4.0418886643395241E-2</v>
      </c>
      <c r="F274" s="183"/>
    </row>
    <row r="275" spans="2:6" x14ac:dyDescent="0.3">
      <c r="B275" s="87">
        <v>38564</v>
      </c>
      <c r="C275" s="86">
        <v>75.92</v>
      </c>
      <c r="D275" s="216">
        <f t="shared" si="6"/>
        <v>0.53964713039951329</v>
      </c>
      <c r="E275" s="216">
        <v>-4.0444893832153724E-2</v>
      </c>
      <c r="F275" s="183"/>
    </row>
    <row r="276" spans="2:6" x14ac:dyDescent="0.3">
      <c r="B276" s="87">
        <v>35489</v>
      </c>
      <c r="C276" s="86">
        <v>49.31</v>
      </c>
      <c r="D276" s="216">
        <f t="shared" si="6"/>
        <v>-0.9088168941159066</v>
      </c>
      <c r="E276" s="216">
        <v>-4.1780023319082753E-2</v>
      </c>
      <c r="F276" s="183"/>
    </row>
    <row r="277" spans="2:6" x14ac:dyDescent="0.3">
      <c r="B277" s="87">
        <v>42063</v>
      </c>
      <c r="C277" s="86">
        <v>540.78</v>
      </c>
      <c r="D277" s="216">
        <f t="shared" si="6"/>
        <v>34.20703125</v>
      </c>
      <c r="E277" s="216">
        <v>-4.3375199009375524E-2</v>
      </c>
      <c r="F277" s="183"/>
    </row>
    <row r="278" spans="2:6" x14ac:dyDescent="0.3">
      <c r="B278" s="87">
        <v>37225</v>
      </c>
      <c r="C278" s="86">
        <v>15.36</v>
      </c>
      <c r="D278" s="216">
        <f t="shared" si="6"/>
        <v>-0.96887853307668925</v>
      </c>
      <c r="E278" s="216">
        <v>-4.3586550435865463E-2</v>
      </c>
      <c r="F278" s="183"/>
    </row>
    <row r="279" spans="2:6" x14ac:dyDescent="0.3">
      <c r="B279" s="87">
        <v>41882</v>
      </c>
      <c r="C279" s="86">
        <v>493.55</v>
      </c>
      <c r="D279" s="216">
        <f t="shared" si="6"/>
        <v>0.26499384867746562</v>
      </c>
      <c r="E279" s="216">
        <v>-4.3618959035770913E-2</v>
      </c>
      <c r="F279" s="183"/>
    </row>
    <row r="280" spans="2:6" x14ac:dyDescent="0.3">
      <c r="B280" s="87">
        <v>41698</v>
      </c>
      <c r="C280" s="86">
        <v>390.16</v>
      </c>
      <c r="D280" s="216">
        <f t="shared" si="6"/>
        <v>8.7127209360219062</v>
      </c>
      <c r="E280" s="216">
        <v>-4.3889528757320974E-2</v>
      </c>
      <c r="F280" s="183"/>
    </row>
    <row r="281" spans="2:6" x14ac:dyDescent="0.3">
      <c r="B281" s="87">
        <v>35885</v>
      </c>
      <c r="C281" s="86">
        <v>40.17</v>
      </c>
      <c r="D281" s="216">
        <f t="shared" si="6"/>
        <v>-0.90681327858584448</v>
      </c>
      <c r="E281" s="216">
        <v>-4.4481446241674535E-2</v>
      </c>
      <c r="F281" s="183"/>
    </row>
    <row r="282" spans="2:6" x14ac:dyDescent="0.3">
      <c r="B282" s="87">
        <v>44620</v>
      </c>
      <c r="C282" s="86">
        <v>431.07</v>
      </c>
      <c r="D282" s="216">
        <f t="shared" si="6"/>
        <v>17.006265664160399</v>
      </c>
      <c r="E282" s="216">
        <v>-4.4720221606648215E-2</v>
      </c>
      <c r="F282" s="183"/>
    </row>
    <row r="283" spans="2:6" x14ac:dyDescent="0.3">
      <c r="B283" s="87">
        <v>37680</v>
      </c>
      <c r="C283" s="86">
        <v>23.94</v>
      </c>
      <c r="D283" s="216">
        <f t="shared" si="6"/>
        <v>-3.5455278001611565E-2</v>
      </c>
      <c r="E283" s="216">
        <v>-4.5834994021522461E-2</v>
      </c>
      <c r="F283" s="183"/>
    </row>
    <row r="284" spans="2:6" x14ac:dyDescent="0.3">
      <c r="B284" s="87">
        <v>37590</v>
      </c>
      <c r="C284" s="86">
        <v>24.82</v>
      </c>
      <c r="D284" s="216">
        <f t="shared" si="6"/>
        <v>-0.85858355649250762</v>
      </c>
      <c r="E284" s="216">
        <v>-4.6118370484242867E-2</v>
      </c>
      <c r="F284" s="183"/>
    </row>
    <row r="285" spans="2:6" x14ac:dyDescent="0.3">
      <c r="B285" s="87">
        <v>43830</v>
      </c>
      <c r="C285" s="86">
        <v>175.51</v>
      </c>
      <c r="D285" s="216">
        <f t="shared" si="6"/>
        <v>-1.1155558059609093E-2</v>
      </c>
      <c r="E285" s="216">
        <v>-4.6193141677082772E-2</v>
      </c>
      <c r="F285" s="183"/>
    </row>
    <row r="286" spans="2:6" x14ac:dyDescent="0.3">
      <c r="B286" s="87">
        <v>40724</v>
      </c>
      <c r="C286" s="86">
        <v>177.49</v>
      </c>
      <c r="D286" s="216">
        <f t="shared" si="6"/>
        <v>2.9975225225225226</v>
      </c>
      <c r="E286" s="216">
        <v>-4.6367934665806979E-2</v>
      </c>
      <c r="F286" s="183"/>
    </row>
    <row r="287" spans="2:6" x14ac:dyDescent="0.3">
      <c r="B287" s="87">
        <v>34638</v>
      </c>
      <c r="C287" s="86">
        <v>44.4</v>
      </c>
      <c r="D287" s="216">
        <f t="shared" si="6"/>
        <v>-0.83410551487072182</v>
      </c>
      <c r="E287" s="216">
        <v>-4.6596521365686101E-2</v>
      </c>
      <c r="F287" s="183"/>
    </row>
    <row r="288" spans="2:6" x14ac:dyDescent="0.3">
      <c r="B288" s="87">
        <v>43251</v>
      </c>
      <c r="C288" s="86">
        <v>267.64</v>
      </c>
      <c r="D288" s="216">
        <f t="shared" si="6"/>
        <v>-7.6083954708644083E-2</v>
      </c>
      <c r="E288" s="216">
        <v>-4.6730303462031643E-2</v>
      </c>
      <c r="F288" s="183"/>
    </row>
    <row r="289" spans="2:6" x14ac:dyDescent="0.3">
      <c r="B289" s="87">
        <v>41274</v>
      </c>
      <c r="C289" s="86">
        <v>289.68</v>
      </c>
      <c r="D289" s="216">
        <f t="shared" si="6"/>
        <v>0.16976255855273795</v>
      </c>
      <c r="E289" s="216">
        <v>-4.6854435377731006E-2</v>
      </c>
      <c r="F289" s="183"/>
    </row>
    <row r="290" spans="2:6" x14ac:dyDescent="0.3">
      <c r="B290" s="87">
        <v>41182</v>
      </c>
      <c r="C290" s="86">
        <v>247.64</v>
      </c>
      <c r="D290" s="216">
        <f t="shared" si="6"/>
        <v>9.4843353090601177</v>
      </c>
      <c r="E290" s="216">
        <v>-4.7831436481082741E-2</v>
      </c>
      <c r="F290" s="183"/>
    </row>
    <row r="291" spans="2:6" x14ac:dyDescent="0.3">
      <c r="B291" s="87">
        <v>37621</v>
      </c>
      <c r="C291" s="86">
        <v>23.62</v>
      </c>
      <c r="D291" s="216">
        <f t="shared" ref="D291:D322" si="7">(C291-C292)/C292</f>
        <v>-0.47973568281938322</v>
      </c>
      <c r="E291" s="216">
        <v>-4.8348106365833976E-2</v>
      </c>
      <c r="F291" s="183"/>
    </row>
    <row r="292" spans="2:6" x14ac:dyDescent="0.3">
      <c r="B292" s="87">
        <v>35430</v>
      </c>
      <c r="C292" s="86">
        <v>45.4</v>
      </c>
      <c r="D292" s="216">
        <f t="shared" si="7"/>
        <v>-0.63431333064840911</v>
      </c>
      <c r="E292" s="216">
        <v>-4.8616932103939657E-2</v>
      </c>
      <c r="F292" s="183"/>
    </row>
    <row r="293" spans="2:6" x14ac:dyDescent="0.3">
      <c r="B293" s="87">
        <v>38898</v>
      </c>
      <c r="C293" s="86">
        <v>124.15</v>
      </c>
      <c r="D293" s="216">
        <f t="shared" si="7"/>
        <v>5.0977406679764252</v>
      </c>
      <c r="E293" s="216">
        <v>-5.0623231628049277E-2</v>
      </c>
      <c r="F293" s="183"/>
    </row>
    <row r="294" spans="2:6" x14ac:dyDescent="0.3">
      <c r="B294" s="87">
        <v>37499</v>
      </c>
      <c r="C294" s="86">
        <v>20.36</v>
      </c>
      <c r="D294" s="216">
        <f t="shared" si="7"/>
        <v>-0.95532834543739165</v>
      </c>
      <c r="E294" s="216">
        <v>-5.0815850815850813E-2</v>
      </c>
      <c r="F294" s="183"/>
    </row>
    <row r="295" spans="2:6" x14ac:dyDescent="0.3">
      <c r="B295" s="87">
        <v>44500</v>
      </c>
      <c r="C295" s="86">
        <v>455.77</v>
      </c>
      <c r="D295" s="216">
        <f t="shared" si="7"/>
        <v>9.5894516728624524</v>
      </c>
      <c r="E295" s="216">
        <v>-5.1881591812111251E-2</v>
      </c>
      <c r="F295" s="183"/>
    </row>
    <row r="296" spans="2:6" x14ac:dyDescent="0.3">
      <c r="B296" s="87">
        <v>35764</v>
      </c>
      <c r="C296" s="86">
        <v>43.04</v>
      </c>
      <c r="D296" s="216">
        <f t="shared" si="7"/>
        <v>1.0121552127162223</v>
      </c>
      <c r="E296" s="216">
        <v>-5.2191147324377837E-2</v>
      </c>
      <c r="F296" s="183"/>
    </row>
    <row r="297" spans="2:6" x14ac:dyDescent="0.3">
      <c r="B297" s="87">
        <v>33969</v>
      </c>
      <c r="C297" s="86">
        <v>21.39</v>
      </c>
      <c r="D297" s="216">
        <f t="shared" si="7"/>
        <v>-0.95529593713425853</v>
      </c>
      <c r="E297" s="216">
        <v>-5.2281789986708009E-2</v>
      </c>
      <c r="F297" s="183"/>
    </row>
    <row r="298" spans="2:6" x14ac:dyDescent="0.3">
      <c r="B298" s="87">
        <v>42124</v>
      </c>
      <c r="C298" s="86">
        <v>478.48</v>
      </c>
      <c r="D298" s="216">
        <f t="shared" si="7"/>
        <v>0.29887616048645427</v>
      </c>
      <c r="E298" s="216">
        <v>-5.2345962646808353E-2</v>
      </c>
      <c r="F298" s="183"/>
    </row>
    <row r="299" spans="2:6" x14ac:dyDescent="0.3">
      <c r="B299" s="87">
        <v>41608</v>
      </c>
      <c r="C299" s="86">
        <v>368.38</v>
      </c>
      <c r="D299" s="216">
        <f t="shared" si="7"/>
        <v>0.81736556487419842</v>
      </c>
      <c r="E299" s="216">
        <v>-5.5944235155429088E-2</v>
      </c>
      <c r="F299" s="183"/>
    </row>
    <row r="300" spans="2:6" x14ac:dyDescent="0.3">
      <c r="B300" s="87">
        <v>40574</v>
      </c>
      <c r="C300" s="86">
        <v>202.7</v>
      </c>
      <c r="D300" s="216">
        <f t="shared" si="7"/>
        <v>1.6671052631578946</v>
      </c>
      <c r="E300" s="216">
        <v>-5.6067802924466892E-2</v>
      </c>
      <c r="F300" s="183"/>
    </row>
    <row r="301" spans="2:6" x14ac:dyDescent="0.3">
      <c r="B301" s="87">
        <v>38383</v>
      </c>
      <c r="C301" s="86">
        <v>76</v>
      </c>
      <c r="D301" s="216">
        <f t="shared" si="7"/>
        <v>-0.81078053031246111</v>
      </c>
      <c r="E301" s="216">
        <v>-5.6486654252017349E-2</v>
      </c>
      <c r="F301" s="183"/>
    </row>
    <row r="302" spans="2:6" x14ac:dyDescent="0.3">
      <c r="B302" s="87">
        <v>43039</v>
      </c>
      <c r="C302" s="86">
        <v>401.65</v>
      </c>
      <c r="D302" s="216">
        <f t="shared" si="7"/>
        <v>2.3641846050758017</v>
      </c>
      <c r="E302" s="216">
        <v>-5.6628147313040243E-2</v>
      </c>
      <c r="F302" s="183"/>
    </row>
    <row r="303" spans="2:6" x14ac:dyDescent="0.3">
      <c r="B303" s="87">
        <v>39447</v>
      </c>
      <c r="C303" s="86">
        <v>119.39</v>
      </c>
      <c r="D303" s="216">
        <f t="shared" si="7"/>
        <v>-0.26097183534509444</v>
      </c>
      <c r="E303" s="216">
        <v>-5.7248894504106126E-2</v>
      </c>
      <c r="F303" s="183"/>
    </row>
    <row r="304" spans="2:6" x14ac:dyDescent="0.3">
      <c r="B304" s="87">
        <v>43616</v>
      </c>
      <c r="C304" s="86">
        <v>161.55000000000001</v>
      </c>
      <c r="D304" s="216">
        <f t="shared" si="7"/>
        <v>7.676154672395274</v>
      </c>
      <c r="E304" s="216">
        <v>-5.8182242173380687E-2</v>
      </c>
      <c r="F304" s="183"/>
    </row>
    <row r="305" spans="2:6" x14ac:dyDescent="0.3">
      <c r="B305" s="87">
        <v>37376</v>
      </c>
      <c r="C305" s="86">
        <v>18.62</v>
      </c>
      <c r="D305" s="216">
        <f t="shared" si="7"/>
        <v>-3.4232365145228219E-2</v>
      </c>
      <c r="E305" s="216">
        <v>-6.2437059415911302E-2</v>
      </c>
      <c r="F305" s="183"/>
    </row>
    <row r="306" spans="2:6" x14ac:dyDescent="0.3">
      <c r="B306" s="87">
        <v>36616</v>
      </c>
      <c r="C306" s="86">
        <v>19.28</v>
      </c>
      <c r="D306" s="216">
        <f t="shared" si="7"/>
        <v>-0.29039381670960618</v>
      </c>
      <c r="E306" s="216">
        <v>-6.3168124392614058E-2</v>
      </c>
      <c r="F306" s="183"/>
    </row>
    <row r="307" spans="2:6" x14ac:dyDescent="0.3">
      <c r="B307" s="87">
        <v>39813</v>
      </c>
      <c r="C307" s="86">
        <v>27.17</v>
      </c>
      <c r="D307" s="216">
        <f t="shared" si="7"/>
        <v>-0.89615502216786413</v>
      </c>
      <c r="E307" s="216">
        <v>-6.3749138525155E-2</v>
      </c>
      <c r="F307" s="183"/>
    </row>
    <row r="308" spans="2:6" x14ac:dyDescent="0.3">
      <c r="B308" s="87">
        <v>41333</v>
      </c>
      <c r="C308" s="86">
        <v>261.64</v>
      </c>
      <c r="D308" s="216">
        <f t="shared" si="7"/>
        <v>-0.563314695819077</v>
      </c>
      <c r="E308" s="216">
        <v>-6.3966800228963921E-2</v>
      </c>
      <c r="F308" s="183"/>
    </row>
    <row r="309" spans="2:6" x14ac:dyDescent="0.3">
      <c r="B309" s="87">
        <v>45138</v>
      </c>
      <c r="C309" s="86">
        <v>599.15</v>
      </c>
      <c r="D309" s="216">
        <f t="shared" si="7"/>
        <v>11.996746203904554</v>
      </c>
      <c r="E309" s="216">
        <v>-6.4295977011494365E-2</v>
      </c>
      <c r="F309" s="183"/>
    </row>
    <row r="310" spans="2:6" x14ac:dyDescent="0.3">
      <c r="B310" s="87">
        <v>35703</v>
      </c>
      <c r="C310" s="86">
        <v>46.1</v>
      </c>
      <c r="D310" s="216">
        <f t="shared" si="7"/>
        <v>-0.84630259385210382</v>
      </c>
      <c r="E310" s="216">
        <v>-6.4908722109533384E-2</v>
      </c>
      <c r="F310" s="183"/>
    </row>
    <row r="311" spans="2:6" x14ac:dyDescent="0.3">
      <c r="B311" s="87">
        <v>44255</v>
      </c>
      <c r="C311" s="86">
        <v>299.94</v>
      </c>
      <c r="D311" s="216">
        <f t="shared" si="7"/>
        <v>-0.40595353627379138</v>
      </c>
      <c r="E311" s="216">
        <v>-6.5491026919242218E-2</v>
      </c>
      <c r="F311" s="183"/>
    </row>
    <row r="312" spans="2:6" x14ac:dyDescent="0.3">
      <c r="B312" s="87">
        <v>42094</v>
      </c>
      <c r="C312" s="86">
        <v>504.91</v>
      </c>
      <c r="D312" s="216">
        <f t="shared" si="7"/>
        <v>1.337113497500463</v>
      </c>
      <c r="E312" s="216">
        <v>-6.6330115758718791E-2</v>
      </c>
      <c r="F312" s="183"/>
    </row>
    <row r="313" spans="2:6" x14ac:dyDescent="0.3">
      <c r="B313" s="87">
        <v>41090</v>
      </c>
      <c r="C313" s="86">
        <v>216.04</v>
      </c>
      <c r="D313" s="216">
        <f t="shared" si="7"/>
        <v>1.4987277353689568</v>
      </c>
      <c r="E313" s="216">
        <v>-6.6822167508962887E-2</v>
      </c>
      <c r="F313" s="183"/>
    </row>
    <row r="314" spans="2:6" x14ac:dyDescent="0.3">
      <c r="B314" s="87">
        <v>43951</v>
      </c>
      <c r="C314" s="86">
        <v>86.46</v>
      </c>
      <c r="D314" s="216">
        <f t="shared" si="7"/>
        <v>-0.34737318840579712</v>
      </c>
      <c r="E314" s="216">
        <v>-6.7011977986403445E-2</v>
      </c>
      <c r="F314" s="183"/>
    </row>
    <row r="315" spans="2:6" x14ac:dyDescent="0.3">
      <c r="B315" s="87">
        <v>44074</v>
      </c>
      <c r="C315" s="86">
        <v>132.47999999999999</v>
      </c>
      <c r="D315" s="216">
        <f t="shared" si="7"/>
        <v>-0.68313800526189905</v>
      </c>
      <c r="E315" s="216">
        <v>-6.9139966273187206E-2</v>
      </c>
      <c r="F315" s="183"/>
    </row>
    <row r="316" spans="2:6" x14ac:dyDescent="0.3">
      <c r="B316" s="87">
        <v>44957</v>
      </c>
      <c r="C316" s="86">
        <v>418.1</v>
      </c>
      <c r="D316" s="216">
        <f t="shared" si="7"/>
        <v>2.4318312402528117</v>
      </c>
      <c r="E316" s="216">
        <v>-6.9462064053771297E-2</v>
      </c>
      <c r="F316" s="183"/>
    </row>
    <row r="317" spans="2:6" x14ac:dyDescent="0.3">
      <c r="B317" s="87">
        <v>39141</v>
      </c>
      <c r="C317" s="86">
        <v>121.83</v>
      </c>
      <c r="D317" s="216">
        <f t="shared" si="7"/>
        <v>-0.74987168168846374</v>
      </c>
      <c r="E317" s="216">
        <v>-6.9502787749179007E-2</v>
      </c>
      <c r="F317" s="183"/>
    </row>
    <row r="318" spans="2:6" x14ac:dyDescent="0.3">
      <c r="B318" s="87">
        <v>41973</v>
      </c>
      <c r="C318" s="86">
        <v>487.07</v>
      </c>
      <c r="D318" s="216">
        <f t="shared" si="7"/>
        <v>0.42376498099970755</v>
      </c>
      <c r="E318" s="216">
        <v>-7.1132978621965423E-2</v>
      </c>
      <c r="F318" s="183"/>
    </row>
    <row r="319" spans="2:6" x14ac:dyDescent="0.3">
      <c r="B319" s="87">
        <v>41639</v>
      </c>
      <c r="C319" s="86">
        <v>342.1</v>
      </c>
      <c r="D319" s="216">
        <f t="shared" si="7"/>
        <v>-0.16410106045056924</v>
      </c>
      <c r="E319" s="216">
        <v>-7.1339377816385177E-2</v>
      </c>
      <c r="F319" s="183"/>
    </row>
    <row r="320" spans="2:6" x14ac:dyDescent="0.3">
      <c r="B320" s="87">
        <v>44712</v>
      </c>
      <c r="C320" s="86">
        <v>409.26</v>
      </c>
      <c r="D320" s="216">
        <f t="shared" si="7"/>
        <v>28.742732558139537</v>
      </c>
      <c r="E320" s="216">
        <v>-7.1572786461287202E-2</v>
      </c>
      <c r="F320" s="183"/>
    </row>
    <row r="321" spans="2:6" x14ac:dyDescent="0.3">
      <c r="B321" s="87">
        <v>34089</v>
      </c>
      <c r="C321" s="86">
        <v>13.76</v>
      </c>
      <c r="D321" s="216">
        <f t="shared" si="7"/>
        <v>-0.45310015898251194</v>
      </c>
      <c r="E321" s="216">
        <v>-7.2151045178691864E-2</v>
      </c>
      <c r="F321" s="183"/>
    </row>
    <row r="322" spans="2:6" x14ac:dyDescent="0.3">
      <c r="B322" s="87">
        <v>36556</v>
      </c>
      <c r="C322" s="86">
        <v>25.16</v>
      </c>
      <c r="D322" s="216">
        <f t="shared" si="7"/>
        <v>4.7923322683706467E-3</v>
      </c>
      <c r="E322" s="216">
        <v>-7.2613343162550636E-2</v>
      </c>
      <c r="F322" s="183"/>
    </row>
    <row r="323" spans="2:6" x14ac:dyDescent="0.3">
      <c r="B323" s="87">
        <v>36219</v>
      </c>
      <c r="C323" s="86">
        <v>25.04</v>
      </c>
      <c r="D323" s="216">
        <f t="shared" ref="D323:D354" si="8">(C323-C324)/C324</f>
        <v>-0.57313331060347761</v>
      </c>
      <c r="E323" s="216">
        <v>-7.3279052553663973E-2</v>
      </c>
      <c r="F323" s="183"/>
    </row>
    <row r="324" spans="2:6" x14ac:dyDescent="0.3">
      <c r="B324" s="87">
        <v>35338</v>
      </c>
      <c r="C324" s="86">
        <v>58.66</v>
      </c>
      <c r="D324" s="216">
        <f t="shared" si="8"/>
        <v>-0.84043305587291228</v>
      </c>
      <c r="E324" s="216">
        <v>-7.4033149171270796E-2</v>
      </c>
      <c r="F324" s="183"/>
    </row>
    <row r="325" spans="2:6" x14ac:dyDescent="0.3">
      <c r="B325" s="87">
        <v>43131</v>
      </c>
      <c r="C325" s="86">
        <v>367.62</v>
      </c>
      <c r="D325" s="216">
        <f t="shared" si="8"/>
        <v>-7.4075006926428655E-2</v>
      </c>
      <c r="E325" s="216">
        <v>-7.4075006926428655E-2</v>
      </c>
      <c r="F325" s="183"/>
    </row>
    <row r="326" spans="2:6" x14ac:dyDescent="0.3">
      <c r="B326" s="87">
        <v>43100</v>
      </c>
      <c r="C326" s="86">
        <v>397.03</v>
      </c>
      <c r="D326" s="216">
        <f t="shared" si="8"/>
        <v>2.1351580788722131E-2</v>
      </c>
      <c r="E326" s="216">
        <v>-7.4910294049117004E-2</v>
      </c>
      <c r="F326" s="183"/>
    </row>
    <row r="327" spans="2:6" x14ac:dyDescent="0.3">
      <c r="B327" s="87">
        <v>42338</v>
      </c>
      <c r="C327" s="86">
        <v>388.73</v>
      </c>
      <c r="D327" s="216">
        <f t="shared" si="8"/>
        <v>5.2326438993105668</v>
      </c>
      <c r="E327" s="216">
        <v>-7.60143566827505E-2</v>
      </c>
      <c r="F327" s="183"/>
    </row>
    <row r="328" spans="2:6" x14ac:dyDescent="0.3">
      <c r="B328" s="87">
        <v>38199</v>
      </c>
      <c r="C328" s="86">
        <v>62.37</v>
      </c>
      <c r="D328" s="216">
        <f t="shared" si="8"/>
        <v>1.0489487516425753</v>
      </c>
      <c r="E328" s="216">
        <v>-7.682060390763773E-2</v>
      </c>
      <c r="F328" s="183"/>
    </row>
    <row r="329" spans="2:6" x14ac:dyDescent="0.3">
      <c r="B329" s="87">
        <v>36494</v>
      </c>
      <c r="C329" s="86">
        <v>30.44</v>
      </c>
      <c r="D329" s="216">
        <f t="shared" si="8"/>
        <v>1.052596089008766</v>
      </c>
      <c r="E329" s="216">
        <v>-7.7296150348590498E-2</v>
      </c>
      <c r="F329" s="183"/>
    </row>
    <row r="330" spans="2:6" x14ac:dyDescent="0.3">
      <c r="B330" s="87">
        <v>33297</v>
      </c>
      <c r="C330" s="86">
        <v>14.83</v>
      </c>
      <c r="D330" s="216">
        <f t="shared" si="8"/>
        <v>-0.98388323769779162</v>
      </c>
      <c r="E330" s="216">
        <v>-8.0024813895781685E-2</v>
      </c>
      <c r="F330" s="183"/>
    </row>
    <row r="331" spans="2:6" x14ac:dyDescent="0.3">
      <c r="B331" s="87">
        <v>45412</v>
      </c>
      <c r="C331" s="86">
        <v>920.16</v>
      </c>
      <c r="D331" s="216">
        <f t="shared" si="8"/>
        <v>85.644067796610173</v>
      </c>
      <c r="E331" s="216">
        <v>-8.4235668789808912E-2</v>
      </c>
      <c r="F331" s="183"/>
    </row>
    <row r="332" spans="2:6" x14ac:dyDescent="0.3">
      <c r="B332" s="87">
        <v>37134</v>
      </c>
      <c r="C332" s="86">
        <v>10.62</v>
      </c>
      <c r="D332" s="216">
        <f t="shared" si="8"/>
        <v>-0.93383177570093456</v>
      </c>
      <c r="E332" s="216">
        <v>-8.5271317829457391E-2</v>
      </c>
      <c r="F332" s="183"/>
    </row>
    <row r="333" spans="2:6" x14ac:dyDescent="0.3">
      <c r="B333" s="87">
        <v>43769</v>
      </c>
      <c r="C333" s="86">
        <v>160.5</v>
      </c>
      <c r="D333" s="216">
        <f t="shared" si="8"/>
        <v>-0.62663999255606218</v>
      </c>
      <c r="E333" s="216">
        <v>-9.1166477916194755E-2</v>
      </c>
      <c r="F333" s="183"/>
    </row>
    <row r="334" spans="2:6" x14ac:dyDescent="0.3">
      <c r="B334" s="87">
        <v>42886</v>
      </c>
      <c r="C334" s="86">
        <v>429.88</v>
      </c>
      <c r="D334" s="216">
        <f t="shared" si="8"/>
        <v>10.813135476779335</v>
      </c>
      <c r="E334" s="216">
        <v>-9.1566112296866051E-2</v>
      </c>
      <c r="F334" s="183"/>
    </row>
    <row r="335" spans="2:6" x14ac:dyDescent="0.3">
      <c r="B335" s="87">
        <v>34758</v>
      </c>
      <c r="C335" s="86">
        <v>36.39</v>
      </c>
      <c r="D335" s="216">
        <f t="shared" si="8"/>
        <v>-0.80448098001289503</v>
      </c>
      <c r="E335" s="216">
        <v>-9.1839281257798847E-2</v>
      </c>
      <c r="F335" s="183"/>
    </row>
    <row r="336" spans="2:6" x14ac:dyDescent="0.3">
      <c r="B336" s="87">
        <v>40694</v>
      </c>
      <c r="C336" s="86">
        <v>186.12</v>
      </c>
      <c r="D336" s="216">
        <f t="shared" si="8"/>
        <v>4.6417096089724152</v>
      </c>
      <c r="E336" s="216">
        <v>-9.2318946598390669E-2</v>
      </c>
      <c r="F336" s="183"/>
    </row>
    <row r="337" spans="2:6" x14ac:dyDescent="0.3">
      <c r="B337" s="87">
        <v>36464</v>
      </c>
      <c r="C337" s="86">
        <v>32.99</v>
      </c>
      <c r="D337" s="216">
        <f t="shared" si="8"/>
        <v>-8.9428650289814934E-2</v>
      </c>
      <c r="E337" s="216">
        <v>-9.4676180021953785E-2</v>
      </c>
      <c r="F337" s="183"/>
    </row>
    <row r="338" spans="2:6" x14ac:dyDescent="0.3">
      <c r="B338" s="87">
        <v>35915</v>
      </c>
      <c r="C338" s="86">
        <v>36.229999999999997</v>
      </c>
      <c r="D338" s="216">
        <f t="shared" si="8"/>
        <v>-0.91599619745414917</v>
      </c>
      <c r="E338" s="216">
        <v>-9.8083146626836065E-2</v>
      </c>
      <c r="F338" s="183"/>
    </row>
    <row r="339" spans="2:6" x14ac:dyDescent="0.3">
      <c r="B339" s="87">
        <v>42155</v>
      </c>
      <c r="C339" s="86">
        <v>431.29</v>
      </c>
      <c r="D339" s="216">
        <f t="shared" si="8"/>
        <v>9.7634140254554538</v>
      </c>
      <c r="E339" s="216">
        <v>-9.8624811904363813E-2</v>
      </c>
      <c r="F339" s="183"/>
    </row>
    <row r="340" spans="2:6" x14ac:dyDescent="0.3">
      <c r="B340" s="87">
        <v>34730</v>
      </c>
      <c r="C340" s="86">
        <v>40.07</v>
      </c>
      <c r="D340" s="216">
        <f t="shared" si="8"/>
        <v>-0.85346498445785335</v>
      </c>
      <c r="E340" s="216">
        <v>-0.10197220977140289</v>
      </c>
      <c r="F340" s="183"/>
    </row>
    <row r="341" spans="2:6" x14ac:dyDescent="0.3">
      <c r="B341" s="87">
        <v>41425</v>
      </c>
      <c r="C341" s="86">
        <v>273.45</v>
      </c>
      <c r="D341" s="216">
        <f t="shared" si="8"/>
        <v>8.825727632051743</v>
      </c>
      <c r="E341" s="216">
        <v>-0.10211787883762936</v>
      </c>
      <c r="F341" s="183"/>
    </row>
    <row r="342" spans="2:6" x14ac:dyDescent="0.3">
      <c r="B342" s="87">
        <v>33877</v>
      </c>
      <c r="C342" s="86">
        <v>27.83</v>
      </c>
      <c r="D342" s="216">
        <f t="shared" si="8"/>
        <v>2.5801695539992602E-2</v>
      </c>
      <c r="E342" s="216">
        <v>-0.10715431504651919</v>
      </c>
      <c r="F342" s="183"/>
    </row>
    <row r="343" spans="2:6" x14ac:dyDescent="0.3">
      <c r="B343" s="87">
        <v>36525</v>
      </c>
      <c r="C343" s="86">
        <v>27.13</v>
      </c>
      <c r="D343" s="216">
        <f t="shared" si="8"/>
        <v>0.39989680082559342</v>
      </c>
      <c r="E343" s="216">
        <v>-0.10873850197109074</v>
      </c>
      <c r="F343" s="183"/>
    </row>
    <row r="344" spans="2:6" x14ac:dyDescent="0.3">
      <c r="B344" s="87">
        <v>37315</v>
      </c>
      <c r="C344" s="86">
        <v>19.38</v>
      </c>
      <c r="D344" s="216">
        <f t="shared" si="8"/>
        <v>-0.85198197510119911</v>
      </c>
      <c r="E344" s="216">
        <v>-0.10896551724137936</v>
      </c>
      <c r="F344" s="183"/>
    </row>
    <row r="345" spans="2:6" x14ac:dyDescent="0.3">
      <c r="B345" s="87">
        <v>39113</v>
      </c>
      <c r="C345" s="86">
        <v>130.93</v>
      </c>
      <c r="D345" s="216">
        <f t="shared" si="8"/>
        <v>-0.56023914284754639</v>
      </c>
      <c r="E345" s="216">
        <v>-0.10901667233752965</v>
      </c>
      <c r="F345" s="183"/>
    </row>
    <row r="346" spans="2:6" x14ac:dyDescent="0.3">
      <c r="B346" s="87">
        <v>42400</v>
      </c>
      <c r="C346" s="86">
        <v>297.73</v>
      </c>
      <c r="D346" s="216">
        <f t="shared" si="8"/>
        <v>1.8011101702888324</v>
      </c>
      <c r="E346" s="216">
        <v>-0.11040396796940358</v>
      </c>
      <c r="F346" s="183"/>
    </row>
    <row r="347" spans="2:6" x14ac:dyDescent="0.3">
      <c r="B347" s="87">
        <v>39507</v>
      </c>
      <c r="C347" s="86">
        <v>106.29</v>
      </c>
      <c r="D347" s="216">
        <f t="shared" si="8"/>
        <v>-5.208240435209123E-2</v>
      </c>
      <c r="E347" s="216">
        <v>-0.11091593475533243</v>
      </c>
      <c r="F347" s="183"/>
    </row>
    <row r="348" spans="2:6" x14ac:dyDescent="0.3">
      <c r="B348" s="87">
        <v>39233</v>
      </c>
      <c r="C348" s="86">
        <v>112.13</v>
      </c>
      <c r="D348" s="216">
        <f t="shared" si="8"/>
        <v>-0.66816607972537068</v>
      </c>
      <c r="E348" s="216">
        <v>-0.11310606659811762</v>
      </c>
      <c r="F348" s="183"/>
    </row>
    <row r="349" spans="2:6" x14ac:dyDescent="0.3">
      <c r="B349" s="87">
        <v>42216</v>
      </c>
      <c r="C349" s="86">
        <v>337.91</v>
      </c>
      <c r="D349" s="216">
        <f t="shared" si="8"/>
        <v>0.64793952694464763</v>
      </c>
      <c r="E349" s="216">
        <v>-0.11386463168384328</v>
      </c>
      <c r="F349" s="183"/>
    </row>
    <row r="350" spans="2:6" x14ac:dyDescent="0.3">
      <c r="B350" s="87">
        <v>40663</v>
      </c>
      <c r="C350" s="86">
        <v>205.05</v>
      </c>
      <c r="D350" s="216">
        <f t="shared" si="8"/>
        <v>4.6270581778265649</v>
      </c>
      <c r="E350" s="216">
        <v>-0.11444612394731159</v>
      </c>
      <c r="F350" s="183"/>
    </row>
    <row r="351" spans="2:6" x14ac:dyDescent="0.3">
      <c r="B351" s="87">
        <v>36433</v>
      </c>
      <c r="C351" s="86">
        <v>36.44</v>
      </c>
      <c r="D351" s="216">
        <f t="shared" si="8"/>
        <v>-0.90443972412346263</v>
      </c>
      <c r="E351" s="216">
        <v>-0.11488948263298528</v>
      </c>
      <c r="F351" s="183"/>
    </row>
    <row r="352" spans="2:6" x14ac:dyDescent="0.3">
      <c r="B352" s="87">
        <v>42185</v>
      </c>
      <c r="C352" s="86">
        <v>381.33</v>
      </c>
      <c r="D352" s="216">
        <f t="shared" si="8"/>
        <v>0.1739371363482437</v>
      </c>
      <c r="E352" s="216">
        <v>-0.11583853091887138</v>
      </c>
      <c r="F352" s="183"/>
    </row>
    <row r="353" spans="2:6" x14ac:dyDescent="0.3">
      <c r="B353" s="87">
        <v>43159</v>
      </c>
      <c r="C353" s="86">
        <v>324.83</v>
      </c>
      <c r="D353" s="216">
        <f t="shared" si="8"/>
        <v>3.1832582099162905</v>
      </c>
      <c r="E353" s="216">
        <v>-0.11639736684619993</v>
      </c>
      <c r="F353" s="183"/>
    </row>
    <row r="354" spans="2:6" x14ac:dyDescent="0.3">
      <c r="B354" s="87">
        <v>38625</v>
      </c>
      <c r="C354" s="86">
        <v>77.650000000000006</v>
      </c>
      <c r="D354" s="216">
        <f t="shared" si="8"/>
        <v>-0.79859940344961733</v>
      </c>
      <c r="E354" s="216">
        <v>-0.11650927295482984</v>
      </c>
      <c r="F354" s="183"/>
    </row>
    <row r="355" spans="2:6" x14ac:dyDescent="0.3">
      <c r="B355" s="87">
        <v>44895</v>
      </c>
      <c r="C355" s="86">
        <v>385.55</v>
      </c>
      <c r="D355" s="216">
        <f t="shared" ref="D355:D386" si="9">(C355-C356)/C356</f>
        <v>5.7878521126760569</v>
      </c>
      <c r="E355" s="216">
        <v>-0.11710824612425287</v>
      </c>
      <c r="F355" s="183"/>
    </row>
    <row r="356" spans="2:6" x14ac:dyDescent="0.3">
      <c r="B356" s="87">
        <v>35611</v>
      </c>
      <c r="C356" s="86">
        <v>56.8</v>
      </c>
      <c r="D356" s="216">
        <f t="shared" si="9"/>
        <v>-0.1033938437253355</v>
      </c>
      <c r="E356" s="216">
        <v>-0.11842309483160032</v>
      </c>
      <c r="F356" s="183"/>
    </row>
    <row r="357" spans="2:6" x14ac:dyDescent="0.3">
      <c r="B357" s="87">
        <v>35308</v>
      </c>
      <c r="C357" s="86">
        <v>63.35</v>
      </c>
      <c r="D357" s="216">
        <f t="shared" si="9"/>
        <v>-0.78644147788565266</v>
      </c>
      <c r="E357" s="216">
        <v>-0.12062742920599673</v>
      </c>
      <c r="F357" s="183"/>
    </row>
    <row r="358" spans="2:6" x14ac:dyDescent="0.3">
      <c r="B358" s="87">
        <v>42247</v>
      </c>
      <c r="C358" s="86">
        <v>296.64</v>
      </c>
      <c r="D358" s="216">
        <f t="shared" si="9"/>
        <v>6.2052465387418012</v>
      </c>
      <c r="E358" s="216">
        <v>-0.12213311236719847</v>
      </c>
      <c r="F358" s="183"/>
    </row>
    <row r="359" spans="2:6" x14ac:dyDescent="0.3">
      <c r="B359" s="87">
        <v>36403</v>
      </c>
      <c r="C359" s="86">
        <v>41.17</v>
      </c>
      <c r="D359" s="216">
        <f t="shared" si="9"/>
        <v>-0.67803237663251736</v>
      </c>
      <c r="E359" s="216">
        <v>-0.12273598977200081</v>
      </c>
      <c r="F359" s="183"/>
    </row>
    <row r="360" spans="2:6" x14ac:dyDescent="0.3">
      <c r="B360" s="87">
        <v>40178</v>
      </c>
      <c r="C360" s="86">
        <v>127.87</v>
      </c>
      <c r="D360" s="216">
        <f t="shared" si="9"/>
        <v>-0.7166315789473684</v>
      </c>
      <c r="E360" s="216">
        <v>-0.12279618577210677</v>
      </c>
      <c r="F360" s="183"/>
    </row>
    <row r="361" spans="2:6" x14ac:dyDescent="0.3">
      <c r="B361" s="87">
        <v>44592</v>
      </c>
      <c r="C361" s="86">
        <v>451.25</v>
      </c>
      <c r="D361" s="216">
        <f t="shared" si="9"/>
        <v>1.1013784111017975</v>
      </c>
      <c r="E361" s="216">
        <v>-0.12302011466329794</v>
      </c>
      <c r="F361" s="183"/>
    </row>
    <row r="362" spans="2:6" x14ac:dyDescent="0.3">
      <c r="B362" s="87">
        <v>40543</v>
      </c>
      <c r="C362" s="86">
        <v>214.74</v>
      </c>
      <c r="D362" s="216">
        <f t="shared" si="9"/>
        <v>-0.77881238090333216</v>
      </c>
      <c r="E362" s="216">
        <v>-0.12329550093900543</v>
      </c>
      <c r="F362" s="183"/>
    </row>
    <row r="363" spans="2:6" x14ac:dyDescent="0.3">
      <c r="B363" s="87">
        <v>45535</v>
      </c>
      <c r="C363" s="86">
        <v>970.85</v>
      </c>
      <c r="D363" s="216">
        <f t="shared" si="9"/>
        <v>18.122513295253103</v>
      </c>
      <c r="E363" s="216">
        <v>-0.12642281909389472</v>
      </c>
      <c r="F363" s="183"/>
    </row>
    <row r="364" spans="2:6" x14ac:dyDescent="0.3">
      <c r="B364" s="87">
        <v>35003</v>
      </c>
      <c r="C364" s="86">
        <v>50.77</v>
      </c>
      <c r="D364" s="216">
        <f t="shared" si="9"/>
        <v>-0.8881545612759677</v>
      </c>
      <c r="E364" s="216">
        <v>-0.12736335510484698</v>
      </c>
      <c r="F364" s="183"/>
    </row>
    <row r="365" spans="2:6" x14ac:dyDescent="0.3">
      <c r="B365" s="87">
        <v>42766</v>
      </c>
      <c r="C365" s="86">
        <v>453.93</v>
      </c>
      <c r="D365" s="216">
        <f t="shared" si="9"/>
        <v>1.751090909090909</v>
      </c>
      <c r="E365" s="216">
        <v>-0.12759455719557203</v>
      </c>
      <c r="F365" s="183"/>
    </row>
    <row r="366" spans="2:6" x14ac:dyDescent="0.3">
      <c r="B366" s="87">
        <v>40847</v>
      </c>
      <c r="C366" s="86">
        <v>165</v>
      </c>
      <c r="D366" s="216">
        <f t="shared" si="9"/>
        <v>1.4977293369663942</v>
      </c>
      <c r="E366" s="216">
        <v>-0.12924164863581195</v>
      </c>
      <c r="F366" s="183"/>
    </row>
    <row r="367" spans="2:6" x14ac:dyDescent="0.3">
      <c r="B367" s="87">
        <v>38411</v>
      </c>
      <c r="C367" s="86">
        <v>66.06</v>
      </c>
      <c r="D367" s="216">
        <f t="shared" si="9"/>
        <v>2.2021328162869613</v>
      </c>
      <c r="E367" s="216">
        <v>-0.13078947368421048</v>
      </c>
      <c r="F367" s="183"/>
    </row>
    <row r="368" spans="2:6" x14ac:dyDescent="0.3">
      <c r="B368" s="87">
        <v>34028</v>
      </c>
      <c r="C368" s="86">
        <v>20.63</v>
      </c>
      <c r="D368" s="216">
        <f t="shared" si="9"/>
        <v>-0.79006817950544417</v>
      </c>
      <c r="E368" s="216">
        <v>-0.13136842105263163</v>
      </c>
      <c r="F368" s="183"/>
    </row>
    <row r="369" spans="2:6" x14ac:dyDescent="0.3">
      <c r="B369" s="87">
        <v>39568</v>
      </c>
      <c r="C369" s="86">
        <v>98.27</v>
      </c>
      <c r="D369" s="216">
        <f t="shared" si="9"/>
        <v>-0.66362018210447049</v>
      </c>
      <c r="E369" s="216">
        <v>-0.13365070968879494</v>
      </c>
      <c r="F369" s="183"/>
    </row>
    <row r="370" spans="2:6" x14ac:dyDescent="0.3">
      <c r="B370" s="87">
        <v>44377</v>
      </c>
      <c r="C370" s="86">
        <v>292.14</v>
      </c>
      <c r="D370" s="216">
        <f t="shared" si="9"/>
        <v>1.1011219792865363</v>
      </c>
      <c r="E370" s="216">
        <v>-0.13440000000000005</v>
      </c>
      <c r="F370" s="183"/>
    </row>
    <row r="371" spans="2:6" x14ac:dyDescent="0.3">
      <c r="B371" s="87">
        <v>40298</v>
      </c>
      <c r="C371" s="86">
        <v>139.04</v>
      </c>
      <c r="D371" s="216">
        <f t="shared" si="9"/>
        <v>1.6343311860553238</v>
      </c>
      <c r="E371" s="216">
        <v>-0.13473147053332507</v>
      </c>
      <c r="F371" s="183"/>
    </row>
    <row r="372" spans="2:6" x14ac:dyDescent="0.3">
      <c r="B372" s="87">
        <v>39964</v>
      </c>
      <c r="C372" s="86">
        <v>52.78</v>
      </c>
      <c r="D372" s="216">
        <f t="shared" si="9"/>
        <v>3.8915662650602414</v>
      </c>
      <c r="E372" s="216">
        <v>-0.13687653311529024</v>
      </c>
      <c r="F372" s="183"/>
    </row>
    <row r="373" spans="2:6" x14ac:dyDescent="0.3">
      <c r="B373" s="87">
        <v>36799</v>
      </c>
      <c r="C373" s="86">
        <v>10.79</v>
      </c>
      <c r="D373" s="216">
        <f t="shared" si="9"/>
        <v>-0.96776024859567344</v>
      </c>
      <c r="E373" s="216">
        <v>-0.13886671987230648</v>
      </c>
      <c r="F373" s="183"/>
    </row>
    <row r="374" spans="2:6" x14ac:dyDescent="0.3">
      <c r="B374" s="87">
        <v>42369</v>
      </c>
      <c r="C374" s="86">
        <v>334.68</v>
      </c>
      <c r="D374" s="216">
        <f t="shared" si="9"/>
        <v>1.8856699430936368</v>
      </c>
      <c r="E374" s="216">
        <v>-0.13904252308800455</v>
      </c>
      <c r="F374" s="183"/>
    </row>
    <row r="375" spans="2:6" x14ac:dyDescent="0.3">
      <c r="B375" s="87">
        <v>43677</v>
      </c>
      <c r="C375" s="86">
        <v>115.98</v>
      </c>
      <c r="D375" s="216">
        <f t="shared" si="9"/>
        <v>-0.71156428749067391</v>
      </c>
      <c r="E375" s="216">
        <v>-0.13935886019590374</v>
      </c>
      <c r="F375" s="183"/>
    </row>
    <row r="376" spans="2:6" x14ac:dyDescent="0.3">
      <c r="B376" s="87">
        <v>44804</v>
      </c>
      <c r="C376" s="86">
        <v>402.1</v>
      </c>
      <c r="D376" s="216">
        <f t="shared" si="9"/>
        <v>13.88156920799408</v>
      </c>
      <c r="E376" s="216">
        <v>-0.14116063991114713</v>
      </c>
      <c r="F376" s="183"/>
    </row>
    <row r="377" spans="2:6" x14ac:dyDescent="0.3">
      <c r="B377" s="87">
        <v>36191</v>
      </c>
      <c r="C377" s="86">
        <v>27.02</v>
      </c>
      <c r="D377" s="216">
        <f t="shared" si="9"/>
        <v>-0.94080532795863825</v>
      </c>
      <c r="E377" s="216">
        <v>-0.14194982534137818</v>
      </c>
      <c r="F377" s="183"/>
    </row>
    <row r="378" spans="2:6" x14ac:dyDescent="0.3">
      <c r="B378" s="87">
        <v>42674</v>
      </c>
      <c r="C378" s="86">
        <v>456.46</v>
      </c>
      <c r="D378" s="216">
        <f t="shared" si="9"/>
        <v>20.470366886171213</v>
      </c>
      <c r="E378" s="216">
        <v>-0.14469344925798228</v>
      </c>
      <c r="F378" s="183"/>
    </row>
    <row r="379" spans="2:6" x14ac:dyDescent="0.3">
      <c r="B379" s="87">
        <v>36250</v>
      </c>
      <c r="C379" s="86">
        <v>21.26</v>
      </c>
      <c r="D379" s="216">
        <f t="shared" si="9"/>
        <v>-0.55827965925618117</v>
      </c>
      <c r="E379" s="216">
        <v>-0.15095846645367403</v>
      </c>
      <c r="F379" s="183"/>
    </row>
    <row r="380" spans="2:6" x14ac:dyDescent="0.3">
      <c r="B380" s="87">
        <v>35642</v>
      </c>
      <c r="C380" s="86">
        <v>48.13</v>
      </c>
      <c r="D380" s="216">
        <f t="shared" si="9"/>
        <v>-0.87138925259866928</v>
      </c>
      <c r="E380" s="216">
        <v>-0.15264084507042244</v>
      </c>
      <c r="F380" s="183"/>
    </row>
    <row r="381" spans="2:6" x14ac:dyDescent="0.3">
      <c r="B381" s="87">
        <v>42947</v>
      </c>
      <c r="C381" s="86">
        <v>374.23</v>
      </c>
      <c r="D381" s="216">
        <f t="shared" si="9"/>
        <v>8.2608265280871098</v>
      </c>
      <c r="E381" s="216">
        <v>-0.15305752953424159</v>
      </c>
      <c r="F381" s="183"/>
    </row>
    <row r="382" spans="2:6" x14ac:dyDescent="0.3">
      <c r="B382" s="87">
        <v>34393</v>
      </c>
      <c r="C382" s="86">
        <v>40.409999999999997</v>
      </c>
      <c r="D382" s="216">
        <f t="shared" si="9"/>
        <v>0.64938775510204072</v>
      </c>
      <c r="E382" s="216">
        <v>-0.16074766355140191</v>
      </c>
      <c r="F382" s="183"/>
    </row>
    <row r="383" spans="2:6" x14ac:dyDescent="0.3">
      <c r="B383" s="87">
        <v>33542</v>
      </c>
      <c r="C383" s="86">
        <v>24.5</v>
      </c>
      <c r="D383" s="216">
        <f t="shared" si="9"/>
        <v>-0.88979848866498745</v>
      </c>
      <c r="E383" s="216">
        <v>-0.16182004789599727</v>
      </c>
      <c r="F383" s="183"/>
    </row>
    <row r="384" spans="2:6" x14ac:dyDescent="0.3">
      <c r="B384" s="87">
        <v>43343</v>
      </c>
      <c r="C384" s="86">
        <v>222.32</v>
      </c>
      <c r="D384" s="216">
        <f t="shared" si="9"/>
        <v>0.64974769961412893</v>
      </c>
      <c r="E384" s="216">
        <v>-0.16373895053601664</v>
      </c>
      <c r="F384" s="183"/>
    </row>
    <row r="385" spans="2:6" x14ac:dyDescent="0.3">
      <c r="B385" s="87">
        <v>43646</v>
      </c>
      <c r="C385" s="86">
        <v>134.76</v>
      </c>
      <c r="D385" s="216">
        <f t="shared" si="9"/>
        <v>-0.52001709645248617</v>
      </c>
      <c r="E385" s="216">
        <v>-0.1658310120705665</v>
      </c>
      <c r="F385" s="183"/>
    </row>
    <row r="386" spans="2:6" x14ac:dyDescent="0.3">
      <c r="B386" s="87">
        <v>43220</v>
      </c>
      <c r="C386" s="86">
        <v>280.76</v>
      </c>
      <c r="D386" s="216">
        <f t="shared" si="9"/>
        <v>13.331801939765187</v>
      </c>
      <c r="E386" s="216">
        <v>-0.17008572273130362</v>
      </c>
      <c r="F386" s="183"/>
    </row>
    <row r="387" spans="2:6" x14ac:dyDescent="0.3">
      <c r="B387" s="87">
        <v>35976</v>
      </c>
      <c r="C387" s="86">
        <v>19.59</v>
      </c>
      <c r="D387" s="216">
        <f t="shared" ref="D387:D413" si="10">(C387-C388)/C388</f>
        <v>2.0460358056265549E-3</v>
      </c>
      <c r="E387" s="216">
        <v>-0.17999162829635834</v>
      </c>
      <c r="F387" s="183"/>
    </row>
    <row r="388" spans="2:6" x14ac:dyDescent="0.3">
      <c r="B388" s="87">
        <v>37437</v>
      </c>
      <c r="C388" s="86">
        <v>19.55</v>
      </c>
      <c r="D388" s="216">
        <f t="shared" si="10"/>
        <v>-5.0048590864917281E-2</v>
      </c>
      <c r="E388" s="216">
        <v>-0.18200836820083674</v>
      </c>
      <c r="F388" s="183"/>
    </row>
    <row r="389" spans="2:6" x14ac:dyDescent="0.3">
      <c r="B389" s="87">
        <v>36585</v>
      </c>
      <c r="C389" s="86">
        <v>20.58</v>
      </c>
      <c r="D389" s="216">
        <f t="shared" si="10"/>
        <v>0.64245810055865915</v>
      </c>
      <c r="E389" s="216">
        <v>-0.18203497615262329</v>
      </c>
      <c r="F389" s="183"/>
    </row>
    <row r="390" spans="2:6" x14ac:dyDescent="0.3">
      <c r="B390" s="87">
        <v>36769</v>
      </c>
      <c r="C390" s="86">
        <v>12.53</v>
      </c>
      <c r="D390" s="216">
        <f t="shared" si="10"/>
        <v>-0.25372245384157238</v>
      </c>
      <c r="E390" s="216">
        <v>-0.18636363636363643</v>
      </c>
      <c r="F390" s="183"/>
    </row>
    <row r="391" spans="2:6" x14ac:dyDescent="0.3">
      <c r="B391" s="87">
        <v>36068</v>
      </c>
      <c r="C391" s="86">
        <v>16.79</v>
      </c>
      <c r="D391" s="216">
        <f t="shared" si="10"/>
        <v>-0.32434607645875257</v>
      </c>
      <c r="E391" s="216">
        <v>-0.18731848983543084</v>
      </c>
      <c r="F391" s="183"/>
    </row>
    <row r="392" spans="2:6" x14ac:dyDescent="0.3">
      <c r="B392" s="87">
        <v>39752</v>
      </c>
      <c r="C392" s="86">
        <v>24.85</v>
      </c>
      <c r="D392" s="216">
        <f t="shared" si="10"/>
        <v>-0.60195418869133432</v>
      </c>
      <c r="E392" s="216">
        <v>-0.1926575698505523</v>
      </c>
      <c r="F392" s="183"/>
    </row>
    <row r="393" spans="2:6" x14ac:dyDescent="0.3">
      <c r="B393" s="87">
        <v>39691</v>
      </c>
      <c r="C393" s="86">
        <v>62.43</v>
      </c>
      <c r="D393" s="216">
        <f t="shared" si="10"/>
        <v>-0.63604034279717825</v>
      </c>
      <c r="E393" s="216">
        <v>-0.19361921983983468</v>
      </c>
      <c r="F393" s="183"/>
    </row>
    <row r="394" spans="2:6" x14ac:dyDescent="0.3">
      <c r="B394" s="87">
        <v>43585</v>
      </c>
      <c r="C394" s="86">
        <v>171.53</v>
      </c>
      <c r="D394" s="216">
        <f t="shared" si="10"/>
        <v>0.32302352487466252</v>
      </c>
      <c r="E394" s="216">
        <v>-0.19461921307164987</v>
      </c>
      <c r="F394" s="183"/>
    </row>
    <row r="395" spans="2:6" x14ac:dyDescent="0.3">
      <c r="B395" s="87">
        <v>38837</v>
      </c>
      <c r="C395" s="86">
        <v>129.65</v>
      </c>
      <c r="D395" s="216">
        <f t="shared" si="10"/>
        <v>-0.27158829147704927</v>
      </c>
      <c r="E395" s="216">
        <v>-0.19795855242808535</v>
      </c>
      <c r="F395" s="183"/>
    </row>
    <row r="396" spans="2:6" x14ac:dyDescent="0.3">
      <c r="B396" s="87">
        <v>43373</v>
      </c>
      <c r="C396" s="86">
        <v>177.99</v>
      </c>
      <c r="D396" s="216">
        <f t="shared" si="10"/>
        <v>0.25557279909706559</v>
      </c>
      <c r="E396" s="216">
        <v>-0.19939726520331047</v>
      </c>
      <c r="F396" s="183"/>
    </row>
    <row r="397" spans="2:6" x14ac:dyDescent="0.3">
      <c r="B397" s="87">
        <v>40755</v>
      </c>
      <c r="C397" s="86">
        <v>141.76</v>
      </c>
      <c r="D397" s="216">
        <f t="shared" si="10"/>
        <v>3.1377699941622885</v>
      </c>
      <c r="E397" s="216">
        <v>-0.20130711589385328</v>
      </c>
      <c r="F397" s="183"/>
    </row>
    <row r="398" spans="2:6" x14ac:dyDescent="0.3">
      <c r="B398" s="87">
        <v>35795</v>
      </c>
      <c r="C398" s="86">
        <v>34.26</v>
      </c>
      <c r="D398" s="216">
        <f t="shared" si="10"/>
        <v>-0.4089026915113872</v>
      </c>
      <c r="E398" s="216">
        <v>-0.20399628252788107</v>
      </c>
      <c r="F398" s="183"/>
    </row>
    <row r="399" spans="2:6" x14ac:dyDescent="0.3">
      <c r="B399" s="87">
        <v>38107</v>
      </c>
      <c r="C399" s="86">
        <v>57.96</v>
      </c>
      <c r="D399" s="216">
        <f t="shared" si="10"/>
        <v>0.65458178703968029</v>
      </c>
      <c r="E399" s="216">
        <v>-0.22368068577551561</v>
      </c>
      <c r="F399" s="183"/>
    </row>
    <row r="400" spans="2:6" x14ac:dyDescent="0.3">
      <c r="B400" s="87">
        <v>33724</v>
      </c>
      <c r="C400" s="86">
        <v>35.03</v>
      </c>
      <c r="D400" s="216">
        <f t="shared" si="10"/>
        <v>-0.22120942641173846</v>
      </c>
      <c r="E400" s="216">
        <v>-0.2312925170068027</v>
      </c>
      <c r="F400" s="183"/>
    </row>
    <row r="401" spans="2:6" x14ac:dyDescent="0.3">
      <c r="B401" s="87">
        <v>35369</v>
      </c>
      <c r="C401" s="86">
        <v>44.98</v>
      </c>
      <c r="D401" s="216">
        <f t="shared" si="10"/>
        <v>2.1609276177090648</v>
      </c>
      <c r="E401" s="216">
        <v>-0.23320831912717355</v>
      </c>
      <c r="F401" s="183"/>
    </row>
    <row r="402" spans="2:6" x14ac:dyDescent="0.3">
      <c r="B402" s="87">
        <v>36707</v>
      </c>
      <c r="C402" s="86">
        <v>14.23</v>
      </c>
      <c r="D402" s="216">
        <f t="shared" si="10"/>
        <v>0.48229166666666679</v>
      </c>
      <c r="E402" s="216">
        <v>-0.23699731903485247</v>
      </c>
      <c r="F402" s="183"/>
    </row>
    <row r="403" spans="2:6" x14ac:dyDescent="0.3">
      <c r="B403" s="87">
        <v>37042</v>
      </c>
      <c r="C403" s="86">
        <v>9.6</v>
      </c>
      <c r="D403" s="216">
        <f t="shared" si="10"/>
        <v>-0.65103598691384956</v>
      </c>
      <c r="E403" s="216">
        <v>-0.24110671936758898</v>
      </c>
      <c r="F403" s="183"/>
    </row>
    <row r="404" spans="2:6" x14ac:dyDescent="0.3">
      <c r="B404" s="87">
        <v>33785</v>
      </c>
      <c r="C404" s="86">
        <v>27.51</v>
      </c>
      <c r="D404" s="216">
        <f t="shared" si="10"/>
        <v>0.33349491032476991</v>
      </c>
      <c r="E404" s="216">
        <v>-0.25588314849878274</v>
      </c>
      <c r="F404" s="183"/>
    </row>
    <row r="405" spans="2:6" x14ac:dyDescent="0.3">
      <c r="B405" s="87">
        <v>33908</v>
      </c>
      <c r="C405" s="86">
        <v>20.63</v>
      </c>
      <c r="D405" s="216">
        <f t="shared" si="10"/>
        <v>-0.71630913091309134</v>
      </c>
      <c r="E405" s="216">
        <v>-0.25871361839741286</v>
      </c>
      <c r="F405" s="183"/>
    </row>
    <row r="406" spans="2:6" x14ac:dyDescent="0.3">
      <c r="B406" s="87">
        <v>39599</v>
      </c>
      <c r="C406" s="86">
        <v>72.72</v>
      </c>
      <c r="D406" s="216">
        <f t="shared" si="10"/>
        <v>-0.67313915857605178</v>
      </c>
      <c r="E406" s="216">
        <v>-0.25999796479088222</v>
      </c>
      <c r="F406" s="183"/>
    </row>
    <row r="407" spans="2:6" x14ac:dyDescent="0.3">
      <c r="B407" s="87">
        <v>41029</v>
      </c>
      <c r="C407" s="86">
        <v>222.48</v>
      </c>
      <c r="D407" s="216">
        <f t="shared" si="10"/>
        <v>0.73609051892313682</v>
      </c>
      <c r="E407" s="216">
        <v>-0.26394494805796337</v>
      </c>
      <c r="F407" s="183"/>
    </row>
    <row r="408" spans="2:6" x14ac:dyDescent="0.3">
      <c r="B408" s="87">
        <v>43861</v>
      </c>
      <c r="C408" s="86">
        <v>128.15</v>
      </c>
      <c r="D408" s="216">
        <f t="shared" si="10"/>
        <v>7.6412677006068783</v>
      </c>
      <c r="E408" s="216">
        <v>-0.26984217423508627</v>
      </c>
      <c r="F408" s="183"/>
    </row>
    <row r="409" spans="2:6" x14ac:dyDescent="0.3">
      <c r="B409" s="87">
        <v>34059</v>
      </c>
      <c r="C409" s="86">
        <v>14.83</v>
      </c>
      <c r="D409" s="216">
        <f t="shared" si="10"/>
        <v>-0.37923817496860612</v>
      </c>
      <c r="E409" s="216">
        <v>-0.28114396509936979</v>
      </c>
      <c r="F409" s="183"/>
    </row>
    <row r="410" spans="2:6" x14ac:dyDescent="0.3">
      <c r="B410" s="87">
        <v>35946</v>
      </c>
      <c r="C410" s="86">
        <v>23.89</v>
      </c>
      <c r="D410" s="216">
        <f t="shared" si="10"/>
        <v>1.3794820717131477</v>
      </c>
      <c r="E410" s="216">
        <v>-0.34060171128898697</v>
      </c>
      <c r="F410" s="183"/>
    </row>
    <row r="411" spans="2:6" x14ac:dyDescent="0.3">
      <c r="B411" s="87">
        <v>36950</v>
      </c>
      <c r="C411" s="86">
        <v>10.039999999999999</v>
      </c>
      <c r="D411" s="216">
        <f t="shared" si="10"/>
        <v>-0.85781050842656847</v>
      </c>
      <c r="E411" s="216">
        <v>-0.36576121288692359</v>
      </c>
      <c r="F411" s="183"/>
    </row>
    <row r="412" spans="2:6" x14ac:dyDescent="0.3">
      <c r="B412" s="87">
        <v>43890</v>
      </c>
      <c r="C412" s="86">
        <v>70.61</v>
      </c>
      <c r="D412" s="216">
        <f t="shared" si="10"/>
        <v>1.2940220922677061</v>
      </c>
      <c r="E412" s="216">
        <v>-0.44900507218103786</v>
      </c>
      <c r="F412" s="183"/>
    </row>
    <row r="413" spans="2:6" x14ac:dyDescent="0.3">
      <c r="B413" s="87">
        <v>39721</v>
      </c>
      <c r="C413" s="86">
        <v>30.78</v>
      </c>
      <c r="D413" s="216" t="e">
        <f t="shared" si="10"/>
        <v>#DIV/0!</v>
      </c>
      <c r="E413" s="216">
        <v>-0.5069678039404133</v>
      </c>
      <c r="F413" s="183"/>
    </row>
  </sheetData>
  <mergeCells count="1">
    <mergeCell ref="B7:K7"/>
  </mergeCells>
  <pageMargins left="0.11811023622047245" right="0.19685039370078741" top="0.19685039370078741" bottom="0.74803149606299213" header="0.98425196850393704" footer="0.31496062992125984"/>
  <pageSetup paperSize="9" scale="17" fitToHeight="2" orientation="landscape" r:id="rId1"/>
  <rowBreaks count="1" manualBreakCount="1">
    <brk id="59" max="16383" man="1"/>
  </rowBreaks>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E206D-C734-4773-B892-68A0A5FAF615}">
  <sheetPr>
    <tabColor rgb="FFC00000"/>
    <pageSetUpPr fitToPage="1"/>
  </sheetPr>
  <dimension ref="B2:M1048576"/>
  <sheetViews>
    <sheetView showGridLines="0" view="pageBreakPreview" zoomScale="60" zoomScaleNormal="100" workbookViewId="0">
      <selection activeCell="P20" sqref="P20"/>
    </sheetView>
  </sheetViews>
  <sheetFormatPr defaultRowHeight="14.4" x14ac:dyDescent="0.3"/>
  <cols>
    <col min="1" max="1" width="1.88671875" customWidth="1"/>
    <col min="2" max="2" width="12.21875" customWidth="1"/>
    <col min="3" max="3" width="14.6640625" bestFit="1" customWidth="1"/>
    <col min="4" max="4" width="9.21875" bestFit="1" customWidth="1"/>
    <col min="5" max="5" width="12.6640625" bestFit="1" customWidth="1"/>
    <col min="6" max="6" width="10.109375" bestFit="1" customWidth="1"/>
    <col min="7" max="7" width="16.44140625" customWidth="1"/>
    <col min="8" max="8" width="12.88671875" customWidth="1"/>
    <col min="9" max="9" width="10.5546875" bestFit="1" customWidth="1"/>
    <col min="13" max="13" width="11.88671875" customWidth="1"/>
  </cols>
  <sheetData>
    <row r="2" spans="2:13" x14ac:dyDescent="0.3">
      <c r="B2" s="169" t="s">
        <v>236</v>
      </c>
      <c r="C2" s="237" t="s">
        <v>668</v>
      </c>
      <c r="D2" s="237" t="s">
        <v>654</v>
      </c>
      <c r="E2" s="237" t="s">
        <v>655</v>
      </c>
      <c r="F2" s="237" t="s">
        <v>667</v>
      </c>
      <c r="G2" s="237" t="s">
        <v>8946</v>
      </c>
      <c r="H2" s="169" t="s">
        <v>670</v>
      </c>
      <c r="I2" s="169"/>
      <c r="J2" s="169"/>
      <c r="K2" s="169"/>
      <c r="L2" s="169"/>
      <c r="M2" s="169"/>
    </row>
    <row r="3" spans="2:13" x14ac:dyDescent="0.3">
      <c r="B3" s="170">
        <v>43738</v>
      </c>
      <c r="C3">
        <v>176.6</v>
      </c>
      <c r="D3" s="183">
        <f t="shared" ref="D3:D66" si="0">(C3-C4)/C4</f>
        <v>-0.63262673961432059</v>
      </c>
      <c r="E3" s="183">
        <v>0.51302261823166551</v>
      </c>
      <c r="F3" s="142">
        <v>1</v>
      </c>
      <c r="G3" s="182">
        <f t="shared" ref="G3:G66" ca="1" si="1">_xlfn.NORM.INV(RAND(),L$5,L$6)</f>
        <v>0.21418434212048842</v>
      </c>
    </row>
    <row r="4" spans="2:13" x14ac:dyDescent="0.3">
      <c r="B4" s="170">
        <v>44469</v>
      </c>
      <c r="C4">
        <v>480.71</v>
      </c>
      <c r="D4" s="183">
        <f t="shared" si="0"/>
        <v>5.2813275839540044</v>
      </c>
      <c r="E4" s="183">
        <v>0.45102478191312734</v>
      </c>
      <c r="F4" s="142">
        <v>2</v>
      </c>
      <c r="G4" s="182">
        <f t="shared" ca="1" si="1"/>
        <v>0.24029271319611606</v>
      </c>
      <c r="H4" s="214" t="s">
        <v>669</v>
      </c>
      <c r="I4" s="209"/>
      <c r="J4" s="209"/>
      <c r="K4" s="209"/>
      <c r="L4" s="209"/>
    </row>
    <row r="5" spans="2:13" x14ac:dyDescent="0.3">
      <c r="B5" s="170">
        <v>39994</v>
      </c>
      <c r="C5">
        <v>76.53</v>
      </c>
      <c r="D5" s="183">
        <f t="shared" si="0"/>
        <v>-0.70687145702466669</v>
      </c>
      <c r="E5" s="183">
        <v>0.44998105342932926</v>
      </c>
      <c r="F5" s="142">
        <v>3</v>
      </c>
      <c r="G5" s="182">
        <f t="shared" ca="1" si="1"/>
        <v>-3.0156349818102071E-2</v>
      </c>
      <c r="H5" s="135" t="s">
        <v>188</v>
      </c>
      <c r="I5" s="135"/>
      <c r="J5" s="135"/>
      <c r="K5" s="135"/>
      <c r="L5" s="175">
        <f>AVERAGE(E3:E406)</f>
        <v>2.0095660713853727E-2</v>
      </c>
    </row>
    <row r="6" spans="2:13" x14ac:dyDescent="0.3">
      <c r="B6" s="170">
        <v>44196</v>
      </c>
      <c r="C6">
        <v>261.08</v>
      </c>
      <c r="D6" s="183">
        <f t="shared" si="0"/>
        <v>3.2695012264922321</v>
      </c>
      <c r="E6" s="183">
        <v>0.42893109298888937</v>
      </c>
      <c r="F6" s="142">
        <v>4</v>
      </c>
      <c r="G6" s="182">
        <f t="shared" ca="1" si="1"/>
        <v>-7.537875599924504E-2</v>
      </c>
      <c r="H6" s="135" t="s">
        <v>657</v>
      </c>
      <c r="I6" s="135"/>
      <c r="J6" s="135"/>
      <c r="K6" s="135"/>
      <c r="L6" s="175">
        <f>_xlfn.STDEV.S(E3:E406)</f>
        <v>0.14105225408109651</v>
      </c>
    </row>
    <row r="7" spans="2:13" x14ac:dyDescent="0.3">
      <c r="B7" s="170">
        <v>39933</v>
      </c>
      <c r="C7">
        <v>61.15</v>
      </c>
      <c r="D7" s="183">
        <f t="shared" si="0"/>
        <v>1.5154257507198685</v>
      </c>
      <c r="E7" s="183">
        <v>0.38160867600542253</v>
      </c>
      <c r="F7" s="142">
        <v>5</v>
      </c>
      <c r="G7" s="182">
        <f t="shared" ca="1" si="1"/>
        <v>9.6196959915656341E-2</v>
      </c>
      <c r="H7" s="135" t="s">
        <v>658</v>
      </c>
      <c r="I7" s="135"/>
      <c r="J7" s="135"/>
      <c r="K7" s="135"/>
      <c r="L7" s="175">
        <f>MIN(E3:E406)</f>
        <v>-0.5069678039404133</v>
      </c>
    </row>
    <row r="8" spans="2:13" x14ac:dyDescent="0.3">
      <c r="B8" s="170">
        <v>36129</v>
      </c>
      <c r="C8">
        <v>24.31</v>
      </c>
      <c r="D8" s="183">
        <f t="shared" si="0"/>
        <v>-0.82918774592467681</v>
      </c>
      <c r="E8" s="183">
        <v>0.36880630630630612</v>
      </c>
      <c r="F8" s="142">
        <v>6</v>
      </c>
      <c r="G8" s="182">
        <f t="shared" ca="1" si="1"/>
        <v>0.12327375203118748</v>
      </c>
      <c r="H8" s="135" t="s">
        <v>659</v>
      </c>
      <c r="I8" s="135"/>
      <c r="J8" s="135"/>
      <c r="K8" s="135"/>
      <c r="L8" s="175">
        <f>MAX(E3:E406)</f>
        <v>0.51302261823166551</v>
      </c>
    </row>
    <row r="9" spans="2:13" x14ac:dyDescent="0.3">
      <c r="B9" s="170">
        <v>44043</v>
      </c>
      <c r="C9">
        <v>142.32</v>
      </c>
      <c r="D9" s="183">
        <f t="shared" si="0"/>
        <v>-0.38852846401718583</v>
      </c>
      <c r="E9" s="183">
        <v>0.3684615384615384</v>
      </c>
      <c r="F9" s="142">
        <v>7</v>
      </c>
      <c r="G9" s="182">
        <f t="shared" ca="1" si="1"/>
        <v>-5.6434987119131183E-2</v>
      </c>
      <c r="H9" s="135" t="s">
        <v>662</v>
      </c>
      <c r="I9" s="135"/>
      <c r="J9" s="135"/>
      <c r="K9" s="135"/>
      <c r="L9" s="160">
        <v>971</v>
      </c>
    </row>
    <row r="10" spans="2:13" x14ac:dyDescent="0.3">
      <c r="B10" s="170">
        <v>40908</v>
      </c>
      <c r="C10">
        <v>232.75</v>
      </c>
      <c r="D10" s="183">
        <f t="shared" si="0"/>
        <v>0.29853827270698496</v>
      </c>
      <c r="E10" s="183">
        <v>0.36406259157240817</v>
      </c>
      <c r="F10" s="142">
        <v>8</v>
      </c>
      <c r="G10" s="182">
        <f t="shared" ca="1" si="1"/>
        <v>0.21568198107779668</v>
      </c>
    </row>
    <row r="11" spans="2:13" x14ac:dyDescent="0.3">
      <c r="B11" s="170">
        <v>44135</v>
      </c>
      <c r="C11">
        <v>179.24</v>
      </c>
      <c r="D11" s="183">
        <f t="shared" si="0"/>
        <v>3.0497062810664262</v>
      </c>
      <c r="E11" s="183">
        <v>0.35962982629143586</v>
      </c>
      <c r="F11" s="142">
        <v>9</v>
      </c>
      <c r="G11" s="182">
        <f t="shared" ca="1" si="1"/>
        <v>-3.596643561175681E-2</v>
      </c>
      <c r="H11" s="214" t="s">
        <v>671</v>
      </c>
      <c r="I11" s="209"/>
      <c r="J11" s="209"/>
      <c r="K11" s="209"/>
      <c r="L11" s="209"/>
    </row>
    <row r="12" spans="2:13" x14ac:dyDescent="0.3">
      <c r="B12" s="170">
        <v>39903</v>
      </c>
      <c r="C12">
        <v>44.26</v>
      </c>
      <c r="D12" s="183">
        <f t="shared" si="0"/>
        <v>-0.52239128088917663</v>
      </c>
      <c r="E12" s="183">
        <v>0.35227619920562181</v>
      </c>
      <c r="F12" s="142">
        <v>10</v>
      </c>
      <c r="G12" s="182">
        <f t="shared" ca="1" si="1"/>
        <v>-0.24268816642686575</v>
      </c>
      <c r="H12" s="135" t="s">
        <v>188</v>
      </c>
      <c r="I12" s="135"/>
      <c r="J12" s="135"/>
      <c r="K12" s="135"/>
      <c r="L12" s="175">
        <f ca="1">AVERAGE(G3:G407)</f>
        <v>1.6382797282748773E-2</v>
      </c>
    </row>
    <row r="13" spans="2:13" x14ac:dyDescent="0.3">
      <c r="B13" s="170">
        <v>43921</v>
      </c>
      <c r="C13">
        <v>92.67</v>
      </c>
      <c r="D13" s="183">
        <f t="shared" si="0"/>
        <v>1.9428389965068278</v>
      </c>
      <c r="E13" s="183">
        <v>0.31242033706273903</v>
      </c>
      <c r="F13" s="142">
        <v>11</v>
      </c>
      <c r="G13" s="182">
        <f t="shared" ca="1" si="1"/>
        <v>-9.5897383480961856E-2</v>
      </c>
      <c r="H13" s="135" t="s">
        <v>657</v>
      </c>
      <c r="I13" s="135"/>
      <c r="J13" s="135"/>
      <c r="K13" s="135"/>
      <c r="L13" s="175">
        <f ca="1">_xlfn.STDEV.S(G3:G407)</f>
        <v>0.14037923052261878</v>
      </c>
    </row>
    <row r="14" spans="2:13" x14ac:dyDescent="0.3">
      <c r="B14" s="170">
        <v>36160</v>
      </c>
      <c r="C14">
        <v>31.49</v>
      </c>
      <c r="D14" s="183">
        <f t="shared" si="0"/>
        <v>-0.19048843187660669</v>
      </c>
      <c r="E14" s="183">
        <v>0.29535170711641301</v>
      </c>
      <c r="F14" s="142">
        <v>12</v>
      </c>
      <c r="G14" s="182">
        <f t="shared" ca="1" si="1"/>
        <v>0.1271898256825672</v>
      </c>
      <c r="H14" s="135" t="s">
        <v>658</v>
      </c>
      <c r="I14" s="135"/>
      <c r="J14" s="135"/>
      <c r="K14" s="135"/>
      <c r="L14" s="175">
        <f ca="1">MIN(G3:G407)</f>
        <v>-0.44493514838444187</v>
      </c>
    </row>
    <row r="15" spans="2:13" x14ac:dyDescent="0.3">
      <c r="B15" s="170">
        <v>34334</v>
      </c>
      <c r="C15">
        <v>38.9</v>
      </c>
      <c r="D15" s="183">
        <f t="shared" si="0"/>
        <v>-0.89871374264437853</v>
      </c>
      <c r="E15" s="183">
        <v>0.29278830176138249</v>
      </c>
      <c r="F15" s="142">
        <v>13</v>
      </c>
      <c r="G15" s="182">
        <f t="shared" ca="1" si="1"/>
        <v>0.39358701243442318</v>
      </c>
      <c r="H15" s="135" t="s">
        <v>659</v>
      </c>
      <c r="I15" s="135"/>
      <c r="J15" s="135"/>
      <c r="K15" s="135"/>
      <c r="L15" s="175">
        <f ca="1">MAX(G3:G407)</f>
        <v>0.42052773171360674</v>
      </c>
    </row>
    <row r="16" spans="2:13" x14ac:dyDescent="0.3">
      <c r="B16" s="170">
        <v>42429</v>
      </c>
      <c r="C16">
        <v>384.06</v>
      </c>
      <c r="D16" s="183">
        <f t="shared" si="0"/>
        <v>19.076319916361737</v>
      </c>
      <c r="E16" s="183">
        <v>0.28996070265005197</v>
      </c>
      <c r="F16" s="142">
        <v>14</v>
      </c>
      <c r="G16" s="182">
        <f t="shared" ca="1" si="1"/>
        <v>4.9161886316563159E-2</v>
      </c>
      <c r="H16" s="135" t="s">
        <v>662</v>
      </c>
      <c r="I16" s="135"/>
      <c r="J16" s="135"/>
      <c r="K16" s="135"/>
      <c r="L16" s="215">
        <v>971</v>
      </c>
    </row>
    <row r="17" spans="2:12" x14ac:dyDescent="0.3">
      <c r="B17" s="170">
        <v>33328</v>
      </c>
      <c r="C17">
        <v>19.13</v>
      </c>
      <c r="D17" s="183">
        <f t="shared" si="0"/>
        <v>-0.94997646566602167</v>
      </c>
      <c r="E17" s="183">
        <v>0.28995279838165872</v>
      </c>
      <c r="F17" s="142">
        <v>15</v>
      </c>
      <c r="G17" s="182">
        <f t="shared" ca="1" si="1"/>
        <v>-6.6119465860080981E-2</v>
      </c>
    </row>
    <row r="18" spans="2:12" x14ac:dyDescent="0.3">
      <c r="B18" s="170">
        <v>42277</v>
      </c>
      <c r="C18">
        <v>382.42</v>
      </c>
      <c r="D18" s="183">
        <f t="shared" si="0"/>
        <v>13.002929329915784</v>
      </c>
      <c r="E18" s="183">
        <v>0.2891720604099246</v>
      </c>
      <c r="F18" s="142">
        <v>16</v>
      </c>
      <c r="G18" s="182">
        <f t="shared" ca="1" si="1"/>
        <v>1.8024988236684907E-2</v>
      </c>
      <c r="H18" s="103" t="s">
        <v>660</v>
      </c>
      <c r="I18" s="103" t="s">
        <v>666</v>
      </c>
      <c r="J18" s="204" t="s">
        <v>661</v>
      </c>
      <c r="K18" s="103" t="s">
        <v>663</v>
      </c>
      <c r="L18" s="103" t="s">
        <v>665</v>
      </c>
    </row>
    <row r="19" spans="2:12" x14ac:dyDescent="0.3">
      <c r="B19" s="170">
        <v>36280</v>
      </c>
      <c r="C19">
        <v>27.31</v>
      </c>
      <c r="D19" s="183">
        <f t="shared" si="0"/>
        <v>0.14267782426778244</v>
      </c>
      <c r="E19" s="183">
        <v>0.28457196613358404</v>
      </c>
      <c r="F19" s="142">
        <v>17</v>
      </c>
      <c r="G19" s="182">
        <f t="shared" ca="1" si="1"/>
        <v>-0.10206283975063984</v>
      </c>
      <c r="H19" s="205">
        <v>0.05</v>
      </c>
      <c r="I19" s="205">
        <f>100%-H19</f>
        <v>0.95</v>
      </c>
      <c r="J19" s="206">
        <f ca="1">_xlfn.PERCENTILE.INC($G$3:$G$407,H19)</f>
        <v>-0.20731112930972725</v>
      </c>
      <c r="K19" s="114">
        <f ca="1">$L$9*(1-J19)</f>
        <v>1172.299106559745</v>
      </c>
      <c r="L19" s="207">
        <f ca="1">$L$9-K19</f>
        <v>-201.29910655974504</v>
      </c>
    </row>
    <row r="20" spans="2:12" x14ac:dyDescent="0.3">
      <c r="B20" s="170">
        <v>37407</v>
      </c>
      <c r="C20">
        <v>23.9</v>
      </c>
      <c r="D20" s="183">
        <f t="shared" si="0"/>
        <v>-0.49073087577242702</v>
      </c>
      <c r="E20" s="183">
        <v>0.28356605800214807</v>
      </c>
      <c r="F20" s="142">
        <v>18</v>
      </c>
      <c r="G20" s="182">
        <f t="shared" ca="1" si="1"/>
        <v>-6.8705865916192127E-2</v>
      </c>
      <c r="H20" s="208">
        <v>0.01</v>
      </c>
      <c r="I20" s="208">
        <f>100%-H20</f>
        <v>0.99</v>
      </c>
      <c r="J20" s="206">
        <f t="shared" ref="J20:J21" ca="1" si="2">_xlfn.PERCENTILE.INC($G$3:$G$407,H20)</f>
        <v>-0.29067274637650509</v>
      </c>
      <c r="K20" s="209">
        <f ca="1">$L$9*(1-J20)</f>
        <v>1253.2432367315864</v>
      </c>
      <c r="L20" s="210">
        <f ca="1">$L$9-K20</f>
        <v>-282.24323673158642</v>
      </c>
    </row>
    <row r="21" spans="2:12" x14ac:dyDescent="0.3">
      <c r="B21" s="170">
        <v>36372</v>
      </c>
      <c r="C21">
        <v>46.93</v>
      </c>
      <c r="D21" s="183">
        <f t="shared" si="0"/>
        <v>-0.75233521557865846</v>
      </c>
      <c r="E21" s="183">
        <v>0.27492529204020638</v>
      </c>
      <c r="F21" s="142">
        <v>19</v>
      </c>
      <c r="G21" s="182">
        <f t="shared" ca="1" si="1"/>
        <v>2.153221541606674E-2</v>
      </c>
      <c r="H21" s="211">
        <v>5.0000000000000001E-3</v>
      </c>
      <c r="I21" s="212">
        <f>100%-H21</f>
        <v>0.995</v>
      </c>
      <c r="J21" s="206">
        <f t="shared" ca="1" si="2"/>
        <v>-0.32937926195899142</v>
      </c>
      <c r="K21" s="168">
        <f ca="1">$L$9*(1-J21)</f>
        <v>1290.8272633621807</v>
      </c>
      <c r="L21" s="213">
        <f ca="1">$L$9-K21</f>
        <v>-319.8272633621807</v>
      </c>
    </row>
    <row r="22" spans="2:12" x14ac:dyDescent="0.3">
      <c r="B22" s="170">
        <v>40816</v>
      </c>
      <c r="C22">
        <v>189.49</v>
      </c>
      <c r="D22" s="183">
        <f t="shared" si="0"/>
        <v>4.4419873635841478</v>
      </c>
      <c r="E22" s="183">
        <v>0.27165962015972095</v>
      </c>
      <c r="F22" s="142">
        <v>20</v>
      </c>
      <c r="G22" s="182">
        <f t="shared" ca="1" si="1"/>
        <v>-0.38659602028887358</v>
      </c>
    </row>
    <row r="23" spans="2:12" x14ac:dyDescent="0.3">
      <c r="B23" s="170">
        <v>33634</v>
      </c>
      <c r="C23">
        <v>34.82</v>
      </c>
      <c r="D23" s="183">
        <f t="shared" si="0"/>
        <v>0.23650568181818182</v>
      </c>
      <c r="E23" s="183">
        <v>0.27080291970802928</v>
      </c>
      <c r="F23" s="142">
        <v>21</v>
      </c>
      <c r="G23" s="182">
        <f t="shared" ca="1" si="1"/>
        <v>-0.10276362319408411</v>
      </c>
    </row>
    <row r="24" spans="2:12" x14ac:dyDescent="0.3">
      <c r="B24" s="170">
        <v>33450</v>
      </c>
      <c r="C24">
        <v>28.16</v>
      </c>
      <c r="D24" s="183">
        <f t="shared" si="0"/>
        <v>-0.35781071835803879</v>
      </c>
      <c r="E24" s="183">
        <v>0.25995525727069346</v>
      </c>
      <c r="F24" s="142">
        <v>22</v>
      </c>
      <c r="G24" s="182">
        <f t="shared" ca="1" si="1"/>
        <v>7.356914772918341E-2</v>
      </c>
    </row>
    <row r="25" spans="2:12" x14ac:dyDescent="0.3">
      <c r="B25" s="170">
        <v>33663</v>
      </c>
      <c r="C25">
        <v>43.85</v>
      </c>
      <c r="D25" s="183">
        <f t="shared" si="0"/>
        <v>-0.10746997761042135</v>
      </c>
      <c r="E25" s="183">
        <v>0.25933371625502588</v>
      </c>
      <c r="F25" s="142">
        <v>23</v>
      </c>
      <c r="G25" s="182">
        <f t="shared" ca="1" si="1"/>
        <v>4.3093308534879499E-2</v>
      </c>
    </row>
    <row r="26" spans="2:12" x14ac:dyDescent="0.3">
      <c r="B26" s="170">
        <v>34819</v>
      </c>
      <c r="C26">
        <v>49.13</v>
      </c>
      <c r="D26" s="183">
        <f t="shared" si="0"/>
        <v>2.6338757396449703</v>
      </c>
      <c r="E26" s="183">
        <v>0.2533163265306122</v>
      </c>
      <c r="F26" s="142">
        <v>24</v>
      </c>
      <c r="G26" s="182">
        <f t="shared" ca="1" si="1"/>
        <v>4.0523009280170122E-2</v>
      </c>
    </row>
    <row r="27" spans="2:12" x14ac:dyDescent="0.3">
      <c r="B27" s="170">
        <v>36830</v>
      </c>
      <c r="C27">
        <v>13.52</v>
      </c>
      <c r="D27" s="183">
        <f t="shared" si="0"/>
        <v>-0.29693187727509102</v>
      </c>
      <c r="E27" s="183">
        <v>0.25301204819277112</v>
      </c>
      <c r="F27" s="142">
        <v>25</v>
      </c>
      <c r="G27" s="182">
        <f t="shared" ca="1" si="1"/>
        <v>-2.1914142527161923E-2</v>
      </c>
    </row>
    <row r="28" spans="2:12" x14ac:dyDescent="0.3">
      <c r="B28" s="170">
        <v>37256</v>
      </c>
      <c r="C28">
        <v>19.23</v>
      </c>
      <c r="D28" s="183">
        <f t="shared" si="0"/>
        <v>-6.78623364032961E-2</v>
      </c>
      <c r="E28" s="183">
        <v>0.25195312500000006</v>
      </c>
      <c r="F28" s="142">
        <v>26</v>
      </c>
      <c r="G28" s="182">
        <f t="shared" ca="1" si="1"/>
        <v>7.1321207086636439E-3</v>
      </c>
    </row>
    <row r="29" spans="2:12" x14ac:dyDescent="0.3">
      <c r="B29" s="170">
        <v>34150</v>
      </c>
      <c r="C29">
        <v>20.63</v>
      </c>
      <c r="D29" s="183">
        <f t="shared" si="0"/>
        <v>-0.53209344522567481</v>
      </c>
      <c r="E29" s="183">
        <v>0.24652567975830805</v>
      </c>
      <c r="F29" s="142">
        <v>27</v>
      </c>
      <c r="G29" s="182">
        <f t="shared" ca="1" si="1"/>
        <v>2.2821180180592426E-2</v>
      </c>
    </row>
    <row r="30" spans="2:12" x14ac:dyDescent="0.3">
      <c r="B30" s="170">
        <v>37833</v>
      </c>
      <c r="C30">
        <v>44.09</v>
      </c>
      <c r="D30" s="183">
        <f t="shared" si="0"/>
        <v>-8.4319833852544032E-2</v>
      </c>
      <c r="E30" s="183">
        <v>0.24407449209932297</v>
      </c>
      <c r="F30" s="142">
        <v>28</v>
      </c>
      <c r="G30" s="182">
        <f t="shared" ca="1" si="1"/>
        <v>-2.0542136942615863E-2</v>
      </c>
    </row>
    <row r="31" spans="2:12" x14ac:dyDescent="0.3">
      <c r="B31" s="170">
        <v>34365</v>
      </c>
      <c r="C31">
        <v>48.15</v>
      </c>
      <c r="D31" s="183">
        <f t="shared" si="0"/>
        <v>1.9981320049813205</v>
      </c>
      <c r="E31" s="183">
        <v>0.23778920308483292</v>
      </c>
      <c r="F31" s="142">
        <v>29</v>
      </c>
      <c r="G31" s="182">
        <f t="shared" ca="1" si="1"/>
        <v>7.9442746518050097E-2</v>
      </c>
    </row>
    <row r="32" spans="2:12" x14ac:dyDescent="0.3">
      <c r="B32" s="170">
        <v>37195</v>
      </c>
      <c r="C32">
        <v>16.059999999999999</v>
      </c>
      <c r="D32" s="183">
        <f t="shared" si="0"/>
        <v>-0.92459385857827026</v>
      </c>
      <c r="E32" s="183">
        <v>0.23159509202453987</v>
      </c>
      <c r="F32" s="142">
        <v>30</v>
      </c>
      <c r="G32" s="182">
        <f t="shared" ca="1" si="1"/>
        <v>-0.21565560338323975</v>
      </c>
    </row>
    <row r="33" spans="2:7" x14ac:dyDescent="0.3">
      <c r="B33" s="170">
        <v>43555</v>
      </c>
      <c r="C33">
        <v>212.98</v>
      </c>
      <c r="D33" s="183">
        <f t="shared" si="0"/>
        <v>-0.33642821535393819</v>
      </c>
      <c r="E33" s="183">
        <v>0.2298897037593117</v>
      </c>
      <c r="F33" s="142">
        <v>31</v>
      </c>
      <c r="G33" s="182">
        <f t="shared" ca="1" si="1"/>
        <v>-0.10190617504332834</v>
      </c>
    </row>
    <row r="34" spans="2:7" x14ac:dyDescent="0.3">
      <c r="B34" s="170">
        <v>44227</v>
      </c>
      <c r="C34">
        <v>320.95999999999998</v>
      </c>
      <c r="D34" s="183">
        <f t="shared" si="0"/>
        <v>23.613496932515336</v>
      </c>
      <c r="E34" s="183">
        <v>0.22935498697717174</v>
      </c>
      <c r="F34" s="142">
        <v>32</v>
      </c>
      <c r="G34" s="182">
        <f t="shared" ca="1" si="1"/>
        <v>-8.1179938338372906E-2</v>
      </c>
    </row>
    <row r="35" spans="2:7" x14ac:dyDescent="0.3">
      <c r="B35" s="170">
        <v>37164</v>
      </c>
      <c r="C35">
        <v>13.04</v>
      </c>
      <c r="D35" s="183">
        <f t="shared" si="0"/>
        <v>-0.8802131177659378</v>
      </c>
      <c r="E35" s="183">
        <v>0.22787193973634653</v>
      </c>
      <c r="F35" s="142">
        <v>33</v>
      </c>
      <c r="G35" s="182">
        <f t="shared" ca="1" si="1"/>
        <v>0.16323615233124766</v>
      </c>
    </row>
    <row r="36" spans="2:7" x14ac:dyDescent="0.3">
      <c r="B36" s="170">
        <v>40056</v>
      </c>
      <c r="C36">
        <v>108.86</v>
      </c>
      <c r="D36" s="183">
        <f t="shared" si="0"/>
        <v>0.85293617021276591</v>
      </c>
      <c r="E36" s="183">
        <v>0.22452193475815516</v>
      </c>
      <c r="F36" s="142">
        <v>34</v>
      </c>
      <c r="G36" s="182">
        <f t="shared" ca="1" si="1"/>
        <v>2.4874703448664631E-2</v>
      </c>
    </row>
    <row r="37" spans="2:7" x14ac:dyDescent="0.3">
      <c r="B37" s="170">
        <v>37894</v>
      </c>
      <c r="C37">
        <v>58.75</v>
      </c>
      <c r="D37" s="183">
        <f t="shared" si="0"/>
        <v>0.7949893064466852</v>
      </c>
      <c r="E37" s="183">
        <v>0.21812150114036916</v>
      </c>
      <c r="F37" s="142">
        <v>35</v>
      </c>
      <c r="G37" s="182">
        <f t="shared" ca="1" si="1"/>
        <v>0.26074519468135948</v>
      </c>
    </row>
    <row r="38" spans="2:7" x14ac:dyDescent="0.3">
      <c r="B38" s="170">
        <v>39872</v>
      </c>
      <c r="C38">
        <v>32.729999999999997</v>
      </c>
      <c r="D38" s="183">
        <f t="shared" si="0"/>
        <v>-0.11083944580277112</v>
      </c>
      <c r="E38" s="183">
        <v>0.20774907749077473</v>
      </c>
      <c r="F38" s="142">
        <v>36</v>
      </c>
      <c r="G38" s="182">
        <f t="shared" ca="1" si="1"/>
        <v>-0.21961305980323664</v>
      </c>
    </row>
    <row r="39" spans="2:7" x14ac:dyDescent="0.3">
      <c r="B39" s="170">
        <v>36341</v>
      </c>
      <c r="C39">
        <v>36.81</v>
      </c>
      <c r="D39" s="183">
        <f t="shared" si="0"/>
        <v>1.2241691842900302</v>
      </c>
      <c r="E39" s="183">
        <v>0.20294117647058826</v>
      </c>
      <c r="F39" s="142">
        <v>37</v>
      </c>
      <c r="G39" s="182">
        <f t="shared" ca="1" si="1"/>
        <v>-3.9878324349389808E-3</v>
      </c>
    </row>
    <row r="40" spans="2:7" x14ac:dyDescent="0.3">
      <c r="B40" s="170">
        <v>34120</v>
      </c>
      <c r="C40">
        <v>16.55</v>
      </c>
      <c r="D40" s="183">
        <f t="shared" si="0"/>
        <v>-0.91105019886058258</v>
      </c>
      <c r="E40" s="183">
        <v>0.20276162790697683</v>
      </c>
      <c r="F40" s="142">
        <v>38</v>
      </c>
      <c r="G40" s="182">
        <f t="shared" ca="1" si="1"/>
        <v>-4.5043044664180312E-2</v>
      </c>
    </row>
    <row r="41" spans="2:7" x14ac:dyDescent="0.3">
      <c r="B41" s="170">
        <v>40390</v>
      </c>
      <c r="C41">
        <v>186.06</v>
      </c>
      <c r="D41" s="183">
        <f t="shared" si="0"/>
        <v>0.27639431981889268</v>
      </c>
      <c r="E41" s="183">
        <v>0.19376363403054014</v>
      </c>
      <c r="F41" s="142">
        <v>39</v>
      </c>
      <c r="G41" s="182">
        <f t="shared" ca="1" si="1"/>
        <v>0.10124321357133027</v>
      </c>
    </row>
    <row r="42" spans="2:7" x14ac:dyDescent="0.3">
      <c r="B42" s="170">
        <v>40147</v>
      </c>
      <c r="C42">
        <v>145.77000000000001</v>
      </c>
      <c r="D42" s="183">
        <f t="shared" si="0"/>
        <v>-0.64278187565858791</v>
      </c>
      <c r="E42" s="183">
        <v>0.19366197183098596</v>
      </c>
      <c r="F42" s="142">
        <v>40</v>
      </c>
      <c r="G42" s="182">
        <f t="shared" ca="1" si="1"/>
        <v>-8.6054925680345784E-2</v>
      </c>
    </row>
    <row r="43" spans="2:7" x14ac:dyDescent="0.3">
      <c r="B43" s="170">
        <v>41670</v>
      </c>
      <c r="C43">
        <v>408.07</v>
      </c>
      <c r="D43" s="183">
        <f t="shared" si="0"/>
        <v>12.561648388168827</v>
      </c>
      <c r="E43" s="183">
        <v>0.19283835135925159</v>
      </c>
      <c r="F43" s="142">
        <v>41</v>
      </c>
      <c r="G43" s="182">
        <f t="shared" ca="1" si="1"/>
        <v>0.19233008837260468</v>
      </c>
    </row>
    <row r="44" spans="2:7" x14ac:dyDescent="0.3">
      <c r="B44" s="170">
        <v>34303</v>
      </c>
      <c r="C44">
        <v>30.09</v>
      </c>
      <c r="D44" s="183">
        <f t="shared" si="0"/>
        <v>-0.94768139377184279</v>
      </c>
      <c r="E44" s="183">
        <v>0.18651419558359625</v>
      </c>
      <c r="F44" s="142">
        <v>42</v>
      </c>
      <c r="G44" s="182">
        <f t="shared" ca="1" si="1"/>
        <v>-7.6514726693320503E-2</v>
      </c>
    </row>
    <row r="45" spans="2:7" x14ac:dyDescent="0.3">
      <c r="B45" s="170">
        <v>42004</v>
      </c>
      <c r="C45">
        <v>575.13</v>
      </c>
      <c r="D45" s="183">
        <f t="shared" si="0"/>
        <v>0.11446343448436239</v>
      </c>
      <c r="E45" s="183">
        <v>0.1807953682222268</v>
      </c>
      <c r="F45" s="142">
        <v>43</v>
      </c>
      <c r="G45" s="182">
        <f t="shared" ca="1" si="1"/>
        <v>3.2572804794786636E-2</v>
      </c>
    </row>
    <row r="46" spans="2:7" x14ac:dyDescent="0.3">
      <c r="B46" s="170">
        <v>41851</v>
      </c>
      <c r="C46">
        <v>516.05999999999995</v>
      </c>
      <c r="D46" s="183">
        <f t="shared" si="0"/>
        <v>4.6437007874015741</v>
      </c>
      <c r="E46" s="183">
        <v>0.18029412437389913</v>
      </c>
      <c r="F46" s="142">
        <v>44</v>
      </c>
      <c r="G46" s="182">
        <f t="shared" ca="1" si="1"/>
        <v>9.5662568178511861E-2</v>
      </c>
    </row>
    <row r="47" spans="2:7" x14ac:dyDescent="0.3">
      <c r="B47" s="170">
        <v>38656</v>
      </c>
      <c r="C47">
        <v>91.44</v>
      </c>
      <c r="D47" s="183">
        <f t="shared" si="0"/>
        <v>-0.14939534883720931</v>
      </c>
      <c r="E47" s="183">
        <v>0.17759175788795867</v>
      </c>
      <c r="F47" s="142">
        <v>45</v>
      </c>
      <c r="G47" s="182">
        <f t="shared" ca="1" si="1"/>
        <v>-5.2899831862117844E-2</v>
      </c>
    </row>
    <row r="48" spans="2:7" x14ac:dyDescent="0.3">
      <c r="B48" s="170">
        <v>38686</v>
      </c>
      <c r="C48">
        <v>107.5</v>
      </c>
      <c r="D48" s="183">
        <f t="shared" si="0"/>
        <v>-0.90705917952708248</v>
      </c>
      <c r="E48" s="183">
        <v>0.1756342957130359</v>
      </c>
      <c r="F48" s="142">
        <v>46</v>
      </c>
      <c r="G48" s="182">
        <f t="shared" ca="1" si="1"/>
        <v>0.14481570707316771</v>
      </c>
    </row>
    <row r="49" spans="2:7" x14ac:dyDescent="0.3">
      <c r="B49" s="170">
        <v>45473</v>
      </c>
      <c r="C49" s="85">
        <v>1156.6500000000001</v>
      </c>
      <c r="D49" s="183">
        <f t="shared" si="0"/>
        <v>8.4714215525712433</v>
      </c>
      <c r="E49" s="183">
        <v>0.17222892237840912</v>
      </c>
      <c r="F49" s="142">
        <v>47</v>
      </c>
      <c r="G49" s="182">
        <f t="shared" ca="1" si="1"/>
        <v>-0.16719692722324464</v>
      </c>
    </row>
    <row r="50" spans="2:7" x14ac:dyDescent="0.3">
      <c r="B50" s="170">
        <v>40117</v>
      </c>
      <c r="C50">
        <v>122.12</v>
      </c>
      <c r="D50" s="183">
        <f t="shared" si="0"/>
        <v>3.6933128362797851</v>
      </c>
      <c r="E50" s="183">
        <v>0.16905992724487853</v>
      </c>
      <c r="F50" s="142">
        <v>48</v>
      </c>
      <c r="G50" s="182">
        <f t="shared" ca="1" si="1"/>
        <v>3.0512965237411538E-2</v>
      </c>
    </row>
    <row r="51" spans="2:7" x14ac:dyDescent="0.3">
      <c r="B51" s="170">
        <v>37560</v>
      </c>
      <c r="C51">
        <v>26.02</v>
      </c>
      <c r="D51" s="183">
        <f t="shared" si="0"/>
        <v>-0.10337698139214335</v>
      </c>
      <c r="E51" s="183">
        <v>0.16891284815813107</v>
      </c>
      <c r="F51" s="142">
        <v>49</v>
      </c>
      <c r="G51" s="182">
        <f t="shared" ca="1" si="1"/>
        <v>0.10918359241914719</v>
      </c>
    </row>
    <row r="52" spans="2:7" x14ac:dyDescent="0.3">
      <c r="B52" s="170">
        <v>39782</v>
      </c>
      <c r="C52">
        <v>29.02</v>
      </c>
      <c r="D52" s="183">
        <f t="shared" si="0"/>
        <v>-0.30970504281636535</v>
      </c>
      <c r="E52" s="183">
        <v>0.16780684104627758</v>
      </c>
      <c r="F52" s="142">
        <v>50</v>
      </c>
      <c r="G52" s="182">
        <f t="shared" ca="1" si="1"/>
        <v>-0.182081319863029</v>
      </c>
    </row>
    <row r="53" spans="2:7" x14ac:dyDescent="0.3">
      <c r="B53" s="170">
        <v>35854</v>
      </c>
      <c r="C53">
        <v>42.04</v>
      </c>
      <c r="D53" s="183">
        <f t="shared" si="0"/>
        <v>-0.90643431038703781</v>
      </c>
      <c r="E53" s="183">
        <v>0.16648168701442842</v>
      </c>
      <c r="F53" s="142">
        <v>51</v>
      </c>
      <c r="G53" s="182">
        <f t="shared" ca="1" si="1"/>
        <v>-0.18686468252213367</v>
      </c>
    </row>
    <row r="54" spans="2:7" x14ac:dyDescent="0.3">
      <c r="B54" s="170">
        <v>44926</v>
      </c>
      <c r="C54">
        <v>449.31</v>
      </c>
      <c r="D54" s="183">
        <f t="shared" si="0"/>
        <v>4.6788422649140546</v>
      </c>
      <c r="E54" s="183">
        <v>0.16537414083776419</v>
      </c>
      <c r="F54" s="142">
        <v>52</v>
      </c>
      <c r="G54" s="182">
        <f t="shared" ca="1" si="1"/>
        <v>4.7591132515480597E-2</v>
      </c>
    </row>
    <row r="55" spans="2:7" x14ac:dyDescent="0.3">
      <c r="B55" s="170">
        <v>38533</v>
      </c>
      <c r="C55">
        <v>79.12</v>
      </c>
      <c r="D55" s="183">
        <f t="shared" si="0"/>
        <v>0.37863739327408963</v>
      </c>
      <c r="E55" s="183">
        <v>0.16455696202531656</v>
      </c>
      <c r="F55" s="142">
        <v>53</v>
      </c>
      <c r="G55" s="182">
        <f t="shared" ca="1" si="1"/>
        <v>-4.798651694266183E-2</v>
      </c>
    </row>
    <row r="56" spans="2:7" x14ac:dyDescent="0.3">
      <c r="B56" s="170">
        <v>35520</v>
      </c>
      <c r="C56">
        <v>57.39</v>
      </c>
      <c r="D56" s="183">
        <f t="shared" si="0"/>
        <v>0.61935665914221227</v>
      </c>
      <c r="E56" s="183">
        <v>0.1638612857432569</v>
      </c>
      <c r="F56" s="142">
        <v>54</v>
      </c>
      <c r="G56" s="182">
        <f t="shared" ca="1" si="1"/>
        <v>7.3264023485853591E-2</v>
      </c>
    </row>
    <row r="57" spans="2:7" x14ac:dyDescent="0.3">
      <c r="B57" s="170">
        <v>37802</v>
      </c>
      <c r="C57">
        <v>35.44</v>
      </c>
      <c r="D57" s="183">
        <f t="shared" si="0"/>
        <v>-0.60134983127109121</v>
      </c>
      <c r="E57" s="183">
        <v>0.1634931057124096</v>
      </c>
      <c r="F57" s="142">
        <v>55</v>
      </c>
      <c r="G57" s="182">
        <f t="shared" ca="1" si="1"/>
        <v>8.6774985237324645E-2</v>
      </c>
    </row>
    <row r="58" spans="2:7" x14ac:dyDescent="0.3">
      <c r="B58" s="170">
        <v>40025</v>
      </c>
      <c r="C58">
        <v>88.9</v>
      </c>
      <c r="D58" s="183">
        <f t="shared" si="0"/>
        <v>0.15125615125615136</v>
      </c>
      <c r="E58" s="183">
        <v>0.16163595975434475</v>
      </c>
      <c r="F58" s="142">
        <v>56</v>
      </c>
      <c r="G58" s="182">
        <f t="shared" ca="1" si="1"/>
        <v>-3.6747017439853362E-2</v>
      </c>
    </row>
    <row r="59" spans="2:7" x14ac:dyDescent="0.3">
      <c r="B59" s="170">
        <v>38291</v>
      </c>
      <c r="C59">
        <v>77.22</v>
      </c>
      <c r="D59" s="183">
        <f t="shared" si="0"/>
        <v>-0.76691116544417282</v>
      </c>
      <c r="E59" s="183">
        <v>0.16033057851239674</v>
      </c>
      <c r="F59" s="142">
        <v>57</v>
      </c>
      <c r="G59" s="182">
        <f t="shared" ca="1" si="1"/>
        <v>8.2928498337507733E-2</v>
      </c>
    </row>
    <row r="60" spans="2:7" x14ac:dyDescent="0.3">
      <c r="B60" s="170">
        <v>44439</v>
      </c>
      <c r="C60">
        <v>331.29</v>
      </c>
      <c r="D60" s="183">
        <f t="shared" si="0"/>
        <v>27.485812553740328</v>
      </c>
      <c r="E60" s="183">
        <v>0.16026336987356862</v>
      </c>
      <c r="F60" s="142">
        <v>58</v>
      </c>
      <c r="G60" s="182">
        <f t="shared" ca="1" si="1"/>
        <v>-5.2381706958120666E-2</v>
      </c>
    </row>
    <row r="61" spans="2:7" x14ac:dyDescent="0.3">
      <c r="B61" s="170">
        <v>36981</v>
      </c>
      <c r="C61">
        <v>11.63</v>
      </c>
      <c r="D61" s="183">
        <f t="shared" si="0"/>
        <v>-0.86767550347024691</v>
      </c>
      <c r="E61" s="183">
        <v>0.158366533864542</v>
      </c>
      <c r="F61" s="142">
        <v>59</v>
      </c>
      <c r="G61" s="182">
        <f t="shared" ca="1" si="1"/>
        <v>-0.11743137194496624</v>
      </c>
    </row>
    <row r="62" spans="2:7" x14ac:dyDescent="0.3">
      <c r="B62" s="170">
        <v>38595</v>
      </c>
      <c r="C62">
        <v>87.89</v>
      </c>
      <c r="D62" s="183">
        <f t="shared" si="0"/>
        <v>1.8854235062376887</v>
      </c>
      <c r="E62" s="183">
        <v>0.15766596417281348</v>
      </c>
      <c r="F62" s="142">
        <v>60</v>
      </c>
      <c r="G62" s="182">
        <f t="shared" ca="1" si="1"/>
        <v>-0.44493514838444187</v>
      </c>
    </row>
    <row r="63" spans="2:7" x14ac:dyDescent="0.3">
      <c r="B63" s="170">
        <v>37772</v>
      </c>
      <c r="C63">
        <v>30.46</v>
      </c>
      <c r="D63" s="183">
        <f t="shared" si="0"/>
        <v>-0.8696619597774925</v>
      </c>
      <c r="E63" s="183">
        <v>0.15335100340780011</v>
      </c>
      <c r="F63" s="142">
        <v>61</v>
      </c>
      <c r="G63" s="182">
        <f t="shared" ca="1" si="1"/>
        <v>1.2097902316156119E-2</v>
      </c>
    </row>
    <row r="64" spans="2:7" x14ac:dyDescent="0.3">
      <c r="B64" s="170">
        <v>40602</v>
      </c>
      <c r="C64">
        <v>233.7</v>
      </c>
      <c r="D64" s="183">
        <f t="shared" si="0"/>
        <v>-0.51510498796580628</v>
      </c>
      <c r="E64" s="183">
        <v>0.15293537247163297</v>
      </c>
      <c r="F64" s="142">
        <v>62</v>
      </c>
      <c r="G64" s="182">
        <f t="shared" ca="1" si="1"/>
        <v>1.9350615702501232E-2</v>
      </c>
    </row>
    <row r="65" spans="2:7" x14ac:dyDescent="0.3">
      <c r="B65" s="170">
        <v>45016</v>
      </c>
      <c r="C65">
        <v>481.96</v>
      </c>
      <c r="D65" s="183">
        <f t="shared" si="0"/>
        <v>2.5892165624069103</v>
      </c>
      <c r="E65" s="183">
        <v>0.1524629363940698</v>
      </c>
      <c r="F65" s="142">
        <v>63</v>
      </c>
      <c r="G65" s="182">
        <f t="shared" ca="1" si="1"/>
        <v>-3.1895863787213867E-2</v>
      </c>
    </row>
    <row r="66" spans="2:7" x14ac:dyDescent="0.3">
      <c r="B66" s="170">
        <v>38748</v>
      </c>
      <c r="C66">
        <v>134.28</v>
      </c>
      <c r="D66" s="183">
        <f t="shared" si="0"/>
        <v>-0.16435372456282279</v>
      </c>
      <c r="E66" s="183">
        <v>0.15212355212355216</v>
      </c>
      <c r="F66" s="142">
        <v>64</v>
      </c>
      <c r="G66" s="182">
        <f t="shared" ca="1" si="1"/>
        <v>-4.552637940818928E-2</v>
      </c>
    </row>
    <row r="67" spans="2:7" x14ac:dyDescent="0.3">
      <c r="B67" s="170">
        <v>40268</v>
      </c>
      <c r="C67">
        <v>160.69</v>
      </c>
      <c r="D67" s="183">
        <f t="shared" ref="D67:D130" si="3">(C67-C68)/C68</f>
        <v>1.4940245227378548</v>
      </c>
      <c r="E67" s="183">
        <v>0.15165197448577364</v>
      </c>
      <c r="F67" s="142">
        <v>65</v>
      </c>
      <c r="G67" s="182">
        <f t="shared" ref="G67:G130" ca="1" si="4">_xlfn.NORM.INV(RAND(),L$5,L$6)</f>
        <v>-0.15956611161742545</v>
      </c>
    </row>
    <row r="68" spans="2:7" x14ac:dyDescent="0.3">
      <c r="B68" s="170">
        <v>35581</v>
      </c>
      <c r="C68">
        <v>64.430000000000007</v>
      </c>
      <c r="D68" s="183">
        <f t="shared" si="3"/>
        <v>-0.21080352768250848</v>
      </c>
      <c r="E68" s="183">
        <v>0.15156389633601436</v>
      </c>
      <c r="F68" s="142">
        <v>66</v>
      </c>
      <c r="G68" s="182">
        <f t="shared" ca="1" si="4"/>
        <v>5.5217910286763726E-2</v>
      </c>
    </row>
    <row r="69" spans="2:7" x14ac:dyDescent="0.3">
      <c r="B69" s="170">
        <v>37986</v>
      </c>
      <c r="C69">
        <v>81.64</v>
      </c>
      <c r="D69" s="183">
        <f t="shared" si="3"/>
        <v>-0.72990140938265069</v>
      </c>
      <c r="E69" s="183">
        <v>0.15115623237450646</v>
      </c>
      <c r="F69" s="142">
        <v>67</v>
      </c>
      <c r="G69" s="182">
        <f t="shared" ca="1" si="4"/>
        <v>-5.9362544167776594E-3</v>
      </c>
    </row>
    <row r="70" spans="2:7" x14ac:dyDescent="0.3">
      <c r="B70" s="170">
        <v>40999</v>
      </c>
      <c r="C70">
        <v>302.26</v>
      </c>
      <c r="D70" s="183">
        <f t="shared" si="3"/>
        <v>4.1143824027072755</v>
      </c>
      <c r="E70" s="183">
        <v>0.15002092607388809</v>
      </c>
      <c r="F70" s="142">
        <v>68</v>
      </c>
      <c r="G70" s="182">
        <f t="shared" ca="1" si="4"/>
        <v>0.11041267875578906</v>
      </c>
    </row>
    <row r="71" spans="2:7" x14ac:dyDescent="0.3">
      <c r="B71" s="170">
        <v>35095</v>
      </c>
      <c r="C71">
        <v>59.1</v>
      </c>
      <c r="D71" s="183">
        <f t="shared" si="3"/>
        <v>1.6442953020134228</v>
      </c>
      <c r="E71" s="183">
        <v>0.14913474625704845</v>
      </c>
      <c r="F71" s="142">
        <v>69</v>
      </c>
      <c r="G71" s="182">
        <f t="shared" ca="1" si="4"/>
        <v>-4.4731737247359751E-2</v>
      </c>
    </row>
    <row r="72" spans="2:7" x14ac:dyDescent="0.3">
      <c r="B72" s="170">
        <v>33419</v>
      </c>
      <c r="C72">
        <v>22.35</v>
      </c>
      <c r="D72" s="183">
        <f t="shared" si="3"/>
        <v>-0.878539209825553</v>
      </c>
      <c r="E72" s="183">
        <v>0.14910025706940885</v>
      </c>
      <c r="F72" s="142">
        <v>70</v>
      </c>
      <c r="G72" s="182">
        <f t="shared" ca="1" si="4"/>
        <v>-0.21015909675094963</v>
      </c>
    </row>
    <row r="73" spans="2:7" x14ac:dyDescent="0.3">
      <c r="B73" s="170">
        <v>43799</v>
      </c>
      <c r="C73">
        <v>184.01</v>
      </c>
      <c r="D73" s="183">
        <f t="shared" si="3"/>
        <v>-0.50671527759161461</v>
      </c>
      <c r="E73" s="183">
        <v>0.14647975077881614</v>
      </c>
      <c r="F73" s="142">
        <v>71</v>
      </c>
      <c r="G73" s="182">
        <f t="shared" ca="1" si="4"/>
        <v>-2.8387931162733485E-2</v>
      </c>
    </row>
    <row r="74" spans="2:7" x14ac:dyDescent="0.3">
      <c r="B74" s="170">
        <v>41547</v>
      </c>
      <c r="C74">
        <v>373.03</v>
      </c>
      <c r="D74" s="183">
        <f t="shared" si="3"/>
        <v>0.22739536720189507</v>
      </c>
      <c r="E74" s="183">
        <v>0.14630323889127883</v>
      </c>
      <c r="F74" s="142">
        <v>72</v>
      </c>
      <c r="G74" s="182">
        <f t="shared" ca="1" si="4"/>
        <v>-8.5906128477710689E-2</v>
      </c>
    </row>
    <row r="75" spans="2:7" x14ac:dyDescent="0.3">
      <c r="B75" s="170">
        <v>41243</v>
      </c>
      <c r="C75">
        <v>303.92</v>
      </c>
      <c r="D75" s="183">
        <f t="shared" si="3"/>
        <v>0.16856351891725635</v>
      </c>
      <c r="E75" s="183">
        <v>0.14333007298171704</v>
      </c>
      <c r="F75" s="142">
        <v>73</v>
      </c>
      <c r="G75" s="182">
        <f t="shared" ca="1" si="4"/>
        <v>5.14573773776138E-2</v>
      </c>
    </row>
    <row r="76" spans="2:7" x14ac:dyDescent="0.3">
      <c r="B76" s="170">
        <v>41152</v>
      </c>
      <c r="C76">
        <v>260.08</v>
      </c>
      <c r="D76" s="183">
        <f t="shared" si="3"/>
        <v>0.69643206574913563</v>
      </c>
      <c r="E76" s="183">
        <v>0.14190375834211449</v>
      </c>
      <c r="F76" s="142">
        <v>74</v>
      </c>
      <c r="G76" s="182">
        <f t="shared" ca="1" si="4"/>
        <v>-0.10292955495459793</v>
      </c>
    </row>
    <row r="77" spans="2:7" x14ac:dyDescent="0.3">
      <c r="B77" s="170">
        <v>38776</v>
      </c>
      <c r="C77">
        <v>153.31</v>
      </c>
      <c r="D77" s="183">
        <f t="shared" si="3"/>
        <v>8.3309779536461209E-2</v>
      </c>
      <c r="E77" s="183">
        <v>0.14171879654453381</v>
      </c>
      <c r="F77" s="142">
        <v>75</v>
      </c>
      <c r="G77" s="182">
        <f t="shared" ca="1" si="4"/>
        <v>0.1662614835134118</v>
      </c>
    </row>
    <row r="78" spans="2:7" x14ac:dyDescent="0.3">
      <c r="B78" s="170">
        <v>38929</v>
      </c>
      <c r="C78">
        <v>141.52000000000001</v>
      </c>
      <c r="D78" s="183">
        <f t="shared" si="3"/>
        <v>4.3585762968572519</v>
      </c>
      <c r="E78" s="183">
        <v>0.13991139750302056</v>
      </c>
      <c r="F78" s="142">
        <v>76</v>
      </c>
      <c r="G78" s="182">
        <f t="shared" ca="1" si="4"/>
        <v>-4.4166785301957973E-3</v>
      </c>
    </row>
    <row r="79" spans="2:7" x14ac:dyDescent="0.3">
      <c r="B79" s="170">
        <v>37741</v>
      </c>
      <c r="C79">
        <v>26.41</v>
      </c>
      <c r="D79" s="183">
        <f t="shared" si="3"/>
        <v>-0.44575026232948584</v>
      </c>
      <c r="E79" s="183">
        <v>0.13934426229508198</v>
      </c>
      <c r="F79" s="142">
        <v>77</v>
      </c>
      <c r="G79" s="182">
        <f t="shared" ca="1" si="4"/>
        <v>-2.6230317140703459E-2</v>
      </c>
    </row>
    <row r="80" spans="2:7" x14ac:dyDescent="0.3">
      <c r="B80" s="170">
        <v>34546</v>
      </c>
      <c r="C80">
        <v>47.65</v>
      </c>
      <c r="D80" s="183">
        <f t="shared" si="3"/>
        <v>-0.94594318645913689</v>
      </c>
      <c r="E80" s="183">
        <v>0.13398381722989042</v>
      </c>
      <c r="F80" s="142">
        <v>78</v>
      </c>
      <c r="G80" s="182">
        <f t="shared" ca="1" si="4"/>
        <v>0.16816200572220835</v>
      </c>
    </row>
    <row r="81" spans="2:7" x14ac:dyDescent="0.3">
      <c r="B81" s="170">
        <v>45291</v>
      </c>
      <c r="C81">
        <v>881.48</v>
      </c>
      <c r="D81" s="183">
        <f t="shared" si="3"/>
        <v>16.129420909444228</v>
      </c>
      <c r="E81" s="183">
        <v>0.1336634300045014</v>
      </c>
      <c r="F81" s="142">
        <v>79</v>
      </c>
      <c r="G81" s="182">
        <f t="shared" ca="1" si="4"/>
        <v>0.29650527988220859</v>
      </c>
    </row>
    <row r="82" spans="2:7" x14ac:dyDescent="0.3">
      <c r="B82" s="170">
        <v>35461</v>
      </c>
      <c r="C82">
        <v>51.46</v>
      </c>
      <c r="D82" s="183">
        <f t="shared" si="3"/>
        <v>3.7341306347746097</v>
      </c>
      <c r="E82" s="183">
        <v>0.1334801762114538</v>
      </c>
      <c r="F82" s="142">
        <v>80</v>
      </c>
      <c r="G82" s="182">
        <f t="shared" ca="1" si="4"/>
        <v>-6.2257932717903544E-4</v>
      </c>
    </row>
    <row r="83" spans="2:7" x14ac:dyDescent="0.3">
      <c r="B83" s="170">
        <v>37072</v>
      </c>
      <c r="C83">
        <v>10.87</v>
      </c>
      <c r="D83" s="183">
        <f t="shared" si="3"/>
        <v>-0.98163448054471425</v>
      </c>
      <c r="E83" s="183">
        <v>0.13229166666666664</v>
      </c>
      <c r="F83" s="142">
        <v>81</v>
      </c>
      <c r="G83" s="182">
        <f t="shared" ca="1" si="4"/>
        <v>-0.20855085351719138</v>
      </c>
    </row>
    <row r="84" spans="2:7" x14ac:dyDescent="0.3">
      <c r="B84" s="170">
        <v>45077</v>
      </c>
      <c r="C84">
        <v>591.87</v>
      </c>
      <c r="D84" s="183">
        <f t="shared" si="3"/>
        <v>26.212413793103448</v>
      </c>
      <c r="E84" s="183">
        <v>0.13157441927158026</v>
      </c>
      <c r="F84" s="142">
        <v>82</v>
      </c>
      <c r="G84" s="182">
        <f t="shared" ca="1" si="4"/>
        <v>-0.22991567842377109</v>
      </c>
    </row>
    <row r="85" spans="2:7" x14ac:dyDescent="0.3">
      <c r="B85" s="170">
        <v>37287</v>
      </c>
      <c r="C85">
        <v>21.75</v>
      </c>
      <c r="D85" s="183">
        <f t="shared" si="3"/>
        <v>-0.77724293322408844</v>
      </c>
      <c r="E85" s="183">
        <v>0.13104524180967236</v>
      </c>
      <c r="F85" s="142">
        <v>83</v>
      </c>
      <c r="G85" s="182">
        <f t="shared" ca="1" si="4"/>
        <v>2.9177512947978376E-2</v>
      </c>
    </row>
    <row r="86" spans="2:7" x14ac:dyDescent="0.3">
      <c r="B86" s="170">
        <v>43982</v>
      </c>
      <c r="C86">
        <v>97.64</v>
      </c>
      <c r="D86" s="183">
        <f t="shared" si="3"/>
        <v>-0.78617261239953573</v>
      </c>
      <c r="E86" s="183">
        <v>0.12930835068239657</v>
      </c>
      <c r="F86" s="142">
        <v>84</v>
      </c>
      <c r="G86" s="182">
        <f t="shared" ca="1" si="4"/>
        <v>-2.157997649541283E-2</v>
      </c>
    </row>
    <row r="87" spans="2:7" x14ac:dyDescent="0.3">
      <c r="B87" s="170">
        <v>42490</v>
      </c>
      <c r="C87">
        <v>456.63</v>
      </c>
      <c r="D87" s="183">
        <f t="shared" si="3"/>
        <v>5.7588809946714026</v>
      </c>
      <c r="E87" s="183">
        <v>0.12564709362520329</v>
      </c>
      <c r="F87" s="142">
        <v>85</v>
      </c>
      <c r="G87" s="182">
        <f t="shared" ca="1" si="4"/>
        <v>0.11017080776347378</v>
      </c>
    </row>
    <row r="88" spans="2:7" x14ac:dyDescent="0.3">
      <c r="B88" s="170">
        <v>38168</v>
      </c>
      <c r="C88">
        <v>67.56</v>
      </c>
      <c r="D88" s="183">
        <f t="shared" si="3"/>
        <v>-0.90406543316814114</v>
      </c>
      <c r="E88" s="183">
        <v>0.12393944435202134</v>
      </c>
      <c r="F88" s="142">
        <v>86</v>
      </c>
      <c r="G88" s="182">
        <f t="shared" ca="1" si="4"/>
        <v>-0.15326475254696148</v>
      </c>
    </row>
    <row r="89" spans="2:7" x14ac:dyDescent="0.3">
      <c r="B89" s="170">
        <v>45230</v>
      </c>
      <c r="C89">
        <v>704.23</v>
      </c>
      <c r="D89" s="183">
        <f t="shared" si="3"/>
        <v>24.701824817518251</v>
      </c>
      <c r="E89" s="183">
        <v>0.12367564462598926</v>
      </c>
      <c r="F89" s="142">
        <v>87</v>
      </c>
      <c r="G89" s="182">
        <f t="shared" ca="1" si="4"/>
        <v>0.11470757403732067</v>
      </c>
    </row>
    <row r="90" spans="2:7" x14ac:dyDescent="0.3">
      <c r="B90" s="170">
        <v>33603</v>
      </c>
      <c r="C90">
        <v>27.4</v>
      </c>
      <c r="D90" s="183">
        <f t="shared" si="3"/>
        <v>-0.1045751633986929</v>
      </c>
      <c r="E90" s="183">
        <v>0.12295081967213116</v>
      </c>
      <c r="F90" s="142">
        <v>88</v>
      </c>
      <c r="G90" s="182">
        <f t="shared" ca="1" si="4"/>
        <v>0.16243307373085691</v>
      </c>
    </row>
    <row r="91" spans="2:7" x14ac:dyDescent="0.3">
      <c r="B91" s="170">
        <v>36311</v>
      </c>
      <c r="C91">
        <v>30.6</v>
      </c>
      <c r="D91" s="183">
        <f t="shared" si="3"/>
        <v>-0.2986477194590878</v>
      </c>
      <c r="E91" s="183">
        <v>0.12046869278652518</v>
      </c>
      <c r="F91" s="142">
        <v>89</v>
      </c>
      <c r="G91" s="182">
        <f t="shared" ca="1" si="4"/>
        <v>9.130285581310138E-2</v>
      </c>
    </row>
    <row r="92" spans="2:7" x14ac:dyDescent="0.3">
      <c r="B92" s="170">
        <v>34454</v>
      </c>
      <c r="C92">
        <v>43.63</v>
      </c>
      <c r="D92" s="183">
        <f t="shared" si="3"/>
        <v>0.89695652173913054</v>
      </c>
      <c r="E92" s="183">
        <v>0.11528629856850729</v>
      </c>
      <c r="F92" s="142">
        <v>90</v>
      </c>
      <c r="G92" s="182">
        <f t="shared" ca="1" si="4"/>
        <v>0.10068248236093093</v>
      </c>
    </row>
    <row r="93" spans="2:7" x14ac:dyDescent="0.3">
      <c r="B93" s="170">
        <v>34181</v>
      </c>
      <c r="C93" s="81">
        <v>23</v>
      </c>
      <c r="D93" s="183">
        <f t="shared" si="3"/>
        <v>-0.92113023798093407</v>
      </c>
      <c r="E93" s="183">
        <v>0.11488124091129429</v>
      </c>
      <c r="F93" s="142">
        <v>91</v>
      </c>
      <c r="G93" s="182">
        <f t="shared" ca="1" si="4"/>
        <v>0.13556922308604727</v>
      </c>
    </row>
    <row r="94" spans="2:7" x14ac:dyDescent="0.3">
      <c r="B94" s="170">
        <v>41364</v>
      </c>
      <c r="C94">
        <v>291.62</v>
      </c>
      <c r="D94" s="183">
        <f t="shared" si="3"/>
        <v>0.93535970268117863</v>
      </c>
      <c r="E94" s="183">
        <v>0.11458492585231624</v>
      </c>
      <c r="F94" s="142">
        <v>92</v>
      </c>
      <c r="G94" s="182">
        <f t="shared" ca="1" si="4"/>
        <v>-3.3211345806753598E-2</v>
      </c>
    </row>
    <row r="95" spans="2:7" x14ac:dyDescent="0.3">
      <c r="B95" s="170">
        <v>39051</v>
      </c>
      <c r="C95">
        <v>150.68</v>
      </c>
      <c r="D95" s="183">
        <f t="shared" si="3"/>
        <v>-0.41759431045145334</v>
      </c>
      <c r="E95" s="183">
        <v>0.11301521642783285</v>
      </c>
      <c r="F95" s="142">
        <v>93</v>
      </c>
      <c r="G95" s="182">
        <f t="shared" ca="1" si="4"/>
        <v>-5.2751815266337584E-2</v>
      </c>
    </row>
    <row r="96" spans="2:7" x14ac:dyDescent="0.3">
      <c r="B96" s="170">
        <v>40939</v>
      </c>
      <c r="C96">
        <v>258.72000000000003</v>
      </c>
      <c r="D96" s="183">
        <f t="shared" si="3"/>
        <v>-0.2049658902341589</v>
      </c>
      <c r="E96" s="183">
        <v>0.11157894736842117</v>
      </c>
      <c r="F96" s="142">
        <v>94</v>
      </c>
      <c r="G96" s="182">
        <f t="shared" ca="1" si="4"/>
        <v>-2.3247653964943868E-2</v>
      </c>
    </row>
    <row r="97" spans="2:7" x14ac:dyDescent="0.3">
      <c r="B97" s="170">
        <v>41517</v>
      </c>
      <c r="C97">
        <v>325.42</v>
      </c>
      <c r="D97" s="183">
        <f t="shared" si="3"/>
        <v>12.701894736842107</v>
      </c>
      <c r="E97" s="183">
        <v>0.11110352362742427</v>
      </c>
      <c r="F97" s="142">
        <v>95</v>
      </c>
      <c r="G97" s="182">
        <f t="shared" ca="1" si="4"/>
        <v>-5.8333373136449339E-3</v>
      </c>
    </row>
    <row r="98" spans="2:7" x14ac:dyDescent="0.3">
      <c r="B98" s="170">
        <v>34000</v>
      </c>
      <c r="C98">
        <v>23.75</v>
      </c>
      <c r="D98" s="183">
        <f t="shared" si="3"/>
        <v>-0.95435501230012298</v>
      </c>
      <c r="E98" s="183">
        <v>0.11033193080878913</v>
      </c>
      <c r="F98" s="142">
        <v>96</v>
      </c>
      <c r="G98" s="182">
        <f t="shared" ca="1" si="4"/>
        <v>-9.4412631377356337E-2</v>
      </c>
    </row>
    <row r="99" spans="2:7" x14ac:dyDescent="0.3">
      <c r="B99" s="170">
        <v>42735</v>
      </c>
      <c r="C99">
        <v>520.32000000000005</v>
      </c>
      <c r="D99" s="183">
        <f t="shared" si="3"/>
        <v>2.9236859965311814</v>
      </c>
      <c r="E99" s="183">
        <v>0.10921145196017838</v>
      </c>
      <c r="F99" s="142">
        <v>97</v>
      </c>
      <c r="G99" s="182">
        <f t="shared" ca="1" si="4"/>
        <v>0.2125692481400035</v>
      </c>
    </row>
    <row r="100" spans="2:7" x14ac:dyDescent="0.3">
      <c r="B100" s="170">
        <v>39325</v>
      </c>
      <c r="C100">
        <v>132.61000000000001</v>
      </c>
      <c r="D100" s="183">
        <f t="shared" si="3"/>
        <v>0.86985335589396517</v>
      </c>
      <c r="E100" s="183">
        <v>0.10711304057438648</v>
      </c>
      <c r="F100" s="142">
        <v>98</v>
      </c>
      <c r="G100" s="182">
        <f t="shared" ca="1" si="4"/>
        <v>6.3160729686342121E-2</v>
      </c>
    </row>
    <row r="101" spans="2:7" x14ac:dyDescent="0.3">
      <c r="B101" s="170">
        <v>37955</v>
      </c>
      <c r="C101">
        <v>70.92</v>
      </c>
      <c r="D101" s="183">
        <f t="shared" si="3"/>
        <v>-0.65502480786068695</v>
      </c>
      <c r="E101" s="183">
        <v>0.10639625585023413</v>
      </c>
      <c r="F101" s="142">
        <v>99</v>
      </c>
      <c r="G101" s="182">
        <f t="shared" ca="1" si="4"/>
        <v>1.0994705896033782E-3</v>
      </c>
    </row>
    <row r="102" spans="2:7" x14ac:dyDescent="0.3">
      <c r="B102" s="170">
        <v>40421</v>
      </c>
      <c r="C102">
        <v>205.58</v>
      </c>
      <c r="D102" s="183">
        <f t="shared" si="3"/>
        <v>-0.73560542730371026</v>
      </c>
      <c r="E102" s="183">
        <v>0.10491239385144582</v>
      </c>
      <c r="F102" s="142">
        <v>100</v>
      </c>
      <c r="G102" s="182">
        <f t="shared" ca="1" si="4"/>
        <v>-9.0261277912619675E-2</v>
      </c>
    </row>
    <row r="103" spans="2:7" x14ac:dyDescent="0.3">
      <c r="B103" s="170">
        <v>45260</v>
      </c>
      <c r="C103">
        <v>777.55</v>
      </c>
      <c r="D103" s="183">
        <f t="shared" si="3"/>
        <v>0.84818521071521946</v>
      </c>
      <c r="E103" s="183">
        <v>0.1041137128494951</v>
      </c>
      <c r="F103" s="142">
        <v>101</v>
      </c>
      <c r="G103" s="182">
        <f t="shared" ca="1" si="4"/>
        <v>0.18191830111114449</v>
      </c>
    </row>
    <row r="104" spans="2:7" x14ac:dyDescent="0.3">
      <c r="B104" s="170">
        <v>42308</v>
      </c>
      <c r="C104">
        <v>420.71</v>
      </c>
      <c r="D104" s="183">
        <f t="shared" si="3"/>
        <v>18.613519813519815</v>
      </c>
      <c r="E104" s="183">
        <v>0.10012551644788442</v>
      </c>
      <c r="F104" s="142">
        <v>102</v>
      </c>
      <c r="G104" s="182">
        <f t="shared" ca="1" si="4"/>
        <v>5.3345687577131193E-2</v>
      </c>
    </row>
    <row r="105" spans="2:7" x14ac:dyDescent="0.3">
      <c r="B105" s="170">
        <v>37468</v>
      </c>
      <c r="C105">
        <v>21.45</v>
      </c>
      <c r="D105" s="183">
        <f t="shared" si="3"/>
        <v>-0.95709055992318315</v>
      </c>
      <c r="E105" s="183">
        <v>9.7186700767263351E-2</v>
      </c>
      <c r="F105" s="142">
        <v>103</v>
      </c>
      <c r="G105" s="182">
        <f t="shared" ca="1" si="4"/>
        <v>0.42052773171360674</v>
      </c>
    </row>
    <row r="106" spans="2:7" x14ac:dyDescent="0.3">
      <c r="B106" s="170">
        <v>42551</v>
      </c>
      <c r="C106">
        <v>499.89</v>
      </c>
      <c r="D106" s="183">
        <f t="shared" si="3"/>
        <v>30.578648136449779</v>
      </c>
      <c r="E106" s="183">
        <v>9.5697345637068942E-2</v>
      </c>
      <c r="F106" s="142">
        <v>104</v>
      </c>
      <c r="G106" s="182">
        <f t="shared" ca="1" si="4"/>
        <v>-6.5210603260110786E-2</v>
      </c>
    </row>
    <row r="107" spans="2:7" x14ac:dyDescent="0.3">
      <c r="B107" s="170">
        <v>36922</v>
      </c>
      <c r="C107">
        <v>15.83</v>
      </c>
      <c r="D107" s="183">
        <f t="shared" si="3"/>
        <v>-0.72889193355026549</v>
      </c>
      <c r="E107" s="183">
        <v>9.550173010380629E-2</v>
      </c>
      <c r="F107" s="142">
        <v>105</v>
      </c>
      <c r="G107" s="182">
        <f t="shared" ca="1" si="4"/>
        <v>0.15178988496502877</v>
      </c>
    </row>
    <row r="108" spans="2:7" x14ac:dyDescent="0.3">
      <c r="B108" s="170">
        <v>34942</v>
      </c>
      <c r="C108">
        <v>58.39</v>
      </c>
      <c r="D108" s="183">
        <f t="shared" si="3"/>
        <v>1.5870624723083739</v>
      </c>
      <c r="E108" s="183">
        <v>9.5086271567891983E-2</v>
      </c>
      <c r="F108" s="142">
        <v>106</v>
      </c>
      <c r="G108" s="182">
        <f t="shared" ca="1" si="4"/>
        <v>0.2456486243273735</v>
      </c>
    </row>
    <row r="109" spans="2:7" x14ac:dyDescent="0.3">
      <c r="B109" s="170">
        <v>33938</v>
      </c>
      <c r="C109">
        <v>22.57</v>
      </c>
      <c r="D109" s="183">
        <f t="shared" si="3"/>
        <v>-0.53203400373211696</v>
      </c>
      <c r="E109" s="183">
        <v>9.403780901599619E-2</v>
      </c>
      <c r="F109" s="142">
        <v>107</v>
      </c>
      <c r="G109" s="182">
        <f t="shared" ca="1" si="4"/>
        <v>-0.11795066138424172</v>
      </c>
    </row>
    <row r="110" spans="2:7" x14ac:dyDescent="0.3">
      <c r="B110" s="170">
        <v>37864</v>
      </c>
      <c r="C110">
        <v>48.23</v>
      </c>
      <c r="D110" s="183">
        <f t="shared" si="3"/>
        <v>1.1666666666666663</v>
      </c>
      <c r="E110" s="183">
        <v>9.3898843275118923E-2</v>
      </c>
      <c r="F110" s="142">
        <v>108</v>
      </c>
      <c r="G110" s="182">
        <f t="shared" ca="1" si="4"/>
        <v>-2.9552258249503728E-2</v>
      </c>
    </row>
    <row r="111" spans="2:7" x14ac:dyDescent="0.3">
      <c r="B111" s="170">
        <v>37529</v>
      </c>
      <c r="C111">
        <v>22.26</v>
      </c>
      <c r="D111" s="183">
        <f t="shared" si="3"/>
        <v>-0.12223974763406932</v>
      </c>
      <c r="E111" s="183">
        <v>9.3320235756385178E-2</v>
      </c>
      <c r="F111" s="142">
        <v>109</v>
      </c>
      <c r="G111" s="182">
        <f t="shared" ca="1" si="4"/>
        <v>5.9153614169411756E-2</v>
      </c>
    </row>
    <row r="112" spans="2:7" x14ac:dyDescent="0.3">
      <c r="B112" s="170">
        <v>34273</v>
      </c>
      <c r="C112">
        <v>25.36</v>
      </c>
      <c r="D112" s="183">
        <f t="shared" si="3"/>
        <v>-0.94324336421825339</v>
      </c>
      <c r="E112" s="183">
        <v>9.2632485997414846E-2</v>
      </c>
      <c r="F112" s="142">
        <v>110</v>
      </c>
      <c r="G112" s="182">
        <f t="shared" ca="1" si="4"/>
        <v>-7.7136632200764527E-2</v>
      </c>
    </row>
    <row r="113" spans="2:7" x14ac:dyDescent="0.3">
      <c r="B113" s="170">
        <v>44742</v>
      </c>
      <c r="C113">
        <v>446.82</v>
      </c>
      <c r="D113" s="183">
        <f t="shared" si="3"/>
        <v>4.7713769051924562</v>
      </c>
      <c r="E113" s="183">
        <v>9.1775399501539373E-2</v>
      </c>
      <c r="F113" s="142">
        <v>111</v>
      </c>
      <c r="G113" s="182">
        <f t="shared" ca="1" si="4"/>
        <v>7.5368816396947397E-2</v>
      </c>
    </row>
    <row r="114" spans="2:7" x14ac:dyDescent="0.3">
      <c r="B114" s="170">
        <v>39660</v>
      </c>
      <c r="C114">
        <v>77.42</v>
      </c>
      <c r="D114" s="183">
        <f t="shared" si="3"/>
        <v>0.20780031201248064</v>
      </c>
      <c r="E114" s="183">
        <v>9.1344798421201079E-2</v>
      </c>
      <c r="F114" s="142">
        <v>112</v>
      </c>
      <c r="G114" s="182">
        <f t="shared" ca="1" si="4"/>
        <v>-5.1269300821592131E-2</v>
      </c>
    </row>
    <row r="115" spans="2:7" x14ac:dyDescent="0.3">
      <c r="B115" s="170">
        <v>37925</v>
      </c>
      <c r="C115">
        <v>64.099999999999994</v>
      </c>
      <c r="D115" s="183">
        <f t="shared" si="3"/>
        <v>4.0671936758893272</v>
      </c>
      <c r="E115" s="183">
        <v>9.1063829787233944E-2</v>
      </c>
      <c r="F115" s="142">
        <v>113</v>
      </c>
      <c r="G115" s="182">
        <f t="shared" ca="1" si="4"/>
        <v>-2.6361792400541054E-2</v>
      </c>
    </row>
    <row r="116" spans="2:7" x14ac:dyDescent="0.3">
      <c r="B116" s="170">
        <v>37011</v>
      </c>
      <c r="C116">
        <v>12.65</v>
      </c>
      <c r="D116" s="183">
        <f t="shared" si="3"/>
        <v>-0.91883741819581677</v>
      </c>
      <c r="E116" s="183">
        <v>8.7704213241616466E-2</v>
      </c>
      <c r="F116" s="142">
        <v>114</v>
      </c>
      <c r="G116" s="182">
        <f t="shared" ca="1" si="4"/>
        <v>5.5279913798250979E-3</v>
      </c>
    </row>
    <row r="117" spans="2:7" x14ac:dyDescent="0.3">
      <c r="B117" s="170">
        <v>40359</v>
      </c>
      <c r="C117">
        <v>155.86000000000001</v>
      </c>
      <c r="D117" s="183">
        <f t="shared" si="3"/>
        <v>-0.70201701558168428</v>
      </c>
      <c r="E117" s="183">
        <v>8.7117249075817874E-2</v>
      </c>
      <c r="F117" s="142">
        <v>115</v>
      </c>
      <c r="G117" s="182">
        <f t="shared" ca="1" si="4"/>
        <v>0.19284816382657011</v>
      </c>
    </row>
    <row r="118" spans="2:7" x14ac:dyDescent="0.3">
      <c r="B118" s="170">
        <v>45046</v>
      </c>
      <c r="C118">
        <v>523.04999999999995</v>
      </c>
      <c r="D118" s="183">
        <f t="shared" si="3"/>
        <v>0.65114590567586339</v>
      </c>
      <c r="E118" s="183">
        <v>8.5256037845464303E-2</v>
      </c>
      <c r="F118" s="142">
        <v>116</v>
      </c>
      <c r="G118" s="182">
        <f t="shared" ca="1" si="4"/>
        <v>9.6179773928090333E-3</v>
      </c>
    </row>
    <row r="119" spans="2:7" x14ac:dyDescent="0.3">
      <c r="B119" s="170">
        <v>44316</v>
      </c>
      <c r="C119">
        <v>316.77999999999997</v>
      </c>
      <c r="D119" s="183">
        <f t="shared" si="3"/>
        <v>1.7179751179751177</v>
      </c>
      <c r="E119" s="183">
        <v>8.4714422681824234E-2</v>
      </c>
      <c r="F119" s="142">
        <v>117</v>
      </c>
      <c r="G119" s="182">
        <f t="shared" ca="1" si="4"/>
        <v>-9.8124486677549812E-3</v>
      </c>
    </row>
    <row r="120" spans="2:7" x14ac:dyDescent="0.3">
      <c r="B120" s="170">
        <v>38717</v>
      </c>
      <c r="C120">
        <v>116.55</v>
      </c>
      <c r="D120" s="183">
        <f t="shared" si="3"/>
        <v>6.5681818181818175</v>
      </c>
      <c r="E120" s="183">
        <v>8.4186046511627879E-2</v>
      </c>
      <c r="F120" s="142">
        <v>118</v>
      </c>
      <c r="G120" s="182">
        <f t="shared" ca="1" si="4"/>
        <v>0.15678248970132758</v>
      </c>
    </row>
    <row r="121" spans="2:7" x14ac:dyDescent="0.3">
      <c r="B121" s="170">
        <v>36738</v>
      </c>
      <c r="C121">
        <v>15.4</v>
      </c>
      <c r="D121" s="183">
        <f t="shared" si="3"/>
        <v>-0.97594952523738132</v>
      </c>
      <c r="E121" s="183">
        <v>8.2220660576247356E-2</v>
      </c>
      <c r="F121" s="142">
        <v>119</v>
      </c>
      <c r="G121" s="182">
        <f t="shared" ca="1" si="4"/>
        <v>-6.1919113023647859E-2</v>
      </c>
    </row>
    <row r="122" spans="2:7" x14ac:dyDescent="0.3">
      <c r="B122" s="170">
        <v>45107</v>
      </c>
      <c r="C122">
        <v>640.32000000000005</v>
      </c>
      <c r="D122" s="183">
        <f t="shared" si="3"/>
        <v>29.993223620522752</v>
      </c>
      <c r="E122" s="183">
        <v>8.1859192052308863E-2</v>
      </c>
      <c r="F122" s="142">
        <v>120</v>
      </c>
      <c r="G122" s="182">
        <f t="shared" ca="1" si="4"/>
        <v>9.8712153164343633E-2</v>
      </c>
    </row>
    <row r="123" spans="2:7" x14ac:dyDescent="0.3">
      <c r="B123" s="170">
        <v>36038</v>
      </c>
      <c r="C123">
        <v>20.66</v>
      </c>
      <c r="D123" s="183">
        <f t="shared" si="3"/>
        <v>-0.4729591836734694</v>
      </c>
      <c r="E123" s="183">
        <v>7.9414838035527666E-2</v>
      </c>
      <c r="F123" s="142">
        <v>121</v>
      </c>
      <c r="G123" s="182">
        <f t="shared" ca="1" si="4"/>
        <v>-0.13317810275989717</v>
      </c>
    </row>
    <row r="124" spans="2:7" x14ac:dyDescent="0.3">
      <c r="B124" s="170">
        <v>34789</v>
      </c>
      <c r="C124">
        <v>39.200000000000003</v>
      </c>
      <c r="D124" s="183">
        <f t="shared" si="3"/>
        <v>-0.95861835993581623</v>
      </c>
      <c r="E124" s="183">
        <v>7.7219016213245464E-2</v>
      </c>
      <c r="F124" s="142">
        <v>122</v>
      </c>
      <c r="G124" s="182">
        <f t="shared" ca="1" si="4"/>
        <v>4.4573925658244057E-2</v>
      </c>
    </row>
    <row r="125" spans="2:7" x14ac:dyDescent="0.3">
      <c r="B125" s="170">
        <v>45322</v>
      </c>
      <c r="C125">
        <v>947.28</v>
      </c>
      <c r="D125" s="183">
        <f t="shared" si="3"/>
        <v>2.563614475961177</v>
      </c>
      <c r="E125" s="183">
        <v>7.4647184280981937E-2</v>
      </c>
      <c r="F125" s="142">
        <v>123</v>
      </c>
      <c r="G125" s="182">
        <f t="shared" ca="1" si="4"/>
        <v>0.14485708466093428</v>
      </c>
    </row>
    <row r="126" spans="2:7" x14ac:dyDescent="0.3">
      <c r="B126" s="170">
        <v>41213</v>
      </c>
      <c r="C126">
        <v>265.82</v>
      </c>
      <c r="D126" s="183">
        <f t="shared" si="3"/>
        <v>-0.48339325624331936</v>
      </c>
      <c r="E126" s="183">
        <v>7.3413018898400934E-2</v>
      </c>
      <c r="F126" s="142">
        <v>124</v>
      </c>
      <c r="G126" s="182">
        <f t="shared" ca="1" si="4"/>
        <v>-0.14874757114996651</v>
      </c>
    </row>
    <row r="127" spans="2:7" x14ac:dyDescent="0.3">
      <c r="B127" s="170">
        <v>44561</v>
      </c>
      <c r="C127">
        <v>514.54999999999995</v>
      </c>
      <c r="D127" s="183">
        <f t="shared" si="3"/>
        <v>-0.47851952448034385</v>
      </c>
      <c r="E127" s="183">
        <v>7.3276041883942961E-2</v>
      </c>
      <c r="F127" s="142">
        <v>125</v>
      </c>
      <c r="G127" s="182">
        <f t="shared" ca="1" si="4"/>
        <v>1.212512384733023E-2</v>
      </c>
    </row>
    <row r="128" spans="2:7" x14ac:dyDescent="0.3">
      <c r="B128" s="170">
        <v>45443</v>
      </c>
      <c r="C128">
        <v>986.71</v>
      </c>
      <c r="D128" s="183">
        <f t="shared" si="3"/>
        <v>32.504584040747027</v>
      </c>
      <c r="E128" s="183">
        <v>7.2324378368979383E-2</v>
      </c>
      <c r="F128" s="142">
        <v>126</v>
      </c>
      <c r="G128" s="182">
        <f t="shared" ca="1" si="4"/>
        <v>0.10523571717992455</v>
      </c>
    </row>
    <row r="129" spans="2:7" x14ac:dyDescent="0.3">
      <c r="B129" s="170">
        <v>33816</v>
      </c>
      <c r="C129">
        <v>29.45</v>
      </c>
      <c r="D129" s="183">
        <f t="shared" si="3"/>
        <v>-0.94488940454358328</v>
      </c>
      <c r="E129" s="183">
        <v>7.0519810977826156E-2</v>
      </c>
      <c r="F129" s="142">
        <v>127</v>
      </c>
      <c r="G129" s="182">
        <f t="shared" ca="1" si="4"/>
        <v>-0.13270357536740734</v>
      </c>
    </row>
    <row r="130" spans="2:7" x14ac:dyDescent="0.3">
      <c r="B130" s="170">
        <v>42582</v>
      </c>
      <c r="C130">
        <v>534.38</v>
      </c>
      <c r="D130" s="183">
        <f t="shared" si="3"/>
        <v>0.2451185982571415</v>
      </c>
      <c r="E130" s="183">
        <v>6.8995178939366686E-2</v>
      </c>
      <c r="F130" s="142">
        <v>128</v>
      </c>
      <c r="G130" s="182">
        <f t="shared" ca="1" si="4"/>
        <v>0.25006265624644941</v>
      </c>
    </row>
    <row r="131" spans="2:7" x14ac:dyDescent="0.3">
      <c r="B131" s="170">
        <v>43069</v>
      </c>
      <c r="C131">
        <v>429.18</v>
      </c>
      <c r="D131" s="183">
        <f t="shared" ref="D131:D194" si="5">(C131-C132)/C132</f>
        <v>35.966408268733851</v>
      </c>
      <c r="E131" s="183">
        <v>6.854226316444674E-2</v>
      </c>
      <c r="F131" s="142">
        <v>129</v>
      </c>
      <c r="G131" s="182">
        <f t="shared" ref="G131:G194" ca="1" si="6">_xlfn.NORM.INV(RAND(),L$5,L$6)</f>
        <v>-0.1135177749979457</v>
      </c>
    </row>
    <row r="132" spans="2:7" x14ac:dyDescent="0.3">
      <c r="B132" s="170">
        <v>37103</v>
      </c>
      <c r="C132">
        <v>11.61</v>
      </c>
      <c r="D132" s="183">
        <f t="shared" si="5"/>
        <v>-0.8976461253636604</v>
      </c>
      <c r="E132" s="183">
        <v>6.8077276908923665E-2</v>
      </c>
      <c r="F132" s="142">
        <v>130</v>
      </c>
      <c r="G132" s="182">
        <f t="shared" ca="1" si="6"/>
        <v>-0.20028602546743057</v>
      </c>
    </row>
    <row r="133" spans="2:7" x14ac:dyDescent="0.3">
      <c r="B133" s="170">
        <v>39538</v>
      </c>
      <c r="C133">
        <v>113.43</v>
      </c>
      <c r="D133" s="183">
        <f t="shared" si="5"/>
        <v>-0.78463203463203457</v>
      </c>
      <c r="E133" s="183">
        <v>6.7174710697149309E-2</v>
      </c>
      <c r="F133" s="142">
        <v>131</v>
      </c>
      <c r="G133" s="182">
        <f t="shared" ca="1" si="6"/>
        <v>-4.5242928697636395E-2</v>
      </c>
    </row>
    <row r="134" spans="2:7" x14ac:dyDescent="0.3">
      <c r="B134" s="170">
        <v>41912</v>
      </c>
      <c r="C134">
        <v>526.67999999999995</v>
      </c>
      <c r="D134" s="183">
        <f t="shared" si="5"/>
        <v>0.23703494926719271</v>
      </c>
      <c r="E134" s="183">
        <v>6.7125924425083458E-2</v>
      </c>
      <c r="F134" s="142">
        <v>132</v>
      </c>
      <c r="G134" s="182">
        <f t="shared" ca="1" si="6"/>
        <v>-2.4035580727173517E-2</v>
      </c>
    </row>
    <row r="135" spans="2:7" x14ac:dyDescent="0.3">
      <c r="B135" s="170">
        <v>43008</v>
      </c>
      <c r="C135">
        <v>425.76</v>
      </c>
      <c r="D135" s="183">
        <f t="shared" si="5"/>
        <v>28.464359861591696</v>
      </c>
      <c r="E135" s="183">
        <v>6.7014184752644007E-2</v>
      </c>
      <c r="F135" s="142">
        <v>133</v>
      </c>
      <c r="G135" s="182">
        <f t="shared" ca="1" si="6"/>
        <v>4.4509558003735322E-2</v>
      </c>
    </row>
    <row r="136" spans="2:7" x14ac:dyDescent="0.3">
      <c r="B136" s="170">
        <v>36891</v>
      </c>
      <c r="C136">
        <v>14.45</v>
      </c>
      <c r="D136" s="183">
        <f t="shared" si="5"/>
        <v>-0.963786276377124</v>
      </c>
      <c r="E136" s="183">
        <v>6.6420664206641958E-2</v>
      </c>
      <c r="F136" s="142">
        <v>134</v>
      </c>
      <c r="G136" s="182">
        <f t="shared" ca="1" si="6"/>
        <v>-0.14131045141639703</v>
      </c>
    </row>
    <row r="137" spans="2:7" x14ac:dyDescent="0.3">
      <c r="B137" s="170">
        <v>42978</v>
      </c>
      <c r="C137">
        <v>399.02</v>
      </c>
      <c r="D137" s="183">
        <f t="shared" si="5"/>
        <v>0.72593970327436297</v>
      </c>
      <c r="E137" s="183">
        <v>6.6242684979825134E-2</v>
      </c>
      <c r="F137" s="142">
        <v>135</v>
      </c>
      <c r="G137" s="182">
        <f t="shared" ca="1" si="6"/>
        <v>9.5651124543866872E-2</v>
      </c>
    </row>
    <row r="138" spans="2:7" x14ac:dyDescent="0.3">
      <c r="B138" s="170">
        <v>40482</v>
      </c>
      <c r="C138">
        <v>231.19</v>
      </c>
      <c r="D138" s="183">
        <f t="shared" si="5"/>
        <v>-0.3149925925925926</v>
      </c>
      <c r="E138" s="183">
        <v>6.5489906903862152E-2</v>
      </c>
      <c r="F138" s="142">
        <v>136</v>
      </c>
      <c r="G138" s="182">
        <f t="shared" ca="1" si="6"/>
        <v>-4.7977776663601354E-2</v>
      </c>
    </row>
    <row r="139" spans="2:7" x14ac:dyDescent="0.3">
      <c r="B139" s="170">
        <v>44347</v>
      </c>
      <c r="C139">
        <v>337.5</v>
      </c>
      <c r="D139" s="183">
        <f t="shared" si="5"/>
        <v>1.4188346592130725</v>
      </c>
      <c r="E139" s="183">
        <v>6.5408169707683664E-2</v>
      </c>
      <c r="F139" s="142">
        <v>137</v>
      </c>
      <c r="G139" s="182">
        <f t="shared" ca="1" si="6"/>
        <v>-0.10596262048336826</v>
      </c>
    </row>
    <row r="140" spans="2:7" x14ac:dyDescent="0.3">
      <c r="B140" s="170">
        <v>40237</v>
      </c>
      <c r="C140">
        <v>139.53</v>
      </c>
      <c r="D140" s="183">
        <f t="shared" si="5"/>
        <v>0.34163461538461537</v>
      </c>
      <c r="E140" s="183">
        <v>6.5358479041001769E-2</v>
      </c>
      <c r="F140" s="142">
        <v>138</v>
      </c>
      <c r="G140" s="182">
        <f t="shared" ca="1" si="6"/>
        <v>-0.11194921723807626</v>
      </c>
    </row>
    <row r="141" spans="2:7" x14ac:dyDescent="0.3">
      <c r="B141" s="170">
        <v>44012</v>
      </c>
      <c r="C141">
        <v>104</v>
      </c>
      <c r="D141" s="183">
        <f t="shared" si="5"/>
        <v>0.65236733396885926</v>
      </c>
      <c r="E141" s="183">
        <v>6.5137238836542391E-2</v>
      </c>
      <c r="F141" s="142">
        <v>139</v>
      </c>
      <c r="G141" s="182">
        <f t="shared" ca="1" si="6"/>
        <v>0.22621020194990843</v>
      </c>
    </row>
    <row r="142" spans="2:7" x14ac:dyDescent="0.3">
      <c r="B142" s="170">
        <v>35124</v>
      </c>
      <c r="C142">
        <v>62.94</v>
      </c>
      <c r="D142" s="183">
        <f t="shared" si="5"/>
        <v>-0.47277600938180597</v>
      </c>
      <c r="E142" s="183">
        <v>6.4974619289340035E-2</v>
      </c>
      <c r="F142" s="142">
        <v>140</v>
      </c>
      <c r="G142" s="182">
        <f t="shared" ca="1" si="6"/>
        <v>2.6415908625157886E-2</v>
      </c>
    </row>
    <row r="143" spans="2:7" x14ac:dyDescent="0.3">
      <c r="B143" s="170">
        <v>39263</v>
      </c>
      <c r="C143">
        <v>119.38</v>
      </c>
      <c r="D143" s="183">
        <f t="shared" si="5"/>
        <v>-0.7266252948315739</v>
      </c>
      <c r="E143" s="183">
        <v>6.4657094443948987E-2</v>
      </c>
      <c r="F143" s="142">
        <v>141</v>
      </c>
      <c r="G143" s="182">
        <f t="shared" ca="1" si="6"/>
        <v>3.0450522298836661E-2</v>
      </c>
    </row>
    <row r="144" spans="2:7" x14ac:dyDescent="0.3">
      <c r="B144" s="170">
        <v>44865</v>
      </c>
      <c r="C144">
        <v>436.69</v>
      </c>
      <c r="D144" s="183">
        <f t="shared" si="5"/>
        <v>7.1899849962490627</v>
      </c>
      <c r="E144" s="183">
        <v>6.4578254509995145E-2</v>
      </c>
      <c r="F144" s="142">
        <v>142</v>
      </c>
      <c r="G144" s="182">
        <f t="shared" ca="1" si="6"/>
        <v>6.8497790944459902E-2</v>
      </c>
    </row>
    <row r="145" spans="2:7" x14ac:dyDescent="0.3">
      <c r="B145" s="170">
        <v>34911</v>
      </c>
      <c r="C145">
        <v>53.32</v>
      </c>
      <c r="D145" s="183">
        <f t="shared" si="5"/>
        <v>-0.25985563575791232</v>
      </c>
      <c r="E145" s="183">
        <v>6.2786525812238356E-2</v>
      </c>
      <c r="F145" s="142">
        <v>143</v>
      </c>
      <c r="G145" s="182">
        <f t="shared" ca="1" si="6"/>
        <v>4.8104409809104125E-2</v>
      </c>
    </row>
    <row r="146" spans="2:7" x14ac:dyDescent="0.3">
      <c r="B146" s="170">
        <v>35216</v>
      </c>
      <c r="C146">
        <v>72.040000000000006</v>
      </c>
      <c r="D146" s="183">
        <f t="shared" si="5"/>
        <v>1.8712634515743325</v>
      </c>
      <c r="E146" s="183">
        <v>6.2536873156342321E-2</v>
      </c>
      <c r="F146" s="142">
        <v>144</v>
      </c>
      <c r="G146" s="182">
        <f t="shared" ca="1" si="6"/>
        <v>-0.18566658632560079</v>
      </c>
    </row>
    <row r="147" spans="2:7" x14ac:dyDescent="0.3">
      <c r="B147" s="170">
        <v>37652</v>
      </c>
      <c r="C147">
        <v>25.09</v>
      </c>
      <c r="D147" s="183">
        <f t="shared" si="5"/>
        <v>-0.62468212415856383</v>
      </c>
      <c r="E147" s="183">
        <v>6.2235393734123574E-2</v>
      </c>
      <c r="F147" s="142">
        <v>145</v>
      </c>
      <c r="G147" s="182">
        <f t="shared" ca="1" si="6"/>
        <v>-5.8294353413724742E-2</v>
      </c>
    </row>
    <row r="148" spans="2:7" x14ac:dyDescent="0.3">
      <c r="B148" s="170">
        <v>35155</v>
      </c>
      <c r="C148">
        <v>66.849999999999994</v>
      </c>
      <c r="D148" s="183">
        <f t="shared" si="5"/>
        <v>0.40088013411567469</v>
      </c>
      <c r="E148" s="183">
        <v>6.212265649825225E-2</v>
      </c>
      <c r="F148" s="142">
        <v>146</v>
      </c>
      <c r="G148" s="182">
        <f t="shared" ca="1" si="6"/>
        <v>-3.8338410191932466E-2</v>
      </c>
    </row>
    <row r="149" spans="2:7" x14ac:dyDescent="0.3">
      <c r="B149" s="170">
        <v>35399</v>
      </c>
      <c r="C149">
        <v>47.72</v>
      </c>
      <c r="D149" s="183">
        <f t="shared" si="5"/>
        <v>-0.80517677798644571</v>
      </c>
      <c r="E149" s="183">
        <v>6.0915962650066748E-2</v>
      </c>
      <c r="F149" s="142">
        <v>147</v>
      </c>
      <c r="G149" s="182">
        <f t="shared" ca="1" si="6"/>
        <v>0.11673198864075013</v>
      </c>
    </row>
    <row r="150" spans="2:7" x14ac:dyDescent="0.3">
      <c r="B150" s="170">
        <v>40512</v>
      </c>
      <c r="C150">
        <v>244.94</v>
      </c>
      <c r="D150" s="183">
        <f t="shared" si="5"/>
        <v>6.858196984279755</v>
      </c>
      <c r="E150" s="183">
        <v>5.947489078247329E-2</v>
      </c>
      <c r="F150" s="142">
        <v>148</v>
      </c>
      <c r="G150" s="182">
        <f t="shared" ca="1" si="6"/>
        <v>-0.18670641905070678</v>
      </c>
    </row>
    <row r="151" spans="2:7" x14ac:dyDescent="0.3">
      <c r="B151" s="170">
        <v>33847</v>
      </c>
      <c r="C151">
        <v>31.17</v>
      </c>
      <c r="D151" s="183">
        <f t="shared" si="5"/>
        <v>0.75506756756756754</v>
      </c>
      <c r="E151" s="183">
        <v>5.8404074702886333E-2</v>
      </c>
      <c r="F151" s="142">
        <v>149</v>
      </c>
      <c r="G151" s="182">
        <f t="shared" ca="1" si="6"/>
        <v>-5.2153355571990301E-2</v>
      </c>
    </row>
    <row r="152" spans="2:7" x14ac:dyDescent="0.3">
      <c r="B152" s="170">
        <v>36099</v>
      </c>
      <c r="C152">
        <v>17.760000000000002</v>
      </c>
      <c r="D152" s="183">
        <f t="shared" si="5"/>
        <v>-0.95621949415766905</v>
      </c>
      <c r="E152" s="183">
        <v>5.7772483621203241E-2</v>
      </c>
      <c r="F152" s="142">
        <v>150</v>
      </c>
      <c r="G152" s="182">
        <f t="shared" ca="1" si="6"/>
        <v>-5.4871433601866845E-2</v>
      </c>
    </row>
    <row r="153" spans="2:7" x14ac:dyDescent="0.3">
      <c r="B153" s="170">
        <v>42460</v>
      </c>
      <c r="C153">
        <v>405.66</v>
      </c>
      <c r="D153" s="183">
        <f t="shared" si="5"/>
        <v>0.86957323255599617</v>
      </c>
      <c r="E153" s="183">
        <v>5.6241212310576529E-2</v>
      </c>
      <c r="F153" s="142">
        <v>151</v>
      </c>
      <c r="G153" s="182">
        <f t="shared" ca="1" si="6"/>
        <v>0.27506331864133809</v>
      </c>
    </row>
    <row r="154" spans="2:7" x14ac:dyDescent="0.3">
      <c r="B154" s="170">
        <v>40451</v>
      </c>
      <c r="C154">
        <v>216.98</v>
      </c>
      <c r="D154" s="183">
        <f t="shared" si="5"/>
        <v>4.8690830403029484</v>
      </c>
      <c r="E154" s="183">
        <v>5.5452865064694892E-2</v>
      </c>
      <c r="F154" s="142">
        <v>152</v>
      </c>
      <c r="G154" s="182">
        <f t="shared" ca="1" si="6"/>
        <v>-0.25639632598385009</v>
      </c>
    </row>
    <row r="155" spans="2:7" x14ac:dyDescent="0.3">
      <c r="B155" s="170">
        <v>33755</v>
      </c>
      <c r="C155">
        <v>36.97</v>
      </c>
      <c r="D155" s="183">
        <f t="shared" si="5"/>
        <v>-0.77129600989792768</v>
      </c>
      <c r="E155" s="183">
        <v>5.5381101912646238E-2</v>
      </c>
      <c r="F155" s="142">
        <v>153</v>
      </c>
      <c r="G155" s="182">
        <f t="shared" ca="1" si="6"/>
        <v>0.26106551348757157</v>
      </c>
    </row>
    <row r="156" spans="2:7" x14ac:dyDescent="0.3">
      <c r="B156" s="170">
        <v>38807</v>
      </c>
      <c r="C156">
        <v>161.65</v>
      </c>
      <c r="D156" s="183">
        <f t="shared" si="5"/>
        <v>-0.29026167896030902</v>
      </c>
      <c r="E156" s="183">
        <v>5.4399582545169939E-2</v>
      </c>
      <c r="F156" s="142">
        <v>154</v>
      </c>
      <c r="G156" s="182">
        <f t="shared" ca="1" si="6"/>
        <v>8.0909553628942643E-2</v>
      </c>
    </row>
    <row r="157" spans="2:7" x14ac:dyDescent="0.3">
      <c r="B157" s="170">
        <v>41121</v>
      </c>
      <c r="C157">
        <v>227.76</v>
      </c>
      <c r="D157" s="183">
        <f t="shared" si="5"/>
        <v>5.3196448390677027</v>
      </c>
      <c r="E157" s="183">
        <v>5.4249213108683574E-2</v>
      </c>
      <c r="F157" s="142">
        <v>155</v>
      </c>
      <c r="G157" s="182">
        <f t="shared" ca="1" si="6"/>
        <v>2.7828151946234406E-2</v>
      </c>
    </row>
    <row r="158" spans="2:7" x14ac:dyDescent="0.3">
      <c r="B158" s="170">
        <v>35826</v>
      </c>
      <c r="C158">
        <v>36.04</v>
      </c>
      <c r="D158" s="183">
        <f t="shared" si="5"/>
        <v>-0.92482583121271533</v>
      </c>
      <c r="E158" s="183">
        <v>5.1955633391710485E-2</v>
      </c>
      <c r="F158" s="142">
        <v>156</v>
      </c>
      <c r="G158" s="182">
        <f t="shared" ca="1" si="6"/>
        <v>-8.7852006072581618E-2</v>
      </c>
    </row>
    <row r="159" spans="2:7" x14ac:dyDescent="0.3">
      <c r="B159" s="170">
        <v>44530</v>
      </c>
      <c r="C159">
        <v>479.42</v>
      </c>
      <c r="D159" s="183">
        <f t="shared" si="5"/>
        <v>2.2173679618817532</v>
      </c>
      <c r="E159" s="183">
        <v>5.1890207780240109E-2</v>
      </c>
      <c r="F159" s="142">
        <v>157</v>
      </c>
      <c r="G159" s="182">
        <f t="shared" ca="1" si="6"/>
        <v>-3.2159495053068934E-2</v>
      </c>
    </row>
    <row r="160" spans="2:7" x14ac:dyDescent="0.3">
      <c r="B160" s="170">
        <v>40786</v>
      </c>
      <c r="C160">
        <v>149.01</v>
      </c>
      <c r="D160" s="183">
        <f t="shared" si="5"/>
        <v>4.0978446801231607</v>
      </c>
      <c r="E160" s="183">
        <v>5.1142776523702034E-2</v>
      </c>
      <c r="F160" s="142">
        <v>158</v>
      </c>
      <c r="G160" s="182">
        <f t="shared" ca="1" si="6"/>
        <v>-0.12336766011697851</v>
      </c>
    </row>
    <row r="161" spans="2:7" x14ac:dyDescent="0.3">
      <c r="B161" s="170">
        <v>33511</v>
      </c>
      <c r="C161">
        <v>29.23</v>
      </c>
      <c r="D161" s="183">
        <f t="shared" si="5"/>
        <v>-0.83768325188804982</v>
      </c>
      <c r="E161" s="183">
        <v>5.0305425799497025E-2</v>
      </c>
      <c r="F161" s="142">
        <v>159</v>
      </c>
      <c r="G161" s="182">
        <f t="shared" ca="1" si="6"/>
        <v>-0.11106376090558402</v>
      </c>
    </row>
    <row r="162" spans="2:7" x14ac:dyDescent="0.3">
      <c r="B162" s="170">
        <v>43465</v>
      </c>
      <c r="C162">
        <v>180.08</v>
      </c>
      <c r="D162" s="183">
        <f t="shared" si="5"/>
        <v>-0.71336707732467441</v>
      </c>
      <c r="E162" s="183">
        <v>4.9233816931771937E-2</v>
      </c>
      <c r="F162" s="142">
        <v>160</v>
      </c>
      <c r="G162" s="182">
        <f t="shared" ca="1" si="6"/>
        <v>-0.10056077363682236</v>
      </c>
    </row>
    <row r="163" spans="2:7" x14ac:dyDescent="0.3">
      <c r="B163" s="170">
        <v>45169</v>
      </c>
      <c r="C163">
        <v>628.26</v>
      </c>
      <c r="D163" s="183">
        <f t="shared" si="5"/>
        <v>0.34189111258249855</v>
      </c>
      <c r="E163" s="183">
        <v>4.8585496119502657E-2</v>
      </c>
      <c r="F163" s="142">
        <v>161</v>
      </c>
      <c r="G163" s="182">
        <f t="shared" ca="1" si="6"/>
        <v>-0.26319772124872065</v>
      </c>
    </row>
    <row r="164" spans="2:7" x14ac:dyDescent="0.3">
      <c r="B164" s="170">
        <v>44773</v>
      </c>
      <c r="C164">
        <v>468.19</v>
      </c>
      <c r="D164" s="183">
        <f t="shared" si="5"/>
        <v>5.7706435285610977</v>
      </c>
      <c r="E164" s="183">
        <v>4.7826865404413423E-2</v>
      </c>
      <c r="F164" s="142">
        <v>162</v>
      </c>
      <c r="G164" s="182">
        <f t="shared" ca="1" si="6"/>
        <v>0.23427510165834103</v>
      </c>
    </row>
    <row r="165" spans="2:7" x14ac:dyDescent="0.3">
      <c r="B165" s="170">
        <v>38472</v>
      </c>
      <c r="C165">
        <v>69.150000000000006</v>
      </c>
      <c r="D165" s="183">
        <f t="shared" si="5"/>
        <v>0.30127963869025226</v>
      </c>
      <c r="E165" s="183">
        <v>4.7251249432076398E-2</v>
      </c>
      <c r="F165" s="142">
        <v>163</v>
      </c>
      <c r="G165" s="182">
        <f t="shared" ca="1" si="6"/>
        <v>-1.7589977933112948E-2</v>
      </c>
    </row>
    <row r="166" spans="2:7" x14ac:dyDescent="0.3">
      <c r="B166" s="170">
        <v>35033</v>
      </c>
      <c r="C166">
        <v>53.14</v>
      </c>
      <c r="D166" s="183">
        <f t="shared" si="5"/>
        <v>-0.86381691909484637</v>
      </c>
      <c r="E166" s="183">
        <v>4.6681110892259153E-2</v>
      </c>
      <c r="F166" s="142">
        <v>164</v>
      </c>
      <c r="G166" s="182">
        <f t="shared" ca="1" si="6"/>
        <v>4.6157717133984942E-2</v>
      </c>
    </row>
    <row r="167" spans="2:7" x14ac:dyDescent="0.3">
      <c r="B167" s="170">
        <v>41578</v>
      </c>
      <c r="C167">
        <v>390.21</v>
      </c>
      <c r="D167" s="183">
        <f t="shared" si="5"/>
        <v>-0.60574892649658996</v>
      </c>
      <c r="E167" s="183">
        <v>4.6055277055464729E-2</v>
      </c>
      <c r="F167" s="142">
        <v>165</v>
      </c>
      <c r="G167" s="182">
        <f t="shared" ca="1" si="6"/>
        <v>-0.15141165747750079</v>
      </c>
    </row>
    <row r="168" spans="2:7" x14ac:dyDescent="0.3">
      <c r="B168" s="170">
        <v>45351</v>
      </c>
      <c r="C168">
        <v>989.75</v>
      </c>
      <c r="D168" s="183">
        <f t="shared" si="5"/>
        <v>11.267600396628655</v>
      </c>
      <c r="E168" s="183">
        <v>4.483362891647668E-2</v>
      </c>
      <c r="F168" s="142">
        <v>166</v>
      </c>
      <c r="G168" s="182">
        <f t="shared" ca="1" si="6"/>
        <v>2.2258080347168873E-2</v>
      </c>
    </row>
    <row r="169" spans="2:7" x14ac:dyDescent="0.3">
      <c r="B169" s="170">
        <v>38321</v>
      </c>
      <c r="C169">
        <v>80.680000000000007</v>
      </c>
      <c r="D169" s="183">
        <f t="shared" si="5"/>
        <v>-0.7350845509768511</v>
      </c>
      <c r="E169" s="183">
        <v>4.4807044807044907E-2</v>
      </c>
      <c r="F169" s="142">
        <v>167</v>
      </c>
      <c r="G169" s="182">
        <f t="shared" ca="1" si="6"/>
        <v>-0.18854172283459197</v>
      </c>
    </row>
    <row r="170" spans="2:7" x14ac:dyDescent="0.3">
      <c r="B170" s="170">
        <v>41394</v>
      </c>
      <c r="C170">
        <v>304.55</v>
      </c>
      <c r="D170" s="183">
        <f t="shared" si="5"/>
        <v>-9.9763523499852194E-2</v>
      </c>
      <c r="E170" s="183">
        <v>4.4338522735066208E-2</v>
      </c>
      <c r="F170" s="142">
        <v>168</v>
      </c>
      <c r="G170" s="182">
        <f t="shared" ca="1" si="6"/>
        <v>-9.3047040769237338E-2</v>
      </c>
    </row>
    <row r="171" spans="2:7" x14ac:dyDescent="0.3">
      <c r="B171" s="170">
        <v>43190</v>
      </c>
      <c r="C171">
        <v>338.3</v>
      </c>
      <c r="D171" s="183">
        <f t="shared" si="5"/>
        <v>0.46127597080039751</v>
      </c>
      <c r="E171" s="183">
        <v>4.1467844718776063E-2</v>
      </c>
      <c r="F171" s="142">
        <v>169</v>
      </c>
      <c r="G171" s="182">
        <f t="shared" ca="1" si="6"/>
        <v>1.3271222296562482E-2</v>
      </c>
    </row>
    <row r="172" spans="2:7" x14ac:dyDescent="0.3">
      <c r="B172" s="170">
        <v>41060</v>
      </c>
      <c r="C172">
        <v>231.51</v>
      </c>
      <c r="D172" s="183">
        <f t="shared" si="5"/>
        <v>-0.42966594402838004</v>
      </c>
      <c r="E172" s="183">
        <v>4.0587918015102489E-2</v>
      </c>
      <c r="F172" s="142">
        <v>170</v>
      </c>
      <c r="G172" s="182">
        <f t="shared" ca="1" si="6"/>
        <v>0.21013715047265602</v>
      </c>
    </row>
    <row r="173" spans="2:7" x14ac:dyDescent="0.3">
      <c r="B173" s="170">
        <v>41729</v>
      </c>
      <c r="C173">
        <v>405.92</v>
      </c>
      <c r="D173" s="183">
        <f t="shared" si="5"/>
        <v>7.9076146587667333</v>
      </c>
      <c r="E173" s="183">
        <v>4.0393684642198044E-2</v>
      </c>
      <c r="F173" s="142">
        <v>171</v>
      </c>
      <c r="G173" s="182">
        <f t="shared" ca="1" si="6"/>
        <v>-0.14767304530136605</v>
      </c>
    </row>
    <row r="174" spans="2:7" x14ac:dyDescent="0.3">
      <c r="B174" s="170">
        <v>33694</v>
      </c>
      <c r="C174">
        <v>45.57</v>
      </c>
      <c r="D174" s="183">
        <f t="shared" si="5"/>
        <v>-0.89204235862689818</v>
      </c>
      <c r="E174" s="183">
        <v>3.9224629418472039E-2</v>
      </c>
      <c r="F174" s="142">
        <v>172</v>
      </c>
      <c r="G174" s="182">
        <f t="shared" ca="1" si="6"/>
        <v>-7.2994832349440653E-2</v>
      </c>
    </row>
    <row r="175" spans="2:7" x14ac:dyDescent="0.3">
      <c r="B175" s="170">
        <v>41790</v>
      </c>
      <c r="C175">
        <v>422.11</v>
      </c>
      <c r="D175" s="183">
        <f t="shared" si="5"/>
        <v>-0.10798588364573861</v>
      </c>
      <c r="E175" s="183">
        <v>3.9142315551069728E-2</v>
      </c>
      <c r="F175" s="142">
        <v>173</v>
      </c>
      <c r="G175" s="182">
        <f t="shared" ca="1" si="6"/>
        <v>-0.19850901268640536</v>
      </c>
    </row>
    <row r="176" spans="2:7" x14ac:dyDescent="0.3">
      <c r="B176" s="170">
        <v>42855</v>
      </c>
      <c r="C176">
        <v>473.21</v>
      </c>
      <c r="D176" s="183">
        <f t="shared" si="5"/>
        <v>0.61571291996722199</v>
      </c>
      <c r="E176" s="183">
        <v>3.7581950139232982E-2</v>
      </c>
      <c r="F176" s="142">
        <v>174</v>
      </c>
      <c r="G176" s="182">
        <f t="shared" ca="1" si="6"/>
        <v>0.11939765492548274</v>
      </c>
    </row>
    <row r="177" spans="2:7" x14ac:dyDescent="0.3">
      <c r="B177" s="170">
        <v>41486</v>
      </c>
      <c r="C177">
        <v>292.88</v>
      </c>
      <c r="D177" s="183">
        <f t="shared" si="5"/>
        <v>3.8724005989020127</v>
      </c>
      <c r="E177" s="183">
        <v>3.714720776231456E-2</v>
      </c>
      <c r="F177" s="142">
        <v>175</v>
      </c>
      <c r="G177" s="182">
        <f t="shared" ca="1" si="6"/>
        <v>0.18067089818424931</v>
      </c>
    </row>
    <row r="178" spans="2:7" x14ac:dyDescent="0.3">
      <c r="B178" s="170">
        <v>38138</v>
      </c>
      <c r="C178">
        <v>60.11</v>
      </c>
      <c r="D178" s="183">
        <f t="shared" si="5"/>
        <v>-0.86252087002264255</v>
      </c>
      <c r="E178" s="183">
        <v>3.7094547964113156E-2</v>
      </c>
      <c r="F178" s="142">
        <v>176</v>
      </c>
      <c r="G178" s="182">
        <f t="shared" ca="1" si="6"/>
        <v>0.11717165215383353</v>
      </c>
    </row>
    <row r="179" spans="2:7" x14ac:dyDescent="0.3">
      <c r="B179" s="170">
        <v>41820</v>
      </c>
      <c r="C179">
        <v>437.23</v>
      </c>
      <c r="D179" s="183">
        <f t="shared" si="5"/>
        <v>1.5624450565551193</v>
      </c>
      <c r="E179" s="183">
        <v>3.5820046907204292E-2</v>
      </c>
      <c r="F179" s="142">
        <v>177</v>
      </c>
      <c r="G179" s="182">
        <f t="shared" ca="1" si="6"/>
        <v>0.34607734091100839</v>
      </c>
    </row>
    <row r="180" spans="2:7" x14ac:dyDescent="0.3">
      <c r="B180" s="170">
        <v>40877</v>
      </c>
      <c r="C180">
        <v>170.63</v>
      </c>
      <c r="D180" s="183">
        <f t="shared" si="5"/>
        <v>1.5639368895567243</v>
      </c>
      <c r="E180" s="183">
        <v>3.4121212121212094E-2</v>
      </c>
      <c r="F180" s="142">
        <v>178</v>
      </c>
      <c r="G180" s="182">
        <f t="shared" ca="1" si="6"/>
        <v>-5.8698087042445085E-2</v>
      </c>
    </row>
    <row r="181" spans="2:7" x14ac:dyDescent="0.3">
      <c r="B181" s="170">
        <v>38260</v>
      </c>
      <c r="C181">
        <v>66.55</v>
      </c>
      <c r="D181" s="183">
        <f t="shared" si="5"/>
        <v>-0.76433301462516368</v>
      </c>
      <c r="E181" s="183">
        <v>3.3545581612051505E-2</v>
      </c>
      <c r="F181" s="142">
        <v>179</v>
      </c>
      <c r="G181" s="182">
        <f t="shared" ca="1" si="6"/>
        <v>0.39840417186418126</v>
      </c>
    </row>
    <row r="182" spans="2:7" x14ac:dyDescent="0.3">
      <c r="B182" s="170">
        <v>41455</v>
      </c>
      <c r="C182">
        <v>282.39</v>
      </c>
      <c r="D182" s="183">
        <f t="shared" si="5"/>
        <v>3.3856188849200186</v>
      </c>
      <c r="E182" s="183">
        <v>3.2693362589138776E-2</v>
      </c>
      <c r="F182" s="142">
        <v>180</v>
      </c>
      <c r="G182" s="182">
        <f t="shared" ca="1" si="6"/>
        <v>-0.17249700028128823</v>
      </c>
    </row>
    <row r="183" spans="2:7" x14ac:dyDescent="0.3">
      <c r="B183" s="170">
        <v>38230</v>
      </c>
      <c r="C183">
        <v>64.39</v>
      </c>
      <c r="D183" s="183">
        <f t="shared" si="5"/>
        <v>-0.48803371233203463</v>
      </c>
      <c r="E183" s="183">
        <v>3.2387365720699106E-2</v>
      </c>
      <c r="F183" s="142">
        <v>181</v>
      </c>
      <c r="G183" s="182">
        <f t="shared" ca="1" si="6"/>
        <v>5.6921848750730364E-2</v>
      </c>
    </row>
    <row r="184" spans="2:7" x14ac:dyDescent="0.3">
      <c r="B184" s="170">
        <v>39172</v>
      </c>
      <c r="C184">
        <v>125.77</v>
      </c>
      <c r="D184" s="183">
        <f t="shared" si="5"/>
        <v>-0.12275929413405878</v>
      </c>
      <c r="E184" s="183">
        <v>3.2340146105228576E-2</v>
      </c>
      <c r="F184" s="142">
        <v>182</v>
      </c>
      <c r="G184" s="182">
        <f t="shared" ca="1" si="6"/>
        <v>-9.6476684046681416E-2</v>
      </c>
    </row>
    <row r="185" spans="2:7" x14ac:dyDescent="0.3">
      <c r="B185" s="170">
        <v>40329</v>
      </c>
      <c r="C185">
        <v>143.37</v>
      </c>
      <c r="D185" s="183">
        <f t="shared" si="5"/>
        <v>-0.67553071108495899</v>
      </c>
      <c r="E185" s="183">
        <v>3.1142117376294683E-2</v>
      </c>
      <c r="F185" s="142">
        <v>183</v>
      </c>
      <c r="G185" s="182">
        <f t="shared" ca="1" si="6"/>
        <v>-0.14500095433024229</v>
      </c>
    </row>
    <row r="186" spans="2:7" x14ac:dyDescent="0.3">
      <c r="B186" s="170">
        <v>42916</v>
      </c>
      <c r="C186">
        <v>441.86</v>
      </c>
      <c r="D186" s="183">
        <f t="shared" si="5"/>
        <v>-5.8048562109616411E-2</v>
      </c>
      <c r="E186" s="183">
        <v>2.7868242300176836E-2</v>
      </c>
      <c r="F186" s="142">
        <v>184</v>
      </c>
      <c r="G186" s="182">
        <f t="shared" ca="1" si="6"/>
        <v>-6.7820963634951763E-3</v>
      </c>
    </row>
    <row r="187" spans="2:7" x14ac:dyDescent="0.3">
      <c r="B187" s="170">
        <v>42704</v>
      </c>
      <c r="C187">
        <v>469.09</v>
      </c>
      <c r="D187" s="183">
        <f t="shared" si="5"/>
        <v>8.3500099661152074</v>
      </c>
      <c r="E187" s="183">
        <v>2.7669456250273838E-2</v>
      </c>
      <c r="F187" s="142">
        <v>185</v>
      </c>
      <c r="G187" s="182">
        <f t="shared" ca="1" si="6"/>
        <v>0.17937509973278171</v>
      </c>
    </row>
    <row r="188" spans="2:7" x14ac:dyDescent="0.3">
      <c r="B188" s="170">
        <v>34880</v>
      </c>
      <c r="C188">
        <v>50.17</v>
      </c>
      <c r="D188" s="183">
        <f t="shared" si="5"/>
        <v>1.5261832829808661</v>
      </c>
      <c r="E188" s="183">
        <v>2.6601186822181384E-2</v>
      </c>
      <c r="F188" s="142">
        <v>186</v>
      </c>
      <c r="G188" s="182">
        <f t="shared" ca="1" si="6"/>
        <v>-0.13959592640090396</v>
      </c>
    </row>
    <row r="189" spans="2:7" x14ac:dyDescent="0.3">
      <c r="B189" s="170">
        <v>37346</v>
      </c>
      <c r="C189">
        <v>19.86</v>
      </c>
      <c r="D189" s="183">
        <f t="shared" si="5"/>
        <v>-0.56342053198505171</v>
      </c>
      <c r="E189" s="183">
        <v>2.4767801857585162E-2</v>
      </c>
      <c r="F189" s="142">
        <v>187</v>
      </c>
      <c r="G189" s="182">
        <f t="shared" ca="1" si="6"/>
        <v>9.7613735898643084E-2</v>
      </c>
    </row>
    <row r="190" spans="2:7" x14ac:dyDescent="0.3">
      <c r="B190" s="170">
        <v>34668</v>
      </c>
      <c r="C190">
        <v>45.49</v>
      </c>
      <c r="D190" s="183">
        <f t="shared" si="5"/>
        <v>-7.7281947261663195E-2</v>
      </c>
      <c r="E190" s="183">
        <v>2.4549549549549628E-2</v>
      </c>
      <c r="F190" s="142">
        <v>188</v>
      </c>
      <c r="G190" s="182">
        <f t="shared" ca="1" si="6"/>
        <v>-0.32982356787663009</v>
      </c>
    </row>
    <row r="191" spans="2:7" x14ac:dyDescent="0.3">
      <c r="B191" s="170">
        <v>35673</v>
      </c>
      <c r="C191">
        <v>49.3</v>
      </c>
      <c r="D191" s="183">
        <f t="shared" si="5"/>
        <v>-0.62357791860731471</v>
      </c>
      <c r="E191" s="183">
        <v>2.4309162684396313E-2</v>
      </c>
      <c r="F191" s="142">
        <v>189</v>
      </c>
      <c r="G191" s="182">
        <f t="shared" ca="1" si="6"/>
        <v>-3.167057645177767E-2</v>
      </c>
    </row>
    <row r="192" spans="2:7" x14ac:dyDescent="0.3">
      <c r="B192" s="170">
        <v>40209</v>
      </c>
      <c r="C192">
        <v>130.97</v>
      </c>
      <c r="D192" s="183">
        <f t="shared" si="5"/>
        <v>4.6428263679448509</v>
      </c>
      <c r="E192" s="183">
        <v>2.4243372174865052E-2</v>
      </c>
      <c r="F192" s="142">
        <v>190</v>
      </c>
      <c r="G192" s="182">
        <f t="shared" ca="1" si="6"/>
        <v>-0.10290740273041436</v>
      </c>
    </row>
    <row r="193" spans="2:7" x14ac:dyDescent="0.3">
      <c r="B193" s="170">
        <v>34242</v>
      </c>
      <c r="C193">
        <v>23.21</v>
      </c>
      <c r="D193" s="183">
        <f t="shared" si="5"/>
        <v>0.18660531697341526</v>
      </c>
      <c r="E193" s="183">
        <v>2.3368606701940086E-2</v>
      </c>
      <c r="F193" s="142">
        <v>191</v>
      </c>
      <c r="G193" s="182">
        <f t="shared" ca="1" si="6"/>
        <v>0.16138110799256494</v>
      </c>
    </row>
    <row r="194" spans="2:7" x14ac:dyDescent="0.3">
      <c r="B194" s="170">
        <v>33358</v>
      </c>
      <c r="C194">
        <v>19.559999999999999</v>
      </c>
      <c r="D194" s="183">
        <f t="shared" si="5"/>
        <v>-0.95231594344222326</v>
      </c>
      <c r="E194" s="183">
        <v>2.2477783585990577E-2</v>
      </c>
      <c r="F194" s="142">
        <v>192</v>
      </c>
      <c r="G194" s="182">
        <f t="shared" ca="1" si="6"/>
        <v>-0.13614994022656823</v>
      </c>
    </row>
    <row r="195" spans="2:7" x14ac:dyDescent="0.3">
      <c r="B195" s="170">
        <v>44834</v>
      </c>
      <c r="C195">
        <v>410.2</v>
      </c>
      <c r="D195" s="183">
        <f t="shared" ref="D195:D218" si="7">(C195-C196)/C196</f>
        <v>-0.11398146748169435</v>
      </c>
      <c r="E195" s="183">
        <v>2.0144242725690042E-2</v>
      </c>
      <c r="F195" s="142">
        <v>193</v>
      </c>
      <c r="G195" s="182">
        <f t="shared" ref="G195:G258" ca="1" si="8">_xlfn.NORM.INV(RAND(),L$5,L$6)</f>
        <v>6.1216103875788262E-2</v>
      </c>
    </row>
    <row r="196" spans="2:7" x14ac:dyDescent="0.3">
      <c r="B196" s="170">
        <v>42794</v>
      </c>
      <c r="C196">
        <v>462.97</v>
      </c>
      <c r="D196" s="183">
        <f t="shared" si="7"/>
        <v>1.5339061901373761</v>
      </c>
      <c r="E196" s="183">
        <v>1.9914964862423768E-2</v>
      </c>
      <c r="F196" s="142">
        <v>194</v>
      </c>
      <c r="G196" s="182">
        <f t="shared" ca="1" si="8"/>
        <v>7.7812285568870709E-2</v>
      </c>
    </row>
    <row r="197" spans="2:7" x14ac:dyDescent="0.3">
      <c r="B197" s="170">
        <v>44165</v>
      </c>
      <c r="C197">
        <v>182.71</v>
      </c>
      <c r="D197" s="183">
        <f t="shared" si="7"/>
        <v>0.26732329888326301</v>
      </c>
      <c r="E197" s="183">
        <v>1.9359517964740006E-2</v>
      </c>
      <c r="F197" s="142">
        <v>195</v>
      </c>
      <c r="G197" s="182">
        <f t="shared" ca="1" si="8"/>
        <v>0.2053148334846725</v>
      </c>
    </row>
    <row r="198" spans="2:7" x14ac:dyDescent="0.3">
      <c r="B198" s="170">
        <v>38960</v>
      </c>
      <c r="C198">
        <v>144.16999999999999</v>
      </c>
      <c r="D198" s="183">
        <f t="shared" si="7"/>
        <v>-0.45147053228322492</v>
      </c>
      <c r="E198" s="183">
        <v>1.8725268513284179E-2</v>
      </c>
      <c r="F198" s="142">
        <v>196</v>
      </c>
      <c r="G198" s="182">
        <f t="shared" ca="1" si="8"/>
        <v>0.21741561144794774</v>
      </c>
    </row>
    <row r="199" spans="2:7" x14ac:dyDescent="0.3">
      <c r="B199" s="170">
        <v>40968</v>
      </c>
      <c r="C199">
        <v>262.83</v>
      </c>
      <c r="D199" s="183">
        <f t="shared" si="7"/>
        <v>-0.73842555732484083</v>
      </c>
      <c r="E199" s="183">
        <v>1.5885899814471076E-2</v>
      </c>
      <c r="F199" s="142">
        <v>197</v>
      </c>
      <c r="G199" s="182">
        <f t="shared" ca="1" si="8"/>
        <v>-6.9321185751900827E-2</v>
      </c>
    </row>
    <row r="200" spans="2:7" x14ac:dyDescent="0.3">
      <c r="B200" s="170">
        <v>45382</v>
      </c>
      <c r="C200" s="85">
        <v>1004.8</v>
      </c>
      <c r="D200" s="183">
        <f t="shared" si="7"/>
        <v>13.820058997050149</v>
      </c>
      <c r="E200" s="183">
        <v>1.5205860065673104E-2</v>
      </c>
      <c r="F200" s="142">
        <v>198</v>
      </c>
      <c r="G200" s="182">
        <f t="shared" ca="1" si="8"/>
        <v>-3.6394470745817684E-2</v>
      </c>
    </row>
    <row r="201" spans="2:7" x14ac:dyDescent="0.3">
      <c r="B201" s="170">
        <v>35185</v>
      </c>
      <c r="C201">
        <v>67.8</v>
      </c>
      <c r="D201" s="183">
        <f t="shared" si="7"/>
        <v>0.4037267080745342</v>
      </c>
      <c r="E201" s="183">
        <v>1.4210919970082317E-2</v>
      </c>
      <c r="F201" s="142">
        <v>199</v>
      </c>
      <c r="G201" s="182">
        <f t="shared" ca="1" si="8"/>
        <v>1.6255036185001043E-2</v>
      </c>
    </row>
    <row r="202" spans="2:7" x14ac:dyDescent="0.3">
      <c r="B202" s="170">
        <v>34577</v>
      </c>
      <c r="C202">
        <v>48.3</v>
      </c>
      <c r="D202" s="183">
        <f t="shared" si="7"/>
        <v>-0.89042898300855244</v>
      </c>
      <c r="E202" s="183">
        <v>1.3641133263378775E-2</v>
      </c>
      <c r="F202" s="142">
        <v>200</v>
      </c>
      <c r="G202" s="182">
        <f t="shared" ca="1" si="8"/>
        <v>-0.1111899248574018</v>
      </c>
    </row>
    <row r="203" spans="2:7" x14ac:dyDescent="0.3">
      <c r="B203" s="170">
        <v>44681</v>
      </c>
      <c r="C203">
        <v>440.81</v>
      </c>
      <c r="D203" s="183">
        <f t="shared" si="7"/>
        <v>0.65811547865337583</v>
      </c>
      <c r="E203" s="183">
        <v>1.3589330880662279E-2</v>
      </c>
      <c r="F203" s="142">
        <v>201</v>
      </c>
      <c r="G203" s="182">
        <f t="shared" ca="1" si="8"/>
        <v>-0.19776552824052857</v>
      </c>
    </row>
    <row r="204" spans="2:7" x14ac:dyDescent="0.3">
      <c r="B204" s="170">
        <v>43312</v>
      </c>
      <c r="C204">
        <v>265.85000000000002</v>
      </c>
      <c r="D204" s="183">
        <f t="shared" si="7"/>
        <v>1.0992577384712574</v>
      </c>
      <c r="E204" s="183">
        <v>1.2877662209014346E-2</v>
      </c>
      <c r="F204" s="142">
        <v>202</v>
      </c>
      <c r="G204" s="182">
        <f t="shared" ca="1" si="8"/>
        <v>0.14198357546146595</v>
      </c>
    </row>
    <row r="205" spans="2:7" x14ac:dyDescent="0.3">
      <c r="B205" s="170">
        <v>39416</v>
      </c>
      <c r="C205">
        <v>126.64</v>
      </c>
      <c r="D205" s="183">
        <f t="shared" si="7"/>
        <v>-0.70880662221200275</v>
      </c>
      <c r="E205" s="183">
        <v>1.2876909541709985E-2</v>
      </c>
      <c r="F205" s="142">
        <v>203</v>
      </c>
      <c r="G205" s="182">
        <f t="shared" ca="1" si="8"/>
        <v>0.10733628605567228</v>
      </c>
    </row>
    <row r="206" spans="2:7" x14ac:dyDescent="0.3">
      <c r="B206" s="170">
        <v>44651</v>
      </c>
      <c r="C206">
        <v>434.9</v>
      </c>
      <c r="D206" s="183">
        <f t="shared" si="7"/>
        <v>2.3256863194922381</v>
      </c>
      <c r="E206" s="183">
        <v>8.8848678868860831E-3</v>
      </c>
      <c r="F206" s="142">
        <v>204</v>
      </c>
      <c r="G206" s="182">
        <f t="shared" ca="1" si="8"/>
        <v>1.0158137545833343E-2</v>
      </c>
    </row>
    <row r="207" spans="2:7" x14ac:dyDescent="0.3">
      <c r="B207" s="170">
        <v>38868</v>
      </c>
      <c r="C207">
        <v>130.77000000000001</v>
      </c>
      <c r="D207" s="183">
        <f t="shared" si="7"/>
        <v>0.80272952853598012</v>
      </c>
      <c r="E207" s="183">
        <v>8.6386424990359013E-3</v>
      </c>
      <c r="F207" s="142">
        <v>205</v>
      </c>
      <c r="G207" s="182">
        <f t="shared" ca="1" si="8"/>
        <v>-7.2483280176938392E-2</v>
      </c>
    </row>
    <row r="208" spans="2:7" x14ac:dyDescent="0.3">
      <c r="B208" s="170">
        <v>35246</v>
      </c>
      <c r="C208">
        <v>72.540000000000006</v>
      </c>
      <c r="D208" s="183">
        <f t="shared" si="7"/>
        <v>-0.37851267991775184</v>
      </c>
      <c r="E208" s="183">
        <v>6.940588561910049E-3</v>
      </c>
      <c r="F208" s="142">
        <v>206</v>
      </c>
      <c r="G208" s="182">
        <f t="shared" ca="1" si="8"/>
        <v>-9.9057656469174776E-2</v>
      </c>
    </row>
    <row r="209" spans="2:7" x14ac:dyDescent="0.3">
      <c r="B209" s="170">
        <v>43708</v>
      </c>
      <c r="C209">
        <v>116.72</v>
      </c>
      <c r="D209" s="183">
        <f t="shared" si="7"/>
        <v>-7.6801392074665881E-2</v>
      </c>
      <c r="E209" s="183">
        <v>6.3804104155888502E-3</v>
      </c>
      <c r="F209" s="142">
        <v>207</v>
      </c>
      <c r="G209" s="182">
        <f t="shared" ca="1" si="8"/>
        <v>-0.20923660803123711</v>
      </c>
    </row>
    <row r="210" spans="2:7" x14ac:dyDescent="0.3">
      <c r="B210" s="170">
        <v>39202</v>
      </c>
      <c r="C210">
        <v>126.43</v>
      </c>
      <c r="D210" s="183">
        <f t="shared" si="7"/>
        <v>-0.26335722193089778</v>
      </c>
      <c r="E210" s="183">
        <v>5.2476743261509968E-3</v>
      </c>
      <c r="F210" s="142">
        <v>208</v>
      </c>
      <c r="G210" s="182">
        <f t="shared" ca="1" si="8"/>
        <v>7.6607994686632621E-3</v>
      </c>
    </row>
    <row r="211" spans="2:7" x14ac:dyDescent="0.3">
      <c r="B211" s="170">
        <v>43434</v>
      </c>
      <c r="C211">
        <v>171.63</v>
      </c>
      <c r="D211" s="183">
        <f t="shared" si="7"/>
        <v>-0.67840278818767796</v>
      </c>
      <c r="E211" s="183">
        <v>4.330270934519335E-3</v>
      </c>
      <c r="F211" s="142">
        <v>209</v>
      </c>
      <c r="G211" s="182">
        <f t="shared" ca="1" si="8"/>
        <v>0.13361649407129272</v>
      </c>
    </row>
    <row r="212" spans="2:7" x14ac:dyDescent="0.3">
      <c r="B212" s="170">
        <v>42643</v>
      </c>
      <c r="C212">
        <v>533.67999999999995</v>
      </c>
      <c r="D212" s="183">
        <f t="shared" si="7"/>
        <v>3.455501753214226</v>
      </c>
      <c r="E212" s="183">
        <v>4.0071489041482375E-3</v>
      </c>
      <c r="F212" s="142">
        <v>210</v>
      </c>
      <c r="G212" s="182">
        <f t="shared" ca="1" si="8"/>
        <v>-3.9930744260909062E-2</v>
      </c>
    </row>
    <row r="213" spans="2:7" x14ac:dyDescent="0.3">
      <c r="B213" s="170">
        <v>39294</v>
      </c>
      <c r="C213">
        <v>119.78</v>
      </c>
      <c r="D213" s="183">
        <f t="shared" si="7"/>
        <v>1.8505473584007612</v>
      </c>
      <c r="E213" s="183">
        <v>3.3506449991623864E-3</v>
      </c>
      <c r="F213" s="142">
        <v>211</v>
      </c>
      <c r="G213" s="182">
        <f t="shared" ca="1" si="8"/>
        <v>-8.010220019425706E-3</v>
      </c>
    </row>
    <row r="214" spans="2:7" x14ac:dyDescent="0.3">
      <c r="B214" s="170">
        <v>34515</v>
      </c>
      <c r="C214">
        <v>42.02</v>
      </c>
      <c r="D214" s="183">
        <f t="shared" si="7"/>
        <v>2.1011070110701109</v>
      </c>
      <c r="E214" s="183">
        <v>2.6246719160106548E-3</v>
      </c>
      <c r="F214" s="142">
        <v>212</v>
      </c>
      <c r="G214" s="182">
        <f t="shared" ca="1" si="8"/>
        <v>0.10993389711224118</v>
      </c>
    </row>
    <row r="215" spans="2:7" x14ac:dyDescent="0.3">
      <c r="B215" s="170">
        <v>36860</v>
      </c>
      <c r="C215">
        <v>13.55</v>
      </c>
      <c r="D215" s="183">
        <f t="shared" si="7"/>
        <v>-0.88665830196570472</v>
      </c>
      <c r="E215" s="183">
        <v>2.2189349112426877E-3</v>
      </c>
      <c r="F215" s="142">
        <v>213</v>
      </c>
      <c r="G215" s="182">
        <f t="shared" ca="1" si="8"/>
        <v>-3.6450128982492634E-2</v>
      </c>
    </row>
    <row r="216" spans="2:7" x14ac:dyDescent="0.3">
      <c r="B216" s="170">
        <v>39478</v>
      </c>
      <c r="C216">
        <v>119.55</v>
      </c>
      <c r="D216" s="183">
        <f t="shared" si="7"/>
        <v>-0.7056940991112971</v>
      </c>
      <c r="E216" s="183">
        <v>1.3401457408492889E-3</v>
      </c>
      <c r="F216" s="142">
        <v>214</v>
      </c>
      <c r="G216" s="182">
        <f t="shared" ca="1" si="8"/>
        <v>-0.14412152395055022</v>
      </c>
    </row>
    <row r="217" spans="2:7" x14ac:dyDescent="0.3">
      <c r="B217" s="170">
        <v>41759</v>
      </c>
      <c r="C217">
        <v>406.21</v>
      </c>
      <c r="D217" s="183">
        <f t="shared" si="7"/>
        <v>-2.8670492587278835E-2</v>
      </c>
      <c r="E217" s="183">
        <v>7.1442648797783706E-4</v>
      </c>
      <c r="F217" s="142">
        <v>215</v>
      </c>
      <c r="G217" s="182">
        <f t="shared" ca="1" si="8"/>
        <v>5.4035283368859863E-2</v>
      </c>
    </row>
    <row r="218" spans="2:7" x14ac:dyDescent="0.3">
      <c r="B218" s="170">
        <v>44985</v>
      </c>
      <c r="C218">
        <v>418.2</v>
      </c>
      <c r="D218" s="183">
        <f t="shared" si="7"/>
        <v>24.942928039702231</v>
      </c>
      <c r="E218" s="183">
        <v>2.3917723032759123E-4</v>
      </c>
      <c r="F218" s="142">
        <v>216</v>
      </c>
      <c r="G218" s="182">
        <f t="shared" ca="1" si="8"/>
        <v>-3.6819198666643134E-2</v>
      </c>
    </row>
    <row r="219" spans="2:7" x14ac:dyDescent="0.3">
      <c r="B219" s="170">
        <v>33269</v>
      </c>
      <c r="C219">
        <v>16.12</v>
      </c>
      <c r="D219" s="183">
        <v>0</v>
      </c>
      <c r="E219" s="183">
        <v>0</v>
      </c>
      <c r="F219" s="142">
        <v>217</v>
      </c>
      <c r="G219" s="182">
        <f t="shared" ca="1" si="8"/>
        <v>-6.9457017127028155E-3</v>
      </c>
    </row>
    <row r="220" spans="2:7" x14ac:dyDescent="0.3">
      <c r="B220" s="170">
        <v>38442</v>
      </c>
      <c r="C220">
        <v>66.03</v>
      </c>
      <c r="D220" s="183">
        <f t="shared" ref="D220:D251" si="9">(C220-C221)/C221</f>
        <v>-0.85527036801613232</v>
      </c>
      <c r="E220" s="183">
        <v>-4.5413260672117975E-4</v>
      </c>
      <c r="F220" s="142">
        <v>218</v>
      </c>
      <c r="G220" s="182">
        <f t="shared" ca="1" si="8"/>
        <v>5.0473214963769365E-2</v>
      </c>
    </row>
    <row r="221" spans="2:7" x14ac:dyDescent="0.3">
      <c r="B221" s="170">
        <v>42521</v>
      </c>
      <c r="C221">
        <v>456.23</v>
      </c>
      <c r="D221" s="183">
        <f t="shared" si="9"/>
        <v>4.6639354438237124</v>
      </c>
      <c r="E221" s="183">
        <v>-8.7598274313991037E-4</v>
      </c>
      <c r="F221" s="142">
        <v>219</v>
      </c>
      <c r="G221" s="182">
        <f t="shared" ca="1" si="8"/>
        <v>-1.2251470634188182E-3</v>
      </c>
    </row>
    <row r="222" spans="2:7" x14ac:dyDescent="0.3">
      <c r="B222" s="170">
        <v>38352</v>
      </c>
      <c r="C222">
        <v>80.55</v>
      </c>
      <c r="D222" s="183">
        <f t="shared" si="9"/>
        <v>-0.87147370436558602</v>
      </c>
      <c r="E222" s="183">
        <v>-1.6113039167081017E-3</v>
      </c>
      <c r="F222" s="142">
        <v>220</v>
      </c>
      <c r="G222" s="182">
        <f t="shared" ca="1" si="8"/>
        <v>6.3659023646782859E-2</v>
      </c>
    </row>
    <row r="223" spans="2:7" x14ac:dyDescent="0.3">
      <c r="B223" s="170">
        <v>45199</v>
      </c>
      <c r="C223">
        <v>626.72</v>
      </c>
      <c r="D223" s="183">
        <f t="shared" si="9"/>
        <v>22.126199261992618</v>
      </c>
      <c r="E223" s="183">
        <v>-2.4512144653486829E-3</v>
      </c>
      <c r="F223" s="142">
        <v>221</v>
      </c>
      <c r="G223" s="182">
        <f t="shared" ca="1" si="8"/>
        <v>-6.8563999699903136E-2</v>
      </c>
    </row>
    <row r="224" spans="2:7" x14ac:dyDescent="0.3">
      <c r="B224" s="170">
        <v>39844</v>
      </c>
      <c r="C224">
        <v>27.1</v>
      </c>
      <c r="D224" s="183">
        <f t="shared" si="9"/>
        <v>-0.53420419388105878</v>
      </c>
      <c r="E224" s="183">
        <v>-2.5763709974236395E-3</v>
      </c>
      <c r="F224" s="142">
        <v>222</v>
      </c>
      <c r="G224" s="182">
        <f t="shared" ca="1" si="8"/>
        <v>-7.2148831632359842E-2</v>
      </c>
    </row>
    <row r="225" spans="2:7" x14ac:dyDescent="0.3">
      <c r="B225" s="170">
        <v>34972</v>
      </c>
      <c r="C225">
        <v>58.18</v>
      </c>
      <c r="D225" s="183">
        <f t="shared" si="9"/>
        <v>1.3844262295081968</v>
      </c>
      <c r="E225" s="183">
        <v>-3.5965062510704034E-3</v>
      </c>
      <c r="F225" s="142">
        <v>223</v>
      </c>
      <c r="G225" s="182">
        <f t="shared" ca="1" si="8"/>
        <v>-0.2871142643651714</v>
      </c>
    </row>
    <row r="226" spans="2:7" x14ac:dyDescent="0.3">
      <c r="B226" s="170">
        <v>33572</v>
      </c>
      <c r="C226">
        <v>24.4</v>
      </c>
      <c r="D226" s="183">
        <f t="shared" si="9"/>
        <v>-0.95346797108911652</v>
      </c>
      <c r="E226" s="183">
        <v>-4.0816326530612821E-3</v>
      </c>
      <c r="F226" s="142">
        <v>224</v>
      </c>
      <c r="G226" s="182">
        <f t="shared" ca="1" si="8"/>
        <v>0.17438199344373406</v>
      </c>
    </row>
    <row r="227" spans="2:7" x14ac:dyDescent="0.3">
      <c r="B227" s="170">
        <v>41943</v>
      </c>
      <c r="C227">
        <v>524.37</v>
      </c>
      <c r="D227" s="183">
        <f t="shared" si="9"/>
        <v>2.9776226958962293</v>
      </c>
      <c r="E227" s="183">
        <v>-4.3859649122805983E-3</v>
      </c>
      <c r="F227" s="142">
        <v>225</v>
      </c>
      <c r="G227" s="182">
        <f t="shared" ca="1" si="8"/>
        <v>-1.9203696160262754E-2</v>
      </c>
    </row>
    <row r="228" spans="2:7" x14ac:dyDescent="0.3">
      <c r="B228" s="170">
        <v>44104</v>
      </c>
      <c r="C228">
        <v>131.83000000000001</v>
      </c>
      <c r="D228" s="183">
        <f t="shared" si="9"/>
        <v>1.6975649682832006</v>
      </c>
      <c r="E228" s="183">
        <v>-4.9064009661834032E-3</v>
      </c>
      <c r="F228" s="142">
        <v>226</v>
      </c>
      <c r="G228" s="182">
        <f t="shared" ca="1" si="8"/>
        <v>5.2209986968604807E-2</v>
      </c>
    </row>
    <row r="229" spans="2:7" x14ac:dyDescent="0.3">
      <c r="B229" s="170">
        <v>34850</v>
      </c>
      <c r="C229">
        <v>48.87</v>
      </c>
      <c r="D229" s="183">
        <f t="shared" si="9"/>
        <v>-0.90806133007242962</v>
      </c>
      <c r="E229" s="183">
        <v>-5.2920822308163053E-3</v>
      </c>
      <c r="F229" s="142">
        <v>227</v>
      </c>
      <c r="G229" s="182">
        <f t="shared" ca="1" si="8"/>
        <v>-0.16400265692374227</v>
      </c>
    </row>
    <row r="230" spans="2:7" x14ac:dyDescent="0.3">
      <c r="B230" s="170">
        <v>42613</v>
      </c>
      <c r="C230">
        <v>531.54999999999995</v>
      </c>
      <c r="D230" s="183">
        <f t="shared" si="9"/>
        <v>26.329048843187657</v>
      </c>
      <c r="E230" s="183">
        <v>-5.295856880871367E-3</v>
      </c>
      <c r="F230" s="142">
        <v>228</v>
      </c>
      <c r="G230" s="182">
        <f t="shared" ca="1" si="8"/>
        <v>-1.9872784834581755E-2</v>
      </c>
    </row>
    <row r="231" spans="2:7" x14ac:dyDescent="0.3">
      <c r="B231" s="170">
        <v>33389</v>
      </c>
      <c r="C231">
        <v>19.45</v>
      </c>
      <c r="D231" s="183">
        <f t="shared" si="9"/>
        <v>4.2895442359249372E-2</v>
      </c>
      <c r="E231" s="183">
        <v>-5.6237218813905646E-3</v>
      </c>
      <c r="F231" s="142">
        <v>229</v>
      </c>
      <c r="G231" s="182">
        <f t="shared" ca="1" si="8"/>
        <v>4.2231641463146508E-2</v>
      </c>
    </row>
    <row r="232" spans="2:7" x14ac:dyDescent="0.3">
      <c r="B232" s="170">
        <v>36677</v>
      </c>
      <c r="C232">
        <v>18.649999999999999</v>
      </c>
      <c r="D232" s="183">
        <f t="shared" si="9"/>
        <v>-0.74111604664075514</v>
      </c>
      <c r="E232" s="183">
        <v>-6.3931806073522111E-3</v>
      </c>
      <c r="F232" s="142">
        <v>230</v>
      </c>
      <c r="G232" s="182">
        <f t="shared" ca="1" si="8"/>
        <v>0.1586537869727615</v>
      </c>
    </row>
    <row r="233" spans="2:7" x14ac:dyDescent="0.3">
      <c r="B233" s="170">
        <v>35277</v>
      </c>
      <c r="C233">
        <v>72.040000000000006</v>
      </c>
      <c r="D233" s="183">
        <f t="shared" si="9"/>
        <v>-0.6888792917296479</v>
      </c>
      <c r="E233" s="183">
        <v>-6.8927488282326983E-3</v>
      </c>
      <c r="F233" s="142">
        <v>231</v>
      </c>
      <c r="G233" s="182">
        <f t="shared" ca="1" si="8"/>
        <v>3.3452292976174032E-2</v>
      </c>
    </row>
    <row r="234" spans="2:7" x14ac:dyDescent="0.3">
      <c r="B234" s="170">
        <v>40633</v>
      </c>
      <c r="C234">
        <v>231.55</v>
      </c>
      <c r="D234" s="183">
        <f t="shared" si="9"/>
        <v>7.3201581027667997</v>
      </c>
      <c r="E234" s="183">
        <v>-9.1998288403935709E-3</v>
      </c>
      <c r="F234" s="142">
        <v>232</v>
      </c>
      <c r="G234" s="182">
        <f t="shared" ca="1" si="8"/>
        <v>-0.19266235681927507</v>
      </c>
    </row>
    <row r="235" spans="2:7" x14ac:dyDescent="0.3">
      <c r="B235" s="170">
        <v>33481</v>
      </c>
      <c r="C235">
        <v>27.83</v>
      </c>
      <c r="D235" s="183">
        <f t="shared" si="9"/>
        <v>0.22707231040564368</v>
      </c>
      <c r="E235" s="183">
        <v>-1.1718750000000066E-2</v>
      </c>
      <c r="F235" s="142">
        <v>233</v>
      </c>
      <c r="G235" s="182">
        <f t="shared" ca="1" si="8"/>
        <v>-0.29078280252118549</v>
      </c>
    </row>
    <row r="236" spans="2:7" x14ac:dyDescent="0.3">
      <c r="B236" s="170">
        <v>34212</v>
      </c>
      <c r="C236">
        <v>22.68</v>
      </c>
      <c r="D236" s="183">
        <f t="shared" si="9"/>
        <v>-0.95027079176442208</v>
      </c>
      <c r="E236" s="183">
        <v>-1.3913043478260882E-2</v>
      </c>
      <c r="F236" s="142">
        <v>234</v>
      </c>
      <c r="G236" s="182">
        <f t="shared" ca="1" si="8"/>
        <v>0.14904771189061261</v>
      </c>
    </row>
    <row r="237" spans="2:7" x14ac:dyDescent="0.3">
      <c r="B237" s="170">
        <v>42825</v>
      </c>
      <c r="C237">
        <v>456.07</v>
      </c>
      <c r="D237" s="183">
        <f t="shared" si="9"/>
        <v>9.0433825148645681</v>
      </c>
      <c r="E237" s="183">
        <v>-1.4903773462643441E-2</v>
      </c>
      <c r="F237" s="142">
        <v>235</v>
      </c>
      <c r="G237" s="182">
        <f t="shared" ca="1" si="8"/>
        <v>0.1313655581647937</v>
      </c>
    </row>
    <row r="238" spans="2:7" x14ac:dyDescent="0.3">
      <c r="B238" s="170">
        <v>35734</v>
      </c>
      <c r="C238">
        <v>45.41</v>
      </c>
      <c r="D238" s="183">
        <f t="shared" si="9"/>
        <v>-0.91967097116575269</v>
      </c>
      <c r="E238" s="183">
        <v>-1.4967462039045658E-2</v>
      </c>
      <c r="F238" s="142">
        <v>236</v>
      </c>
      <c r="G238" s="182">
        <f t="shared" ca="1" si="8"/>
        <v>0.14851676712121464</v>
      </c>
    </row>
    <row r="239" spans="2:7" x14ac:dyDescent="0.3">
      <c r="B239" s="170">
        <v>42035</v>
      </c>
      <c r="C239">
        <v>565.29999999999995</v>
      </c>
      <c r="D239" s="183">
        <f t="shared" si="9"/>
        <v>7.3205769796879592</v>
      </c>
      <c r="E239" s="183">
        <v>-1.7091787943595432E-2</v>
      </c>
      <c r="F239" s="142">
        <v>237</v>
      </c>
      <c r="G239" s="182">
        <f t="shared" ca="1" si="8"/>
        <v>0.36360895054558823</v>
      </c>
    </row>
    <row r="240" spans="2:7" x14ac:dyDescent="0.3">
      <c r="B240" s="170">
        <v>38503</v>
      </c>
      <c r="C240">
        <v>67.94</v>
      </c>
      <c r="D240" s="183">
        <f t="shared" si="9"/>
        <v>-0.60766876479759768</v>
      </c>
      <c r="E240" s="183">
        <v>-1.7498192335502646E-2</v>
      </c>
      <c r="F240" s="142">
        <v>238</v>
      </c>
      <c r="G240" s="182">
        <f t="shared" ca="1" si="8"/>
        <v>0.2212898557489118</v>
      </c>
    </row>
    <row r="241" spans="2:7" x14ac:dyDescent="0.3">
      <c r="B241" s="170">
        <v>43524</v>
      </c>
      <c r="C241">
        <v>173.17</v>
      </c>
      <c r="D241" s="183">
        <f t="shared" si="9"/>
        <v>2.8809950694755715</v>
      </c>
      <c r="E241" s="183">
        <v>-1.8032322086759325E-2</v>
      </c>
      <c r="F241" s="142">
        <v>239</v>
      </c>
      <c r="G241" s="182">
        <f t="shared" ca="1" si="8"/>
        <v>-4.0700112379520627E-2</v>
      </c>
    </row>
    <row r="242" spans="2:7" x14ac:dyDescent="0.3">
      <c r="B242" s="170">
        <v>34699</v>
      </c>
      <c r="C242">
        <v>44.62</v>
      </c>
      <c r="D242" s="183">
        <f t="shared" si="9"/>
        <v>-0.82999961900407671</v>
      </c>
      <c r="E242" s="183">
        <v>-1.9125082435700252E-2</v>
      </c>
      <c r="F242" s="142">
        <v>240</v>
      </c>
      <c r="G242" s="182">
        <f t="shared" ca="1" si="8"/>
        <v>-1.9639570288394637E-2</v>
      </c>
    </row>
    <row r="243" spans="2:7" x14ac:dyDescent="0.3">
      <c r="B243" s="170">
        <v>43281</v>
      </c>
      <c r="C243">
        <v>262.47000000000003</v>
      </c>
      <c r="D243" s="183">
        <f t="shared" si="9"/>
        <v>0.48834703714204725</v>
      </c>
      <c r="E243" s="183">
        <v>-1.9316992975638766E-2</v>
      </c>
      <c r="F243" s="142">
        <v>241</v>
      </c>
      <c r="G243" s="182">
        <f t="shared" ca="1" si="8"/>
        <v>5.2933217185979514E-2</v>
      </c>
    </row>
    <row r="244" spans="2:7" x14ac:dyDescent="0.3">
      <c r="B244" s="170">
        <v>43496</v>
      </c>
      <c r="C244">
        <v>176.35</v>
      </c>
      <c r="D244" s="183">
        <f t="shared" si="9"/>
        <v>1.2090692722034322</v>
      </c>
      <c r="E244" s="183">
        <v>-2.0713016437139149E-2</v>
      </c>
      <c r="F244" s="142">
        <v>242</v>
      </c>
      <c r="G244" s="182">
        <f t="shared" ca="1" si="8"/>
        <v>-3.8622448417075558E-2</v>
      </c>
    </row>
    <row r="245" spans="2:7" x14ac:dyDescent="0.3">
      <c r="B245" s="170">
        <v>38017</v>
      </c>
      <c r="C245">
        <v>79.83</v>
      </c>
      <c r="D245" s="183">
        <f t="shared" si="9"/>
        <v>-0.41032648840301372</v>
      </c>
      <c r="E245" s="183">
        <v>-2.2170504654581116E-2</v>
      </c>
      <c r="F245" s="142">
        <v>243</v>
      </c>
      <c r="G245" s="182">
        <f t="shared" ca="1" si="8"/>
        <v>-0.12485112736335328</v>
      </c>
    </row>
    <row r="246" spans="2:7" x14ac:dyDescent="0.3">
      <c r="B246" s="170">
        <v>39021</v>
      </c>
      <c r="C246">
        <v>135.38</v>
      </c>
      <c r="D246" s="183">
        <f t="shared" si="9"/>
        <v>-0.52586418239764643</v>
      </c>
      <c r="E246" s="183">
        <v>-2.2456495053794594E-2</v>
      </c>
      <c r="F246" s="142">
        <v>244</v>
      </c>
      <c r="G246" s="182">
        <f t="shared" ca="1" si="8"/>
        <v>-0.30020317336738639</v>
      </c>
    </row>
    <row r="247" spans="2:7" x14ac:dyDescent="0.3">
      <c r="B247" s="170">
        <v>44408</v>
      </c>
      <c r="C247">
        <v>285.52999999999997</v>
      </c>
      <c r="D247" s="183">
        <f t="shared" si="9"/>
        <v>13.917972831765933</v>
      </c>
      <c r="E247" s="183">
        <v>-2.2626138152940418E-2</v>
      </c>
      <c r="F247" s="142">
        <v>245</v>
      </c>
      <c r="G247" s="182">
        <f t="shared" ca="1" si="8"/>
        <v>0.1024898094030053</v>
      </c>
    </row>
    <row r="248" spans="2:7" x14ac:dyDescent="0.3">
      <c r="B248" s="170">
        <v>36007</v>
      </c>
      <c r="C248">
        <v>19.14</v>
      </c>
      <c r="D248" s="183">
        <f t="shared" si="9"/>
        <v>-0.73019453058923034</v>
      </c>
      <c r="E248" s="183">
        <v>-2.2970903522205172E-2</v>
      </c>
      <c r="F248" s="142">
        <v>246</v>
      </c>
      <c r="G248" s="182">
        <f t="shared" ca="1" si="8"/>
        <v>-9.2309806332804487E-2</v>
      </c>
    </row>
    <row r="249" spans="2:7" x14ac:dyDescent="0.3">
      <c r="B249" s="170">
        <v>39629</v>
      </c>
      <c r="C249">
        <v>70.94</v>
      </c>
      <c r="D249" s="183">
        <f t="shared" si="9"/>
        <v>-0.45160791589363025</v>
      </c>
      <c r="E249" s="183">
        <v>-2.4477447744774495E-2</v>
      </c>
      <c r="F249" s="142">
        <v>247</v>
      </c>
      <c r="G249" s="182">
        <f t="shared" ca="1" si="8"/>
        <v>0.27422154654831832</v>
      </c>
    </row>
    <row r="250" spans="2:7" x14ac:dyDescent="0.3">
      <c r="B250" s="170">
        <v>39355</v>
      </c>
      <c r="C250">
        <v>129.36000000000001</v>
      </c>
      <c r="D250" s="183">
        <f t="shared" si="9"/>
        <v>-0.11970057842803658</v>
      </c>
      <c r="E250" s="183">
        <v>-2.4507955659452529E-2</v>
      </c>
      <c r="F250" s="142">
        <v>248</v>
      </c>
      <c r="G250" s="182">
        <f t="shared" ca="1" si="8"/>
        <v>0.35636153410562865</v>
      </c>
    </row>
    <row r="251" spans="2:7" x14ac:dyDescent="0.3">
      <c r="B251" s="170">
        <v>39082</v>
      </c>
      <c r="C251">
        <v>146.94999999999999</v>
      </c>
      <c r="D251" s="183">
        <f t="shared" si="9"/>
        <v>1.62645218945487</v>
      </c>
      <c r="E251" s="183">
        <v>-2.47544465091586E-2</v>
      </c>
      <c r="F251" s="142">
        <v>249</v>
      </c>
      <c r="G251" s="182">
        <f t="shared" ca="1" si="8"/>
        <v>2.0108958020859501E-2</v>
      </c>
    </row>
    <row r="252" spans="2:7" x14ac:dyDescent="0.3">
      <c r="B252" s="170">
        <v>35550</v>
      </c>
      <c r="C252">
        <v>55.95</v>
      </c>
      <c r="D252" s="183">
        <f t="shared" ref="D252:D283" si="10">(C252-C253)/C253</f>
        <v>-0.80841665525270512</v>
      </c>
      <c r="E252" s="183">
        <v>-2.5091479351803409E-2</v>
      </c>
      <c r="F252" s="142">
        <v>250</v>
      </c>
      <c r="G252" s="182">
        <f t="shared" ca="1" si="8"/>
        <v>6.1074311815073265E-4</v>
      </c>
    </row>
    <row r="253" spans="2:7" x14ac:dyDescent="0.3">
      <c r="B253" s="170">
        <v>44286</v>
      </c>
      <c r="C253">
        <v>292.04000000000002</v>
      </c>
      <c r="D253" s="183">
        <f t="shared" si="10"/>
        <v>14.558870538092703</v>
      </c>
      <c r="E253" s="183">
        <v>-2.6338601053543968E-2</v>
      </c>
      <c r="F253" s="142">
        <v>251</v>
      </c>
      <c r="G253" s="182">
        <f t="shared" ca="1" si="8"/>
        <v>6.7891719611700443E-2</v>
      </c>
    </row>
    <row r="254" spans="2:7" x14ac:dyDescent="0.3">
      <c r="B254" s="170">
        <v>36646</v>
      </c>
      <c r="C254">
        <v>18.77</v>
      </c>
      <c r="D254" s="183">
        <f t="shared" si="10"/>
        <v>-0.74859362443075284</v>
      </c>
      <c r="E254" s="183">
        <v>-2.6452282157676428E-2</v>
      </c>
      <c r="F254" s="142">
        <v>252</v>
      </c>
      <c r="G254" s="182">
        <f t="shared" ca="1" si="8"/>
        <v>6.8211177306471443E-2</v>
      </c>
    </row>
    <row r="255" spans="2:7" x14ac:dyDescent="0.3">
      <c r="B255" s="170">
        <v>38077</v>
      </c>
      <c r="C255">
        <v>74.66</v>
      </c>
      <c r="D255" s="183">
        <f t="shared" si="10"/>
        <v>2.2208800690250214</v>
      </c>
      <c r="E255" s="183">
        <v>-2.7737986717020571E-2</v>
      </c>
      <c r="F255" s="142">
        <v>253</v>
      </c>
      <c r="G255" s="182">
        <f t="shared" ca="1" si="8"/>
        <v>-5.3285504498890163E-3</v>
      </c>
    </row>
    <row r="256" spans="2:7" x14ac:dyDescent="0.3">
      <c r="B256" s="170">
        <v>37711</v>
      </c>
      <c r="C256">
        <v>23.18</v>
      </c>
      <c r="D256" s="183">
        <f t="shared" si="10"/>
        <v>-0.40746421267893657</v>
      </c>
      <c r="E256" s="183">
        <v>-3.1746031746031807E-2</v>
      </c>
      <c r="F256" s="142">
        <v>254</v>
      </c>
      <c r="G256" s="182">
        <f t="shared" ca="1" si="8"/>
        <v>-0.19223834280821489</v>
      </c>
    </row>
    <row r="257" spans="2:7" x14ac:dyDescent="0.3">
      <c r="B257" s="170">
        <v>34424</v>
      </c>
      <c r="C257">
        <v>39.119999999999997</v>
      </c>
      <c r="D257" s="183">
        <f t="shared" si="10"/>
        <v>-0.23935446237604516</v>
      </c>
      <c r="E257" s="183">
        <v>-3.1922791388270214E-2</v>
      </c>
      <c r="F257" s="142">
        <v>255</v>
      </c>
      <c r="G257" s="182">
        <f t="shared" ca="1" si="8"/>
        <v>3.9326001712196981E-2</v>
      </c>
    </row>
    <row r="258" spans="2:7" x14ac:dyDescent="0.3">
      <c r="B258" s="170">
        <v>35064</v>
      </c>
      <c r="C258">
        <v>51.43</v>
      </c>
      <c r="D258" s="183">
        <f t="shared" si="10"/>
        <v>-0.58865872190674229</v>
      </c>
      <c r="E258" s="183">
        <v>-3.2179149416635321E-2</v>
      </c>
      <c r="F258" s="142">
        <v>256</v>
      </c>
      <c r="G258" s="182">
        <f t="shared" ca="1" si="8"/>
        <v>0.15024460124660322</v>
      </c>
    </row>
    <row r="259" spans="2:7" x14ac:dyDescent="0.3">
      <c r="B259" s="170">
        <v>39386</v>
      </c>
      <c r="C259">
        <v>125.03</v>
      </c>
      <c r="D259" s="183">
        <f t="shared" si="10"/>
        <v>-0.55269748139667996</v>
      </c>
      <c r="E259" s="183">
        <v>-3.347247990105142E-2</v>
      </c>
      <c r="F259" s="142">
        <v>257</v>
      </c>
      <c r="G259" s="182">
        <f t="shared" ref="G259:G322" ca="1" si="11">_xlfn.NORM.INV(RAND(),L$5,L$6)</f>
        <v>-5.4388018576952676E-2</v>
      </c>
    </row>
    <row r="260" spans="2:7" x14ac:dyDescent="0.3">
      <c r="B260" s="170">
        <v>41305</v>
      </c>
      <c r="C260">
        <v>279.52</v>
      </c>
      <c r="D260" s="183">
        <f t="shared" si="10"/>
        <v>5.0021473051320591</v>
      </c>
      <c r="E260" s="183">
        <v>-3.5073184203258854E-2</v>
      </c>
      <c r="F260" s="142">
        <v>258</v>
      </c>
      <c r="G260" s="182">
        <f t="shared" ca="1" si="11"/>
        <v>-7.7913264402814805E-2</v>
      </c>
    </row>
    <row r="261" spans="2:7" x14ac:dyDescent="0.3">
      <c r="B261" s="170">
        <v>34607</v>
      </c>
      <c r="C261">
        <v>46.57</v>
      </c>
      <c r="D261" s="183">
        <f t="shared" si="10"/>
        <v>-0.39354082562833709</v>
      </c>
      <c r="E261" s="183">
        <v>-3.5817805383022712E-2</v>
      </c>
      <c r="F261" s="142">
        <v>259</v>
      </c>
      <c r="G261" s="182">
        <f t="shared" ca="1" si="11"/>
        <v>0.1281285287231303</v>
      </c>
    </row>
    <row r="262" spans="2:7" x14ac:dyDescent="0.3">
      <c r="B262" s="170">
        <v>38046</v>
      </c>
      <c r="C262">
        <v>76.790000000000006</v>
      </c>
      <c r="D262" s="183">
        <f t="shared" si="10"/>
        <v>-0.93090385567103073</v>
      </c>
      <c r="E262" s="183">
        <v>-3.8080921959163121E-2</v>
      </c>
      <c r="F262" s="142">
        <v>260</v>
      </c>
      <c r="G262" s="182">
        <f t="shared" ca="1" si="11"/>
        <v>-6.3643500654950891E-2</v>
      </c>
    </row>
    <row r="263" spans="2:7" x14ac:dyDescent="0.3">
      <c r="B263" s="170">
        <v>45504</v>
      </c>
      <c r="C263" s="85">
        <v>1111.3499999999999</v>
      </c>
      <c r="D263" s="183">
        <f t="shared" si="10"/>
        <v>7.0247671312008073</v>
      </c>
      <c r="E263" s="183">
        <v>-3.9164829464401661E-2</v>
      </c>
      <c r="F263" s="142">
        <v>261</v>
      </c>
      <c r="G263" s="182">
        <f t="shared" ca="1" si="11"/>
        <v>3.3864027990781809E-2</v>
      </c>
    </row>
    <row r="264" spans="2:7" x14ac:dyDescent="0.3">
      <c r="B264" s="170">
        <v>38990</v>
      </c>
      <c r="C264">
        <v>138.49</v>
      </c>
      <c r="D264" s="183">
        <f t="shared" si="10"/>
        <v>2.3044619422572183</v>
      </c>
      <c r="E264" s="183">
        <v>-3.9397932995768735E-2</v>
      </c>
      <c r="F264" s="142">
        <v>262</v>
      </c>
      <c r="G264" s="182">
        <f t="shared" ca="1" si="11"/>
        <v>0.19145475414287078</v>
      </c>
    </row>
    <row r="265" spans="2:7" x14ac:dyDescent="0.3">
      <c r="B265" s="170">
        <v>34485</v>
      </c>
      <c r="C265">
        <v>41.91</v>
      </c>
      <c r="D265" s="183">
        <f t="shared" si="10"/>
        <v>-0.75475452045175262</v>
      </c>
      <c r="E265" s="183">
        <v>-3.9422415768966441E-2</v>
      </c>
      <c r="F265" s="142">
        <v>263</v>
      </c>
      <c r="G265" s="182">
        <f t="shared" ca="1" si="11"/>
        <v>-0.12997414281475672</v>
      </c>
    </row>
    <row r="266" spans="2:7" x14ac:dyDescent="0.3">
      <c r="B266" s="170">
        <v>43404</v>
      </c>
      <c r="C266">
        <v>170.89</v>
      </c>
      <c r="D266" s="183">
        <f t="shared" si="10"/>
        <v>0.63593720084242766</v>
      </c>
      <c r="E266" s="183">
        <v>-3.9889881454014398E-2</v>
      </c>
      <c r="F266" s="142">
        <v>264</v>
      </c>
      <c r="G266" s="182">
        <f t="shared" ca="1" si="11"/>
        <v>-0.17963161424679092</v>
      </c>
    </row>
    <row r="267" spans="2:7" x14ac:dyDescent="0.3">
      <c r="B267" s="170">
        <v>40086</v>
      </c>
      <c r="C267">
        <v>104.46</v>
      </c>
      <c r="D267" s="183">
        <f t="shared" si="10"/>
        <v>0.37592202318229706</v>
      </c>
      <c r="E267" s="183">
        <v>-4.0418886643395241E-2</v>
      </c>
      <c r="F267" s="142">
        <v>265</v>
      </c>
      <c r="G267" s="182">
        <f t="shared" ca="1" si="11"/>
        <v>0.26218915664067871</v>
      </c>
    </row>
    <row r="268" spans="2:7" x14ac:dyDescent="0.3">
      <c r="B268" s="170">
        <v>38564</v>
      </c>
      <c r="C268">
        <v>75.92</v>
      </c>
      <c r="D268" s="183">
        <f t="shared" si="10"/>
        <v>0.53964713039951329</v>
      </c>
      <c r="E268" s="183">
        <v>-4.0444893832153724E-2</v>
      </c>
      <c r="F268" s="142">
        <v>266</v>
      </c>
      <c r="G268" s="182">
        <f t="shared" ca="1" si="11"/>
        <v>8.2065056249136348E-2</v>
      </c>
    </row>
    <row r="269" spans="2:7" x14ac:dyDescent="0.3">
      <c r="B269" s="170">
        <v>35489</v>
      </c>
      <c r="C269">
        <v>49.31</v>
      </c>
      <c r="D269" s="183">
        <f t="shared" si="10"/>
        <v>-0.9088168941159066</v>
      </c>
      <c r="E269" s="183">
        <v>-4.1780023319082753E-2</v>
      </c>
      <c r="F269" s="142">
        <v>267</v>
      </c>
      <c r="G269" s="182">
        <f t="shared" ca="1" si="11"/>
        <v>8.7338655831814743E-2</v>
      </c>
    </row>
    <row r="270" spans="2:7" x14ac:dyDescent="0.3">
      <c r="B270" s="170">
        <v>42063</v>
      </c>
      <c r="C270">
        <v>540.78</v>
      </c>
      <c r="D270" s="183">
        <f t="shared" si="10"/>
        <v>34.20703125</v>
      </c>
      <c r="E270" s="183">
        <v>-4.3375199009375524E-2</v>
      </c>
      <c r="F270" s="142">
        <v>268</v>
      </c>
      <c r="G270" s="182">
        <f t="shared" ca="1" si="11"/>
        <v>3.0624690516163317E-2</v>
      </c>
    </row>
    <row r="271" spans="2:7" x14ac:dyDescent="0.3">
      <c r="B271" s="170">
        <v>37225</v>
      </c>
      <c r="C271">
        <v>15.36</v>
      </c>
      <c r="D271" s="183">
        <f t="shared" si="10"/>
        <v>-0.96887853307668925</v>
      </c>
      <c r="E271" s="183">
        <v>-4.3586550435865463E-2</v>
      </c>
      <c r="F271" s="142">
        <v>269</v>
      </c>
      <c r="G271" s="182">
        <f t="shared" ca="1" si="11"/>
        <v>-0.133965482083865</v>
      </c>
    </row>
    <row r="272" spans="2:7" x14ac:dyDescent="0.3">
      <c r="B272" s="170">
        <v>41882</v>
      </c>
      <c r="C272">
        <v>493.55</v>
      </c>
      <c r="D272" s="183">
        <f t="shared" si="10"/>
        <v>0.26499384867746562</v>
      </c>
      <c r="E272" s="183">
        <v>-4.3618959035770913E-2</v>
      </c>
      <c r="F272" s="142">
        <v>270</v>
      </c>
      <c r="G272" s="182">
        <f t="shared" ca="1" si="11"/>
        <v>0.21317560858833134</v>
      </c>
    </row>
    <row r="273" spans="2:7" x14ac:dyDescent="0.3">
      <c r="B273" s="170">
        <v>41698</v>
      </c>
      <c r="C273">
        <v>390.16</v>
      </c>
      <c r="D273" s="183">
        <f t="shared" si="10"/>
        <v>8.7127209360219062</v>
      </c>
      <c r="E273" s="183">
        <v>-4.3889528757320974E-2</v>
      </c>
      <c r="F273" s="142">
        <v>271</v>
      </c>
      <c r="G273" s="182">
        <f t="shared" ca="1" si="11"/>
        <v>0.38602570693397043</v>
      </c>
    </row>
    <row r="274" spans="2:7" x14ac:dyDescent="0.3">
      <c r="B274" s="170">
        <v>35885</v>
      </c>
      <c r="C274">
        <v>40.17</v>
      </c>
      <c r="D274" s="183">
        <f t="shared" si="10"/>
        <v>-0.90681327858584448</v>
      </c>
      <c r="E274" s="183">
        <v>-4.4481446241674535E-2</v>
      </c>
      <c r="F274" s="142">
        <v>272</v>
      </c>
      <c r="G274" s="182">
        <f t="shared" ca="1" si="11"/>
        <v>9.4668950108195218E-2</v>
      </c>
    </row>
    <row r="275" spans="2:7" x14ac:dyDescent="0.3">
      <c r="B275" s="170">
        <v>44620</v>
      </c>
      <c r="C275">
        <v>431.07</v>
      </c>
      <c r="D275" s="183">
        <f t="shared" si="10"/>
        <v>17.006265664160399</v>
      </c>
      <c r="E275" s="183">
        <v>-4.4720221606648215E-2</v>
      </c>
      <c r="F275" s="142">
        <v>273</v>
      </c>
      <c r="G275" s="182">
        <f t="shared" ca="1" si="11"/>
        <v>8.4483761907578447E-2</v>
      </c>
    </row>
    <row r="276" spans="2:7" x14ac:dyDescent="0.3">
      <c r="B276" s="170">
        <v>37680</v>
      </c>
      <c r="C276">
        <v>23.94</v>
      </c>
      <c r="D276" s="183">
        <f t="shared" si="10"/>
        <v>-3.5455278001611565E-2</v>
      </c>
      <c r="E276" s="183">
        <v>-4.5834994021522461E-2</v>
      </c>
      <c r="F276" s="142">
        <v>274</v>
      </c>
      <c r="G276" s="182">
        <f t="shared" ca="1" si="11"/>
        <v>0.21453117112758774</v>
      </c>
    </row>
    <row r="277" spans="2:7" x14ac:dyDescent="0.3">
      <c r="B277" s="170">
        <v>37590</v>
      </c>
      <c r="C277">
        <v>24.82</v>
      </c>
      <c r="D277" s="183">
        <f t="shared" si="10"/>
        <v>-0.85858355649250762</v>
      </c>
      <c r="E277" s="183">
        <v>-4.6118370484242867E-2</v>
      </c>
      <c r="F277" s="142">
        <v>275</v>
      </c>
      <c r="G277" s="182">
        <f t="shared" ca="1" si="11"/>
        <v>-6.6684696136060914E-2</v>
      </c>
    </row>
    <row r="278" spans="2:7" x14ac:dyDescent="0.3">
      <c r="B278" s="170">
        <v>43830</v>
      </c>
      <c r="C278">
        <v>175.51</v>
      </c>
      <c r="D278" s="183">
        <f t="shared" si="10"/>
        <v>-1.1155558059609093E-2</v>
      </c>
      <c r="E278" s="183">
        <v>-4.6193141677082772E-2</v>
      </c>
      <c r="F278" s="142">
        <v>276</v>
      </c>
      <c r="G278" s="182">
        <f t="shared" ca="1" si="11"/>
        <v>-9.467074906868933E-3</v>
      </c>
    </row>
    <row r="279" spans="2:7" x14ac:dyDescent="0.3">
      <c r="B279" s="170">
        <v>40724</v>
      </c>
      <c r="C279">
        <v>177.49</v>
      </c>
      <c r="D279" s="183">
        <f t="shared" si="10"/>
        <v>2.9975225225225226</v>
      </c>
      <c r="E279" s="183">
        <v>-4.6367934665806979E-2</v>
      </c>
      <c r="F279" s="142">
        <v>277</v>
      </c>
      <c r="G279" s="182">
        <f t="shared" ca="1" si="11"/>
        <v>-5.3277413475290067E-2</v>
      </c>
    </row>
    <row r="280" spans="2:7" x14ac:dyDescent="0.3">
      <c r="B280" s="170">
        <v>34638</v>
      </c>
      <c r="C280">
        <v>44.4</v>
      </c>
      <c r="D280" s="183">
        <f t="shared" si="10"/>
        <v>-0.83410551487072182</v>
      </c>
      <c r="E280" s="183">
        <v>-4.6596521365686101E-2</v>
      </c>
      <c r="F280" s="142">
        <v>278</v>
      </c>
      <c r="G280" s="182">
        <f t="shared" ca="1" si="11"/>
        <v>-0.14421870603699743</v>
      </c>
    </row>
    <row r="281" spans="2:7" x14ac:dyDescent="0.3">
      <c r="B281" s="170">
        <v>43251</v>
      </c>
      <c r="C281">
        <v>267.64</v>
      </c>
      <c r="D281" s="183">
        <f t="shared" si="10"/>
        <v>-7.6083954708644083E-2</v>
      </c>
      <c r="E281" s="183">
        <v>-4.6730303462031643E-2</v>
      </c>
      <c r="F281" s="142">
        <v>279</v>
      </c>
      <c r="G281" s="182">
        <f t="shared" ca="1" si="11"/>
        <v>-4.9339356860568187E-2</v>
      </c>
    </row>
    <row r="282" spans="2:7" x14ac:dyDescent="0.3">
      <c r="B282" s="170">
        <v>41274</v>
      </c>
      <c r="C282">
        <v>289.68</v>
      </c>
      <c r="D282" s="183">
        <f t="shared" si="10"/>
        <v>0.16976255855273795</v>
      </c>
      <c r="E282" s="183">
        <v>-4.6854435377731006E-2</v>
      </c>
      <c r="F282" s="142">
        <v>280</v>
      </c>
      <c r="G282" s="182">
        <f t="shared" ca="1" si="11"/>
        <v>-2.7603000143583988E-2</v>
      </c>
    </row>
    <row r="283" spans="2:7" x14ac:dyDescent="0.3">
      <c r="B283" s="170">
        <v>41182</v>
      </c>
      <c r="C283">
        <v>247.64</v>
      </c>
      <c r="D283" s="183">
        <f t="shared" si="10"/>
        <v>9.4843353090601177</v>
      </c>
      <c r="E283" s="183">
        <v>-4.7831436481082741E-2</v>
      </c>
      <c r="F283" s="142">
        <v>281</v>
      </c>
      <c r="G283" s="182">
        <f t="shared" ca="1" si="11"/>
        <v>6.7646087277596037E-2</v>
      </c>
    </row>
    <row r="284" spans="2:7" x14ac:dyDescent="0.3">
      <c r="B284" s="170">
        <v>37621</v>
      </c>
      <c r="C284">
        <v>23.62</v>
      </c>
      <c r="D284" s="183">
        <f t="shared" ref="D284:D315" si="12">(C284-C285)/C285</f>
        <v>-0.47973568281938322</v>
      </c>
      <c r="E284" s="183">
        <v>-4.8348106365833976E-2</v>
      </c>
      <c r="F284" s="142">
        <v>282</v>
      </c>
      <c r="G284" s="182">
        <f t="shared" ca="1" si="11"/>
        <v>0.15912046274681907</v>
      </c>
    </row>
    <row r="285" spans="2:7" x14ac:dyDescent="0.3">
      <c r="B285" s="170">
        <v>35430</v>
      </c>
      <c r="C285">
        <v>45.4</v>
      </c>
      <c r="D285" s="183">
        <f t="shared" si="12"/>
        <v>-0.63431333064840911</v>
      </c>
      <c r="E285" s="183">
        <v>-4.8616932103939657E-2</v>
      </c>
      <c r="F285" s="142">
        <v>283</v>
      </c>
      <c r="G285" s="182">
        <f t="shared" ca="1" si="11"/>
        <v>7.6315980143195655E-2</v>
      </c>
    </row>
    <row r="286" spans="2:7" x14ac:dyDescent="0.3">
      <c r="B286" s="170">
        <v>38898</v>
      </c>
      <c r="C286">
        <v>124.15</v>
      </c>
      <c r="D286" s="183">
        <f t="shared" si="12"/>
        <v>5.0977406679764252</v>
      </c>
      <c r="E286" s="183">
        <v>-5.0623231628049277E-2</v>
      </c>
      <c r="F286" s="142">
        <v>284</v>
      </c>
      <c r="G286" s="182">
        <f t="shared" ca="1" si="11"/>
        <v>-0.12928999129451768</v>
      </c>
    </row>
    <row r="287" spans="2:7" x14ac:dyDescent="0.3">
      <c r="B287" s="170">
        <v>37499</v>
      </c>
      <c r="C287">
        <v>20.36</v>
      </c>
      <c r="D287" s="183">
        <f t="shared" si="12"/>
        <v>-0.95532834543739165</v>
      </c>
      <c r="E287" s="183">
        <v>-5.0815850815850813E-2</v>
      </c>
      <c r="F287" s="142">
        <v>285</v>
      </c>
      <c r="G287" s="182">
        <f t="shared" ca="1" si="11"/>
        <v>0.20980661871780132</v>
      </c>
    </row>
    <row r="288" spans="2:7" x14ac:dyDescent="0.3">
      <c r="B288" s="170">
        <v>44500</v>
      </c>
      <c r="C288">
        <v>455.77</v>
      </c>
      <c r="D288" s="183">
        <f t="shared" si="12"/>
        <v>9.5894516728624524</v>
      </c>
      <c r="E288" s="183">
        <v>-5.1881591812111251E-2</v>
      </c>
      <c r="F288" s="142">
        <v>286</v>
      </c>
      <c r="G288" s="182">
        <f t="shared" ca="1" si="11"/>
        <v>0.21273876829909794</v>
      </c>
    </row>
    <row r="289" spans="2:7" x14ac:dyDescent="0.3">
      <c r="B289" s="170">
        <v>35764</v>
      </c>
      <c r="C289">
        <v>43.04</v>
      </c>
      <c r="D289" s="183">
        <f t="shared" si="12"/>
        <v>1.0121552127162223</v>
      </c>
      <c r="E289" s="183">
        <v>-5.2191147324377837E-2</v>
      </c>
      <c r="F289" s="142">
        <v>287</v>
      </c>
      <c r="G289" s="182">
        <f t="shared" ca="1" si="11"/>
        <v>0.33320392053799103</v>
      </c>
    </row>
    <row r="290" spans="2:7" x14ac:dyDescent="0.3">
      <c r="B290" s="170">
        <v>33969</v>
      </c>
      <c r="C290">
        <v>21.39</v>
      </c>
      <c r="D290" s="183">
        <f t="shared" si="12"/>
        <v>-0.95529593713425853</v>
      </c>
      <c r="E290" s="183">
        <v>-5.2281789986708009E-2</v>
      </c>
      <c r="F290" s="142">
        <v>288</v>
      </c>
      <c r="G290" s="182">
        <f t="shared" ca="1" si="11"/>
        <v>2.3126591481897163E-2</v>
      </c>
    </row>
    <row r="291" spans="2:7" x14ac:dyDescent="0.3">
      <c r="B291" s="170">
        <v>42124</v>
      </c>
      <c r="C291">
        <v>478.48</v>
      </c>
      <c r="D291" s="183">
        <f t="shared" si="12"/>
        <v>0.29887616048645427</v>
      </c>
      <c r="E291" s="183">
        <v>-5.2345962646808353E-2</v>
      </c>
      <c r="F291" s="142">
        <v>289</v>
      </c>
      <c r="G291" s="182">
        <f t="shared" ca="1" si="11"/>
        <v>-0.12327350248820816</v>
      </c>
    </row>
    <row r="292" spans="2:7" x14ac:dyDescent="0.3">
      <c r="B292" s="170">
        <v>41608</v>
      </c>
      <c r="C292">
        <v>368.38</v>
      </c>
      <c r="D292" s="183">
        <f t="shared" si="12"/>
        <v>0.81736556487419842</v>
      </c>
      <c r="E292" s="183">
        <v>-5.5944235155429088E-2</v>
      </c>
      <c r="F292" s="142">
        <v>290</v>
      </c>
      <c r="G292" s="182">
        <f t="shared" ca="1" si="11"/>
        <v>8.1244536766679282E-2</v>
      </c>
    </row>
    <row r="293" spans="2:7" x14ac:dyDescent="0.3">
      <c r="B293" s="170">
        <v>40574</v>
      </c>
      <c r="C293">
        <v>202.7</v>
      </c>
      <c r="D293" s="183">
        <f t="shared" si="12"/>
        <v>1.6671052631578946</v>
      </c>
      <c r="E293" s="183">
        <v>-5.6067802924466892E-2</v>
      </c>
      <c r="F293" s="142">
        <v>291</v>
      </c>
      <c r="G293" s="182">
        <f t="shared" ca="1" si="11"/>
        <v>-0.22049419131784875</v>
      </c>
    </row>
    <row r="294" spans="2:7" x14ac:dyDescent="0.3">
      <c r="B294" s="170">
        <v>38383</v>
      </c>
      <c r="C294">
        <v>76</v>
      </c>
      <c r="D294" s="183">
        <f t="shared" si="12"/>
        <v>-0.81078053031246111</v>
      </c>
      <c r="E294" s="183">
        <v>-5.6486654252017349E-2</v>
      </c>
      <c r="F294" s="142">
        <v>292</v>
      </c>
      <c r="G294" s="182">
        <f t="shared" ca="1" si="11"/>
        <v>-8.9944475190642859E-2</v>
      </c>
    </row>
    <row r="295" spans="2:7" x14ac:dyDescent="0.3">
      <c r="B295" s="170">
        <v>43039</v>
      </c>
      <c r="C295">
        <v>401.65</v>
      </c>
      <c r="D295" s="183">
        <f t="shared" si="12"/>
        <v>2.3641846050758017</v>
      </c>
      <c r="E295" s="183">
        <v>-5.6628147313040243E-2</v>
      </c>
      <c r="F295" s="142">
        <v>293</v>
      </c>
      <c r="G295" s="182">
        <f t="shared" ca="1" si="11"/>
        <v>6.0917774213560837E-2</v>
      </c>
    </row>
    <row r="296" spans="2:7" x14ac:dyDescent="0.3">
      <c r="B296" s="170">
        <v>39447</v>
      </c>
      <c r="C296">
        <v>119.39</v>
      </c>
      <c r="D296" s="183">
        <f t="shared" si="12"/>
        <v>-0.26097183534509444</v>
      </c>
      <c r="E296" s="183">
        <v>-5.7248894504106126E-2</v>
      </c>
      <c r="F296" s="142">
        <v>294</v>
      </c>
      <c r="G296" s="182">
        <f t="shared" ca="1" si="11"/>
        <v>0.35903319039414844</v>
      </c>
    </row>
    <row r="297" spans="2:7" x14ac:dyDescent="0.3">
      <c r="B297" s="170">
        <v>43616</v>
      </c>
      <c r="C297">
        <v>161.55000000000001</v>
      </c>
      <c r="D297" s="183">
        <f t="shared" si="12"/>
        <v>7.676154672395274</v>
      </c>
      <c r="E297" s="183">
        <v>-5.8182242173380687E-2</v>
      </c>
      <c r="F297" s="142">
        <v>295</v>
      </c>
      <c r="G297" s="182">
        <f t="shared" ca="1" si="11"/>
        <v>0.18644899585872721</v>
      </c>
    </row>
    <row r="298" spans="2:7" x14ac:dyDescent="0.3">
      <c r="B298" s="170">
        <v>37376</v>
      </c>
      <c r="C298">
        <v>18.62</v>
      </c>
      <c r="D298" s="183">
        <f t="shared" si="12"/>
        <v>-3.4232365145228219E-2</v>
      </c>
      <c r="E298" s="183">
        <v>-6.2437059415911302E-2</v>
      </c>
      <c r="F298" s="142">
        <v>296</v>
      </c>
      <c r="G298" s="182">
        <f t="shared" ca="1" si="11"/>
        <v>0.13271817598898555</v>
      </c>
    </row>
    <row r="299" spans="2:7" x14ac:dyDescent="0.3">
      <c r="B299" s="170">
        <v>36616</v>
      </c>
      <c r="C299">
        <v>19.28</v>
      </c>
      <c r="D299" s="183">
        <f t="shared" si="12"/>
        <v>-0.29039381670960618</v>
      </c>
      <c r="E299" s="183">
        <v>-6.3168124392614058E-2</v>
      </c>
      <c r="F299" s="142">
        <v>297</v>
      </c>
      <c r="G299" s="182">
        <f t="shared" ca="1" si="11"/>
        <v>4.5502596911257312E-2</v>
      </c>
    </row>
    <row r="300" spans="2:7" x14ac:dyDescent="0.3">
      <c r="B300" s="170">
        <v>39813</v>
      </c>
      <c r="C300">
        <v>27.17</v>
      </c>
      <c r="D300" s="183">
        <f t="shared" si="12"/>
        <v>-0.89615502216786413</v>
      </c>
      <c r="E300" s="183">
        <v>-6.3749138525155E-2</v>
      </c>
      <c r="F300" s="142">
        <v>298</v>
      </c>
      <c r="G300" s="182">
        <f t="shared" ca="1" si="11"/>
        <v>5.3301027303674961E-2</v>
      </c>
    </row>
    <row r="301" spans="2:7" x14ac:dyDescent="0.3">
      <c r="B301" s="170">
        <v>41333</v>
      </c>
      <c r="C301">
        <v>261.64</v>
      </c>
      <c r="D301" s="183">
        <f t="shared" si="12"/>
        <v>-0.563314695819077</v>
      </c>
      <c r="E301" s="183">
        <v>-6.3966800228963921E-2</v>
      </c>
      <c r="F301" s="142">
        <v>299</v>
      </c>
      <c r="G301" s="182">
        <f t="shared" ca="1" si="11"/>
        <v>-0.10159777007439226</v>
      </c>
    </row>
    <row r="302" spans="2:7" x14ac:dyDescent="0.3">
      <c r="B302" s="170">
        <v>45138</v>
      </c>
      <c r="C302">
        <v>599.15</v>
      </c>
      <c r="D302" s="183">
        <f t="shared" si="12"/>
        <v>11.996746203904554</v>
      </c>
      <c r="E302" s="183">
        <v>-6.4295977011494365E-2</v>
      </c>
      <c r="F302" s="142">
        <v>300</v>
      </c>
      <c r="G302" s="182">
        <f t="shared" ca="1" si="11"/>
        <v>-6.1171944748740395E-2</v>
      </c>
    </row>
    <row r="303" spans="2:7" x14ac:dyDescent="0.3">
      <c r="B303" s="170">
        <v>35703</v>
      </c>
      <c r="C303">
        <v>46.1</v>
      </c>
      <c r="D303" s="183">
        <f t="shared" si="12"/>
        <v>-0.84630259385210382</v>
      </c>
      <c r="E303" s="183">
        <v>-6.4908722109533384E-2</v>
      </c>
      <c r="F303" s="142">
        <v>301</v>
      </c>
      <c r="G303" s="182">
        <f t="shared" ca="1" si="11"/>
        <v>0.11131210409842171</v>
      </c>
    </row>
    <row r="304" spans="2:7" x14ac:dyDescent="0.3">
      <c r="B304" s="170">
        <v>44255</v>
      </c>
      <c r="C304">
        <v>299.94</v>
      </c>
      <c r="D304" s="183">
        <f t="shared" si="12"/>
        <v>-0.40595353627379138</v>
      </c>
      <c r="E304" s="183">
        <v>-6.5491026919242218E-2</v>
      </c>
      <c r="F304" s="142">
        <v>302</v>
      </c>
      <c r="G304" s="182">
        <f t="shared" ca="1" si="11"/>
        <v>-7.1958011522876272E-2</v>
      </c>
    </row>
    <row r="305" spans="2:7" x14ac:dyDescent="0.3">
      <c r="B305" s="170">
        <v>42094</v>
      </c>
      <c r="C305">
        <v>504.91</v>
      </c>
      <c r="D305" s="183">
        <f t="shared" si="12"/>
        <v>1.337113497500463</v>
      </c>
      <c r="E305" s="183">
        <v>-6.6330115758718791E-2</v>
      </c>
      <c r="F305" s="142">
        <v>303</v>
      </c>
      <c r="G305" s="182">
        <f t="shared" ca="1" si="11"/>
        <v>-7.7537667638705177E-2</v>
      </c>
    </row>
    <row r="306" spans="2:7" x14ac:dyDescent="0.3">
      <c r="B306" s="170">
        <v>41090</v>
      </c>
      <c r="C306">
        <v>216.04</v>
      </c>
      <c r="D306" s="183">
        <f t="shared" si="12"/>
        <v>1.4987277353689568</v>
      </c>
      <c r="E306" s="183">
        <v>-6.6822167508962887E-2</v>
      </c>
      <c r="F306" s="142">
        <v>304</v>
      </c>
      <c r="G306" s="182">
        <f t="shared" ca="1" si="11"/>
        <v>0.15513163468647867</v>
      </c>
    </row>
    <row r="307" spans="2:7" x14ac:dyDescent="0.3">
      <c r="B307" s="170">
        <v>43951</v>
      </c>
      <c r="C307">
        <v>86.46</v>
      </c>
      <c r="D307" s="183">
        <f t="shared" si="12"/>
        <v>-0.34737318840579712</v>
      </c>
      <c r="E307" s="183">
        <v>-6.7011977986403445E-2</v>
      </c>
      <c r="F307" s="142">
        <v>305</v>
      </c>
      <c r="G307" s="182">
        <f t="shared" ca="1" si="11"/>
        <v>0.15631822748166718</v>
      </c>
    </row>
    <row r="308" spans="2:7" x14ac:dyDescent="0.3">
      <c r="B308" s="170">
        <v>44074</v>
      </c>
      <c r="C308">
        <v>132.47999999999999</v>
      </c>
      <c r="D308" s="183">
        <f t="shared" si="12"/>
        <v>-0.68313800526189905</v>
      </c>
      <c r="E308" s="183">
        <v>-6.9139966273187206E-2</v>
      </c>
      <c r="F308" s="142">
        <v>306</v>
      </c>
      <c r="G308" s="182">
        <f t="shared" ca="1" si="11"/>
        <v>8.7724024277513371E-2</v>
      </c>
    </row>
    <row r="309" spans="2:7" x14ac:dyDescent="0.3">
      <c r="B309" s="170">
        <v>44957</v>
      </c>
      <c r="C309">
        <v>418.1</v>
      </c>
      <c r="D309" s="183">
        <f t="shared" si="12"/>
        <v>2.4318312402528117</v>
      </c>
      <c r="E309" s="183">
        <v>-6.9462064053771297E-2</v>
      </c>
      <c r="F309" s="142">
        <v>307</v>
      </c>
      <c r="G309" s="182">
        <f t="shared" ca="1" si="11"/>
        <v>0.13514894031144997</v>
      </c>
    </row>
    <row r="310" spans="2:7" x14ac:dyDescent="0.3">
      <c r="B310" s="170">
        <v>39141</v>
      </c>
      <c r="C310">
        <v>121.83</v>
      </c>
      <c r="D310" s="183">
        <f t="shared" si="12"/>
        <v>-0.74987168168846374</v>
      </c>
      <c r="E310" s="183">
        <v>-6.9502787749179007E-2</v>
      </c>
      <c r="F310" s="142">
        <v>308</v>
      </c>
      <c r="G310" s="182">
        <f t="shared" ca="1" si="11"/>
        <v>-2.8907919519010547E-3</v>
      </c>
    </row>
    <row r="311" spans="2:7" x14ac:dyDescent="0.3">
      <c r="B311" s="170">
        <v>41973</v>
      </c>
      <c r="C311">
        <v>487.07</v>
      </c>
      <c r="D311" s="183">
        <f t="shared" si="12"/>
        <v>0.42376498099970755</v>
      </c>
      <c r="E311" s="183">
        <v>-7.1132978621965423E-2</v>
      </c>
      <c r="F311" s="142">
        <v>309</v>
      </c>
      <c r="G311" s="182">
        <f t="shared" ca="1" si="11"/>
        <v>4.0148513133929649E-2</v>
      </c>
    </row>
    <row r="312" spans="2:7" x14ac:dyDescent="0.3">
      <c r="B312" s="170">
        <v>41639</v>
      </c>
      <c r="C312">
        <v>342.1</v>
      </c>
      <c r="D312" s="183">
        <f t="shared" si="12"/>
        <v>-0.16410106045056924</v>
      </c>
      <c r="E312" s="183">
        <v>-7.1339377816385177E-2</v>
      </c>
      <c r="F312" s="142">
        <v>310</v>
      </c>
      <c r="G312" s="182">
        <f t="shared" ca="1" si="11"/>
        <v>0.13755915010213604</v>
      </c>
    </row>
    <row r="313" spans="2:7" x14ac:dyDescent="0.3">
      <c r="B313" s="170">
        <v>44712</v>
      </c>
      <c r="C313">
        <v>409.26</v>
      </c>
      <c r="D313" s="183">
        <f t="shared" si="12"/>
        <v>28.742732558139537</v>
      </c>
      <c r="E313" s="183">
        <v>-7.1572786461287202E-2</v>
      </c>
      <c r="F313" s="142">
        <v>311</v>
      </c>
      <c r="G313" s="182">
        <f t="shared" ca="1" si="11"/>
        <v>-9.3183698828694303E-3</v>
      </c>
    </row>
    <row r="314" spans="2:7" x14ac:dyDescent="0.3">
      <c r="B314" s="170">
        <v>34089</v>
      </c>
      <c r="C314">
        <v>13.76</v>
      </c>
      <c r="D314" s="183">
        <f t="shared" si="12"/>
        <v>-0.45310015898251194</v>
      </c>
      <c r="E314" s="183">
        <v>-7.2151045178691864E-2</v>
      </c>
      <c r="F314" s="142">
        <v>312</v>
      </c>
      <c r="G314" s="182">
        <f t="shared" ca="1" si="11"/>
        <v>0.13083322317746346</v>
      </c>
    </row>
    <row r="315" spans="2:7" x14ac:dyDescent="0.3">
      <c r="B315" s="170">
        <v>36556</v>
      </c>
      <c r="C315">
        <v>25.16</v>
      </c>
      <c r="D315" s="183">
        <f t="shared" si="12"/>
        <v>4.7923322683706467E-3</v>
      </c>
      <c r="E315" s="183">
        <v>-7.2613343162550636E-2</v>
      </c>
      <c r="F315" s="142">
        <v>313</v>
      </c>
      <c r="G315" s="182">
        <f t="shared" ca="1" si="11"/>
        <v>0.2471986869932955</v>
      </c>
    </row>
    <row r="316" spans="2:7" x14ac:dyDescent="0.3">
      <c r="B316" s="170">
        <v>36219</v>
      </c>
      <c r="C316">
        <v>25.04</v>
      </c>
      <c r="D316" s="183">
        <f t="shared" ref="D316:D347" si="13">(C316-C317)/C317</f>
        <v>-0.57313331060347761</v>
      </c>
      <c r="E316" s="183">
        <v>-7.3279052553663973E-2</v>
      </c>
      <c r="F316" s="142">
        <v>314</v>
      </c>
      <c r="G316" s="182">
        <f t="shared" ca="1" si="11"/>
        <v>-0.11337380357919526</v>
      </c>
    </row>
    <row r="317" spans="2:7" x14ac:dyDescent="0.3">
      <c r="B317" s="170">
        <v>35338</v>
      </c>
      <c r="C317">
        <v>58.66</v>
      </c>
      <c r="D317" s="183">
        <f t="shared" si="13"/>
        <v>-0.84043305587291228</v>
      </c>
      <c r="E317" s="183">
        <v>-7.4033149171270796E-2</v>
      </c>
      <c r="F317" s="142">
        <v>315</v>
      </c>
      <c r="G317" s="182">
        <f t="shared" ca="1" si="11"/>
        <v>0.21548431447295313</v>
      </c>
    </row>
    <row r="318" spans="2:7" x14ac:dyDescent="0.3">
      <c r="B318" s="170">
        <v>43131</v>
      </c>
      <c r="C318">
        <v>367.62</v>
      </c>
      <c r="D318" s="183">
        <f t="shared" si="13"/>
        <v>-7.4075006926428655E-2</v>
      </c>
      <c r="E318" s="183">
        <v>-7.4075006926428655E-2</v>
      </c>
      <c r="F318" s="142">
        <v>316</v>
      </c>
      <c r="G318" s="182">
        <f t="shared" ca="1" si="11"/>
        <v>0.22400049919963511</v>
      </c>
    </row>
    <row r="319" spans="2:7" x14ac:dyDescent="0.3">
      <c r="B319" s="170">
        <v>43100</v>
      </c>
      <c r="C319">
        <v>397.03</v>
      </c>
      <c r="D319" s="183">
        <f t="shared" si="13"/>
        <v>2.1351580788722131E-2</v>
      </c>
      <c r="E319" s="183">
        <v>-7.4910294049117004E-2</v>
      </c>
      <c r="F319" s="142">
        <v>317</v>
      </c>
      <c r="G319" s="182">
        <f t="shared" ca="1" si="11"/>
        <v>-0.16520013993676219</v>
      </c>
    </row>
    <row r="320" spans="2:7" x14ac:dyDescent="0.3">
      <c r="B320" s="170">
        <v>42338</v>
      </c>
      <c r="C320">
        <v>388.73</v>
      </c>
      <c r="D320" s="183">
        <f t="shared" si="13"/>
        <v>5.2326438993105668</v>
      </c>
      <c r="E320" s="183">
        <v>-7.60143566827505E-2</v>
      </c>
      <c r="F320" s="142">
        <v>318</v>
      </c>
      <c r="G320" s="182">
        <f t="shared" ca="1" si="11"/>
        <v>-0.22961204087578874</v>
      </c>
    </row>
    <row r="321" spans="2:7" x14ac:dyDescent="0.3">
      <c r="B321" s="170">
        <v>38199</v>
      </c>
      <c r="C321">
        <v>62.37</v>
      </c>
      <c r="D321" s="183">
        <f t="shared" si="13"/>
        <v>1.0489487516425753</v>
      </c>
      <c r="E321" s="183">
        <v>-7.682060390763773E-2</v>
      </c>
      <c r="F321" s="142">
        <v>319</v>
      </c>
      <c r="G321" s="182">
        <f t="shared" ca="1" si="11"/>
        <v>0.11734133149704759</v>
      </c>
    </row>
    <row r="322" spans="2:7" x14ac:dyDescent="0.3">
      <c r="B322" s="170">
        <v>36494</v>
      </c>
      <c r="C322">
        <v>30.44</v>
      </c>
      <c r="D322" s="183">
        <f t="shared" si="13"/>
        <v>1.052596089008766</v>
      </c>
      <c r="E322" s="183">
        <v>-7.7296150348590498E-2</v>
      </c>
      <c r="F322" s="142">
        <v>320</v>
      </c>
      <c r="G322" s="182">
        <f t="shared" ca="1" si="11"/>
        <v>0.14285315334424692</v>
      </c>
    </row>
    <row r="323" spans="2:7" x14ac:dyDescent="0.3">
      <c r="B323" s="170">
        <v>33297</v>
      </c>
      <c r="C323">
        <v>14.83</v>
      </c>
      <c r="D323" s="183">
        <f t="shared" si="13"/>
        <v>-0.98388323769779162</v>
      </c>
      <c r="E323" s="183">
        <v>-8.0024813895781685E-2</v>
      </c>
      <c r="F323" s="142">
        <v>321</v>
      </c>
      <c r="G323" s="182">
        <f t="shared" ref="G323:G386" ca="1" si="14">_xlfn.NORM.INV(RAND(),L$5,L$6)</f>
        <v>0.13170305713727842</v>
      </c>
    </row>
    <row r="324" spans="2:7" x14ac:dyDescent="0.3">
      <c r="B324" s="170">
        <v>45412</v>
      </c>
      <c r="C324">
        <v>920.16</v>
      </c>
      <c r="D324" s="183">
        <f t="shared" si="13"/>
        <v>85.644067796610173</v>
      </c>
      <c r="E324" s="183">
        <v>-8.4235668789808912E-2</v>
      </c>
      <c r="F324" s="142">
        <v>322</v>
      </c>
      <c r="G324" s="182">
        <f t="shared" ca="1" si="14"/>
        <v>0.24216910223195504</v>
      </c>
    </row>
    <row r="325" spans="2:7" x14ac:dyDescent="0.3">
      <c r="B325" s="170">
        <v>37134</v>
      </c>
      <c r="C325">
        <v>10.62</v>
      </c>
      <c r="D325" s="183">
        <f t="shared" si="13"/>
        <v>-0.93383177570093456</v>
      </c>
      <c r="E325" s="183">
        <v>-8.5271317829457391E-2</v>
      </c>
      <c r="F325" s="142">
        <v>323</v>
      </c>
      <c r="G325" s="182">
        <f t="shared" ca="1" si="14"/>
        <v>-0.13911388430390909</v>
      </c>
    </row>
    <row r="326" spans="2:7" x14ac:dyDescent="0.3">
      <c r="B326" s="170">
        <v>43769</v>
      </c>
      <c r="C326">
        <v>160.5</v>
      </c>
      <c r="D326" s="183">
        <f t="shared" si="13"/>
        <v>-0.62663999255606218</v>
      </c>
      <c r="E326" s="183">
        <v>-9.1166477916194755E-2</v>
      </c>
      <c r="F326" s="142">
        <v>324</v>
      </c>
      <c r="G326" s="182">
        <f t="shared" ca="1" si="14"/>
        <v>-3.6187431878804376E-3</v>
      </c>
    </row>
    <row r="327" spans="2:7" x14ac:dyDescent="0.3">
      <c r="B327" s="170">
        <v>42886</v>
      </c>
      <c r="C327">
        <v>429.88</v>
      </c>
      <c r="D327" s="183">
        <f t="shared" si="13"/>
        <v>10.813135476779335</v>
      </c>
      <c r="E327" s="183">
        <v>-9.1566112296866051E-2</v>
      </c>
      <c r="F327" s="142">
        <v>325</v>
      </c>
      <c r="G327" s="182">
        <f t="shared" ca="1" si="14"/>
        <v>1.6369917709738804E-2</v>
      </c>
    </row>
    <row r="328" spans="2:7" x14ac:dyDescent="0.3">
      <c r="B328" s="170">
        <v>34758</v>
      </c>
      <c r="C328">
        <v>36.39</v>
      </c>
      <c r="D328" s="183">
        <f t="shared" si="13"/>
        <v>-0.80448098001289503</v>
      </c>
      <c r="E328" s="183">
        <v>-9.1839281257798847E-2</v>
      </c>
      <c r="F328" s="142">
        <v>326</v>
      </c>
      <c r="G328" s="182">
        <f t="shared" ca="1" si="14"/>
        <v>-0.22576266484363916</v>
      </c>
    </row>
    <row r="329" spans="2:7" x14ac:dyDescent="0.3">
      <c r="B329" s="170">
        <v>40694</v>
      </c>
      <c r="C329">
        <v>186.12</v>
      </c>
      <c r="D329" s="183">
        <f t="shared" si="13"/>
        <v>4.6417096089724152</v>
      </c>
      <c r="E329" s="183">
        <v>-9.2318946598390669E-2</v>
      </c>
      <c r="F329" s="142">
        <v>327</v>
      </c>
      <c r="G329" s="182">
        <f t="shared" ca="1" si="14"/>
        <v>0.20183498657455246</v>
      </c>
    </row>
    <row r="330" spans="2:7" x14ac:dyDescent="0.3">
      <c r="B330" s="170">
        <v>36464</v>
      </c>
      <c r="C330">
        <v>32.99</v>
      </c>
      <c r="D330" s="183">
        <f t="shared" si="13"/>
        <v>-8.9428650289814934E-2</v>
      </c>
      <c r="E330" s="183">
        <v>-9.4676180021953785E-2</v>
      </c>
      <c r="F330" s="142">
        <v>328</v>
      </c>
      <c r="G330" s="182">
        <f t="shared" ca="1" si="14"/>
        <v>-8.4771185670032084E-2</v>
      </c>
    </row>
    <row r="331" spans="2:7" x14ac:dyDescent="0.3">
      <c r="B331" s="170">
        <v>35915</v>
      </c>
      <c r="C331">
        <v>36.229999999999997</v>
      </c>
      <c r="D331" s="183">
        <f t="shared" si="13"/>
        <v>-0.91599619745414917</v>
      </c>
      <c r="E331" s="183">
        <v>-9.8083146626836065E-2</v>
      </c>
      <c r="F331" s="142">
        <v>329</v>
      </c>
      <c r="G331" s="182">
        <f t="shared" ca="1" si="14"/>
        <v>6.4902925312189857E-2</v>
      </c>
    </row>
    <row r="332" spans="2:7" x14ac:dyDescent="0.3">
      <c r="B332" s="170">
        <v>42155</v>
      </c>
      <c r="C332">
        <v>431.29</v>
      </c>
      <c r="D332" s="183">
        <f t="shared" si="13"/>
        <v>9.7634140254554538</v>
      </c>
      <c r="E332" s="183">
        <v>-9.8624811904363813E-2</v>
      </c>
      <c r="F332" s="142">
        <v>330</v>
      </c>
      <c r="G332" s="182">
        <f t="shared" ca="1" si="14"/>
        <v>8.6796167509717165E-2</v>
      </c>
    </row>
    <row r="333" spans="2:7" x14ac:dyDescent="0.3">
      <c r="B333" s="170">
        <v>34730</v>
      </c>
      <c r="C333">
        <v>40.07</v>
      </c>
      <c r="D333" s="183">
        <f t="shared" si="13"/>
        <v>-0.85346498445785335</v>
      </c>
      <c r="E333" s="183">
        <v>-0.10197220977140289</v>
      </c>
      <c r="F333" s="142">
        <v>331</v>
      </c>
      <c r="G333" s="182">
        <f t="shared" ca="1" si="14"/>
        <v>5.1009920904194872E-2</v>
      </c>
    </row>
    <row r="334" spans="2:7" x14ac:dyDescent="0.3">
      <c r="B334" s="170">
        <v>41425</v>
      </c>
      <c r="C334">
        <v>273.45</v>
      </c>
      <c r="D334" s="183">
        <f t="shared" si="13"/>
        <v>8.825727632051743</v>
      </c>
      <c r="E334" s="183">
        <v>-0.10211787883762936</v>
      </c>
      <c r="F334" s="142">
        <v>332</v>
      </c>
      <c r="G334" s="182">
        <f t="shared" ca="1" si="14"/>
        <v>0.13516036092273612</v>
      </c>
    </row>
    <row r="335" spans="2:7" x14ac:dyDescent="0.3">
      <c r="B335" s="170">
        <v>33877</v>
      </c>
      <c r="C335">
        <v>27.83</v>
      </c>
      <c r="D335" s="183">
        <f t="shared" si="13"/>
        <v>2.5801695539992602E-2</v>
      </c>
      <c r="E335" s="183">
        <v>-0.10715431504651919</v>
      </c>
      <c r="F335" s="142">
        <v>333</v>
      </c>
      <c r="G335" s="182">
        <f t="shared" ca="1" si="14"/>
        <v>-0.15533354303298891</v>
      </c>
    </row>
    <row r="336" spans="2:7" x14ac:dyDescent="0.3">
      <c r="B336" s="170">
        <v>36525</v>
      </c>
      <c r="C336">
        <v>27.13</v>
      </c>
      <c r="D336" s="183">
        <f t="shared" si="13"/>
        <v>0.39989680082559342</v>
      </c>
      <c r="E336" s="183">
        <v>-0.10873850197109074</v>
      </c>
      <c r="F336" s="142">
        <v>334</v>
      </c>
      <c r="G336" s="182">
        <f t="shared" ca="1" si="14"/>
        <v>-5.331374546534956E-2</v>
      </c>
    </row>
    <row r="337" spans="2:7" x14ac:dyDescent="0.3">
      <c r="B337" s="170">
        <v>37315</v>
      </c>
      <c r="C337">
        <v>19.38</v>
      </c>
      <c r="D337" s="183">
        <f t="shared" si="13"/>
        <v>-0.85198197510119911</v>
      </c>
      <c r="E337" s="183">
        <v>-0.10896551724137936</v>
      </c>
      <c r="F337" s="142">
        <v>335</v>
      </c>
      <c r="G337" s="182">
        <f t="shared" ca="1" si="14"/>
        <v>-0.17783743669526947</v>
      </c>
    </row>
    <row r="338" spans="2:7" x14ac:dyDescent="0.3">
      <c r="B338" s="170">
        <v>39113</v>
      </c>
      <c r="C338">
        <v>130.93</v>
      </c>
      <c r="D338" s="183">
        <f t="shared" si="13"/>
        <v>-0.56023914284754639</v>
      </c>
      <c r="E338" s="183">
        <v>-0.10901667233752965</v>
      </c>
      <c r="F338" s="142">
        <v>336</v>
      </c>
      <c r="G338" s="182">
        <f t="shared" ca="1" si="14"/>
        <v>0.10495364524937786</v>
      </c>
    </row>
    <row r="339" spans="2:7" x14ac:dyDescent="0.3">
      <c r="B339" s="170">
        <v>42400</v>
      </c>
      <c r="C339">
        <v>297.73</v>
      </c>
      <c r="D339" s="183">
        <f t="shared" si="13"/>
        <v>1.8011101702888324</v>
      </c>
      <c r="E339" s="183">
        <v>-0.11040396796940358</v>
      </c>
      <c r="F339" s="142">
        <v>337</v>
      </c>
      <c r="G339" s="182">
        <f t="shared" ca="1" si="14"/>
        <v>0.13864198928807314</v>
      </c>
    </row>
    <row r="340" spans="2:7" x14ac:dyDescent="0.3">
      <c r="B340" s="170">
        <v>39507</v>
      </c>
      <c r="C340">
        <v>106.29</v>
      </c>
      <c r="D340" s="183">
        <f t="shared" si="13"/>
        <v>-5.208240435209123E-2</v>
      </c>
      <c r="E340" s="183">
        <v>-0.11091593475533243</v>
      </c>
      <c r="F340" s="142">
        <v>338</v>
      </c>
      <c r="G340" s="182">
        <f t="shared" ca="1" si="14"/>
        <v>6.9832412103100233E-2</v>
      </c>
    </row>
    <row r="341" spans="2:7" x14ac:dyDescent="0.3">
      <c r="B341" s="170">
        <v>39233</v>
      </c>
      <c r="C341">
        <v>112.13</v>
      </c>
      <c r="D341" s="183">
        <f t="shared" si="13"/>
        <v>-0.66816607972537068</v>
      </c>
      <c r="E341" s="183">
        <v>-0.11310606659811762</v>
      </c>
      <c r="F341" s="142">
        <v>339</v>
      </c>
      <c r="G341" s="182">
        <f t="shared" ca="1" si="14"/>
        <v>3.6227562743940019E-2</v>
      </c>
    </row>
    <row r="342" spans="2:7" x14ac:dyDescent="0.3">
      <c r="B342" s="170">
        <v>42216</v>
      </c>
      <c r="C342">
        <v>337.91</v>
      </c>
      <c r="D342" s="183">
        <f t="shared" si="13"/>
        <v>0.64793952694464763</v>
      </c>
      <c r="E342" s="183">
        <v>-0.11386463168384328</v>
      </c>
      <c r="F342" s="142">
        <v>340</v>
      </c>
      <c r="G342" s="182">
        <f t="shared" ca="1" si="14"/>
        <v>-1.5157613210152882E-2</v>
      </c>
    </row>
    <row r="343" spans="2:7" x14ac:dyDescent="0.3">
      <c r="B343" s="170">
        <v>40663</v>
      </c>
      <c r="C343">
        <v>205.05</v>
      </c>
      <c r="D343" s="183">
        <f t="shared" si="13"/>
        <v>4.6270581778265649</v>
      </c>
      <c r="E343" s="183">
        <v>-0.11444612394731159</v>
      </c>
      <c r="F343" s="142">
        <v>341</v>
      </c>
      <c r="G343" s="182">
        <f t="shared" ca="1" si="14"/>
        <v>7.4064842849433238E-2</v>
      </c>
    </row>
    <row r="344" spans="2:7" x14ac:dyDescent="0.3">
      <c r="B344" s="170">
        <v>36433</v>
      </c>
      <c r="C344">
        <v>36.44</v>
      </c>
      <c r="D344" s="183">
        <f t="shared" si="13"/>
        <v>-0.90443972412346263</v>
      </c>
      <c r="E344" s="183">
        <v>-0.11488948263298528</v>
      </c>
      <c r="F344" s="142">
        <v>342</v>
      </c>
      <c r="G344" s="182">
        <f t="shared" ca="1" si="14"/>
        <v>-0.16948468200018207</v>
      </c>
    </row>
    <row r="345" spans="2:7" x14ac:dyDescent="0.3">
      <c r="B345" s="170">
        <v>42185</v>
      </c>
      <c r="C345">
        <v>381.33</v>
      </c>
      <c r="D345" s="183">
        <f t="shared" si="13"/>
        <v>0.1739371363482437</v>
      </c>
      <c r="E345" s="183">
        <v>-0.11583853091887138</v>
      </c>
      <c r="F345" s="142">
        <v>343</v>
      </c>
      <c r="G345" s="182">
        <f t="shared" ca="1" si="14"/>
        <v>0.1333227284327051</v>
      </c>
    </row>
    <row r="346" spans="2:7" x14ac:dyDescent="0.3">
      <c r="B346" s="170">
        <v>43159</v>
      </c>
      <c r="C346">
        <v>324.83</v>
      </c>
      <c r="D346" s="183">
        <f t="shared" si="13"/>
        <v>3.1832582099162905</v>
      </c>
      <c r="E346" s="183">
        <v>-0.11639736684619993</v>
      </c>
      <c r="F346" s="142">
        <v>344</v>
      </c>
      <c r="G346" s="182">
        <f t="shared" ca="1" si="14"/>
        <v>3.9896314123491719E-2</v>
      </c>
    </row>
    <row r="347" spans="2:7" x14ac:dyDescent="0.3">
      <c r="B347" s="170">
        <v>38625</v>
      </c>
      <c r="C347">
        <v>77.650000000000006</v>
      </c>
      <c r="D347" s="183">
        <f t="shared" si="13"/>
        <v>-0.79859940344961733</v>
      </c>
      <c r="E347" s="183">
        <v>-0.11650927295482984</v>
      </c>
      <c r="F347" s="142">
        <v>345</v>
      </c>
      <c r="G347" s="182">
        <f t="shared" ca="1" si="14"/>
        <v>0.1105663649811047</v>
      </c>
    </row>
    <row r="348" spans="2:7" x14ac:dyDescent="0.3">
      <c r="B348" s="170">
        <v>44895</v>
      </c>
      <c r="C348">
        <v>385.55</v>
      </c>
      <c r="D348" s="183">
        <f t="shared" ref="D348:D379" si="15">(C348-C349)/C349</f>
        <v>5.7878521126760569</v>
      </c>
      <c r="E348" s="183">
        <v>-0.11710824612425287</v>
      </c>
      <c r="F348" s="142">
        <v>346</v>
      </c>
      <c r="G348" s="182">
        <f t="shared" ca="1" si="14"/>
        <v>-9.086976651710213E-2</v>
      </c>
    </row>
    <row r="349" spans="2:7" x14ac:dyDescent="0.3">
      <c r="B349" s="170">
        <v>35611</v>
      </c>
      <c r="C349">
        <v>56.8</v>
      </c>
      <c r="D349" s="183">
        <f t="shared" si="15"/>
        <v>-0.1033938437253355</v>
      </c>
      <c r="E349" s="183">
        <v>-0.11842309483160032</v>
      </c>
      <c r="F349" s="142">
        <v>347</v>
      </c>
      <c r="G349" s="182">
        <f t="shared" ca="1" si="14"/>
        <v>1.5289165911638238E-2</v>
      </c>
    </row>
    <row r="350" spans="2:7" x14ac:dyDescent="0.3">
      <c r="B350" s="170">
        <v>35308</v>
      </c>
      <c r="C350">
        <v>63.35</v>
      </c>
      <c r="D350" s="183">
        <f t="shared" si="15"/>
        <v>-0.78644147788565266</v>
      </c>
      <c r="E350" s="183">
        <v>-0.12062742920599673</v>
      </c>
      <c r="F350" s="142">
        <v>348</v>
      </c>
      <c r="G350" s="182">
        <f t="shared" ca="1" si="14"/>
        <v>0.13601128605543222</v>
      </c>
    </row>
    <row r="351" spans="2:7" x14ac:dyDescent="0.3">
      <c r="B351" s="170">
        <v>42247</v>
      </c>
      <c r="C351">
        <v>296.64</v>
      </c>
      <c r="D351" s="183">
        <f t="shared" si="15"/>
        <v>6.2052465387418012</v>
      </c>
      <c r="E351" s="183">
        <v>-0.12213311236719847</v>
      </c>
      <c r="F351" s="142">
        <v>349</v>
      </c>
      <c r="G351" s="182">
        <f t="shared" ca="1" si="14"/>
        <v>-0.21821846723362925</v>
      </c>
    </row>
    <row r="352" spans="2:7" x14ac:dyDescent="0.3">
      <c r="B352" s="170">
        <v>36403</v>
      </c>
      <c r="C352">
        <v>41.17</v>
      </c>
      <c r="D352" s="183">
        <f t="shared" si="15"/>
        <v>-0.67803237663251736</v>
      </c>
      <c r="E352" s="183">
        <v>-0.12273598977200081</v>
      </c>
      <c r="F352" s="142">
        <v>350</v>
      </c>
      <c r="G352" s="182">
        <f t="shared" ca="1" si="14"/>
        <v>0.21490339779261325</v>
      </c>
    </row>
    <row r="353" spans="2:7" x14ac:dyDescent="0.3">
      <c r="B353" s="170">
        <v>40178</v>
      </c>
      <c r="C353">
        <v>127.87</v>
      </c>
      <c r="D353" s="183">
        <f t="shared" si="15"/>
        <v>-0.7166315789473684</v>
      </c>
      <c r="E353" s="183">
        <v>-0.12279618577210677</v>
      </c>
      <c r="F353" s="142">
        <v>351</v>
      </c>
      <c r="G353" s="182">
        <f t="shared" ca="1" si="14"/>
        <v>0.22559071498049021</v>
      </c>
    </row>
    <row r="354" spans="2:7" x14ac:dyDescent="0.3">
      <c r="B354" s="170">
        <v>44592</v>
      </c>
      <c r="C354">
        <v>451.25</v>
      </c>
      <c r="D354" s="183">
        <f t="shared" si="15"/>
        <v>1.1013784111017975</v>
      </c>
      <c r="E354" s="183">
        <v>-0.12302011466329794</v>
      </c>
      <c r="F354" s="142">
        <v>352</v>
      </c>
      <c r="G354" s="182">
        <f t="shared" ca="1" si="14"/>
        <v>7.9300499691456555E-2</v>
      </c>
    </row>
    <row r="355" spans="2:7" x14ac:dyDescent="0.3">
      <c r="B355" s="170">
        <v>40543</v>
      </c>
      <c r="C355">
        <v>214.74</v>
      </c>
      <c r="D355" s="183">
        <f t="shared" si="15"/>
        <v>-0.77881238090333216</v>
      </c>
      <c r="E355" s="183">
        <v>-0.12329550093900543</v>
      </c>
      <c r="F355" s="142">
        <v>353</v>
      </c>
      <c r="G355" s="182">
        <f t="shared" ca="1" si="14"/>
        <v>5.5692983949442797E-2</v>
      </c>
    </row>
    <row r="356" spans="2:7" x14ac:dyDescent="0.3">
      <c r="B356" s="170">
        <v>45535</v>
      </c>
      <c r="C356">
        <v>970.85</v>
      </c>
      <c r="D356" s="183">
        <f t="shared" si="15"/>
        <v>18.122513295253103</v>
      </c>
      <c r="E356" s="183">
        <v>-0.12642281909389472</v>
      </c>
      <c r="F356" s="142">
        <v>354</v>
      </c>
      <c r="G356" s="182">
        <f t="shared" ca="1" si="14"/>
        <v>-4.6639252159085542E-2</v>
      </c>
    </row>
    <row r="357" spans="2:7" x14ac:dyDescent="0.3">
      <c r="B357" s="170">
        <v>35003</v>
      </c>
      <c r="C357">
        <v>50.77</v>
      </c>
      <c r="D357" s="183">
        <f t="shared" si="15"/>
        <v>-0.8881545612759677</v>
      </c>
      <c r="E357" s="183">
        <v>-0.12736335510484698</v>
      </c>
      <c r="F357" s="142">
        <v>355</v>
      </c>
      <c r="G357" s="182">
        <f t="shared" ca="1" si="14"/>
        <v>-2.403905004439158E-2</v>
      </c>
    </row>
    <row r="358" spans="2:7" x14ac:dyDescent="0.3">
      <c r="B358" s="170">
        <v>42766</v>
      </c>
      <c r="C358">
        <v>453.93</v>
      </c>
      <c r="D358" s="183">
        <f t="shared" si="15"/>
        <v>1.751090909090909</v>
      </c>
      <c r="E358" s="183">
        <v>-0.12759455719557203</v>
      </c>
      <c r="F358" s="142">
        <v>356</v>
      </c>
      <c r="G358" s="182">
        <f t="shared" ca="1" si="14"/>
        <v>0.10438944561454487</v>
      </c>
    </row>
    <row r="359" spans="2:7" x14ac:dyDescent="0.3">
      <c r="B359" s="170">
        <v>40847</v>
      </c>
      <c r="C359">
        <v>165</v>
      </c>
      <c r="D359" s="183">
        <f t="shared" si="15"/>
        <v>1.4977293369663942</v>
      </c>
      <c r="E359" s="183">
        <v>-0.12924164863581195</v>
      </c>
      <c r="F359" s="142">
        <v>357</v>
      </c>
      <c r="G359" s="182">
        <f t="shared" ca="1" si="14"/>
        <v>-9.4506113166306763E-2</v>
      </c>
    </row>
    <row r="360" spans="2:7" x14ac:dyDescent="0.3">
      <c r="B360" s="170">
        <v>38411</v>
      </c>
      <c r="C360">
        <v>66.06</v>
      </c>
      <c r="D360" s="183">
        <f t="shared" si="15"/>
        <v>2.2021328162869613</v>
      </c>
      <c r="E360" s="183">
        <v>-0.13078947368421048</v>
      </c>
      <c r="F360" s="142">
        <v>358</v>
      </c>
      <c r="G360" s="182">
        <f t="shared" ca="1" si="14"/>
        <v>0.13789625254514293</v>
      </c>
    </row>
    <row r="361" spans="2:7" x14ac:dyDescent="0.3">
      <c r="B361" s="170">
        <v>34028</v>
      </c>
      <c r="C361">
        <v>20.63</v>
      </c>
      <c r="D361" s="183">
        <f t="shared" si="15"/>
        <v>-0.79006817950544417</v>
      </c>
      <c r="E361" s="183">
        <v>-0.13136842105263163</v>
      </c>
      <c r="F361" s="142">
        <v>359</v>
      </c>
      <c r="G361" s="182">
        <f t="shared" ca="1" si="14"/>
        <v>0.12679803814872517</v>
      </c>
    </row>
    <row r="362" spans="2:7" x14ac:dyDescent="0.3">
      <c r="B362" s="170">
        <v>39568</v>
      </c>
      <c r="C362">
        <v>98.27</v>
      </c>
      <c r="D362" s="183">
        <f t="shared" si="15"/>
        <v>-0.66362018210447049</v>
      </c>
      <c r="E362" s="183">
        <v>-0.13365070968879494</v>
      </c>
      <c r="F362" s="142">
        <v>360</v>
      </c>
      <c r="G362" s="182">
        <f t="shared" ca="1" si="14"/>
        <v>-0.15137452325721018</v>
      </c>
    </row>
    <row r="363" spans="2:7" x14ac:dyDescent="0.3">
      <c r="B363" s="170">
        <v>44377</v>
      </c>
      <c r="C363">
        <v>292.14</v>
      </c>
      <c r="D363" s="183">
        <f t="shared" si="15"/>
        <v>1.1011219792865363</v>
      </c>
      <c r="E363" s="183">
        <v>-0.13440000000000005</v>
      </c>
      <c r="F363" s="142">
        <v>361</v>
      </c>
      <c r="G363" s="182">
        <f t="shared" ca="1" si="14"/>
        <v>-2.4458577024048835E-2</v>
      </c>
    </row>
    <row r="364" spans="2:7" x14ac:dyDescent="0.3">
      <c r="B364" s="170">
        <v>40298</v>
      </c>
      <c r="C364">
        <v>139.04</v>
      </c>
      <c r="D364" s="183">
        <f t="shared" si="15"/>
        <v>1.6343311860553238</v>
      </c>
      <c r="E364" s="183">
        <v>-0.13473147053332507</v>
      </c>
      <c r="F364" s="142">
        <v>362</v>
      </c>
      <c r="G364" s="182">
        <f t="shared" ca="1" si="14"/>
        <v>0.10763939424530397</v>
      </c>
    </row>
    <row r="365" spans="2:7" x14ac:dyDescent="0.3">
      <c r="B365" s="170">
        <v>39964</v>
      </c>
      <c r="C365">
        <v>52.78</v>
      </c>
      <c r="D365" s="183">
        <f t="shared" si="15"/>
        <v>3.8915662650602414</v>
      </c>
      <c r="E365" s="183">
        <v>-0.13687653311529024</v>
      </c>
      <c r="F365" s="142">
        <v>363</v>
      </c>
      <c r="G365" s="182">
        <f t="shared" ca="1" si="14"/>
        <v>8.1180233486207135E-2</v>
      </c>
    </row>
    <row r="366" spans="2:7" x14ac:dyDescent="0.3">
      <c r="B366" s="170">
        <v>36799</v>
      </c>
      <c r="C366">
        <v>10.79</v>
      </c>
      <c r="D366" s="183">
        <f t="shared" si="15"/>
        <v>-0.96776024859567344</v>
      </c>
      <c r="E366" s="183">
        <v>-0.13886671987230648</v>
      </c>
      <c r="F366" s="142">
        <v>364</v>
      </c>
      <c r="G366" s="182">
        <f t="shared" ca="1" si="14"/>
        <v>0.15372126878447051</v>
      </c>
    </row>
    <row r="367" spans="2:7" x14ac:dyDescent="0.3">
      <c r="B367" s="170">
        <v>42369</v>
      </c>
      <c r="C367">
        <v>334.68</v>
      </c>
      <c r="D367" s="183">
        <f t="shared" si="15"/>
        <v>1.8856699430936368</v>
      </c>
      <c r="E367" s="183">
        <v>-0.13904252308800455</v>
      </c>
      <c r="F367" s="142">
        <v>365</v>
      </c>
      <c r="G367" s="182">
        <f t="shared" ca="1" si="14"/>
        <v>-0.12399018439583286</v>
      </c>
    </row>
    <row r="368" spans="2:7" x14ac:dyDescent="0.3">
      <c r="B368" s="170">
        <v>43677</v>
      </c>
      <c r="C368">
        <v>115.98</v>
      </c>
      <c r="D368" s="183">
        <f t="shared" si="15"/>
        <v>-0.71156428749067391</v>
      </c>
      <c r="E368" s="183">
        <v>-0.13935886019590374</v>
      </c>
      <c r="F368" s="142">
        <v>366</v>
      </c>
      <c r="G368" s="182">
        <f t="shared" ca="1" si="14"/>
        <v>-2.4798076071282996E-2</v>
      </c>
    </row>
    <row r="369" spans="2:7" x14ac:dyDescent="0.3">
      <c r="B369" s="170">
        <v>44804</v>
      </c>
      <c r="C369">
        <v>402.1</v>
      </c>
      <c r="D369" s="183">
        <f t="shared" si="15"/>
        <v>13.88156920799408</v>
      </c>
      <c r="E369" s="183">
        <v>-0.14116063991114713</v>
      </c>
      <c r="F369" s="142">
        <v>367</v>
      </c>
      <c r="G369" s="182">
        <f t="shared" ca="1" si="14"/>
        <v>-0.17897186323722619</v>
      </c>
    </row>
    <row r="370" spans="2:7" x14ac:dyDescent="0.3">
      <c r="B370" s="170">
        <v>36191</v>
      </c>
      <c r="C370">
        <v>27.02</v>
      </c>
      <c r="D370" s="183">
        <f t="shared" si="15"/>
        <v>-0.94080532795863825</v>
      </c>
      <c r="E370" s="183">
        <v>-0.14194982534137818</v>
      </c>
      <c r="F370" s="142">
        <v>368</v>
      </c>
      <c r="G370" s="182">
        <f t="shared" ca="1" si="14"/>
        <v>0.19804506470817917</v>
      </c>
    </row>
    <row r="371" spans="2:7" x14ac:dyDescent="0.3">
      <c r="B371" s="170">
        <v>42674</v>
      </c>
      <c r="C371">
        <v>456.46</v>
      </c>
      <c r="D371" s="183">
        <f t="shared" si="15"/>
        <v>20.470366886171213</v>
      </c>
      <c r="E371" s="183">
        <v>-0.14469344925798228</v>
      </c>
      <c r="F371" s="142">
        <v>369</v>
      </c>
      <c r="G371" s="182">
        <f t="shared" ca="1" si="14"/>
        <v>7.2499628981960551E-2</v>
      </c>
    </row>
    <row r="372" spans="2:7" x14ac:dyDescent="0.3">
      <c r="B372" s="170">
        <v>36250</v>
      </c>
      <c r="C372">
        <v>21.26</v>
      </c>
      <c r="D372" s="183">
        <f t="shared" si="15"/>
        <v>-0.55827965925618117</v>
      </c>
      <c r="E372" s="183">
        <v>-0.15095846645367403</v>
      </c>
      <c r="F372" s="142">
        <v>370</v>
      </c>
      <c r="G372" s="182">
        <f t="shared" ca="1" si="14"/>
        <v>0.14407030038614016</v>
      </c>
    </row>
    <row r="373" spans="2:7" x14ac:dyDescent="0.3">
      <c r="B373" s="170">
        <v>35642</v>
      </c>
      <c r="C373">
        <v>48.13</v>
      </c>
      <c r="D373" s="183">
        <f t="shared" si="15"/>
        <v>-0.87138925259866928</v>
      </c>
      <c r="E373" s="183">
        <v>-0.15264084507042244</v>
      </c>
      <c r="F373" s="142">
        <v>371</v>
      </c>
      <c r="G373" s="182">
        <f t="shared" ca="1" si="14"/>
        <v>4.7400476862560922E-2</v>
      </c>
    </row>
    <row r="374" spans="2:7" x14ac:dyDescent="0.3">
      <c r="B374" s="170">
        <v>42947</v>
      </c>
      <c r="C374">
        <v>374.23</v>
      </c>
      <c r="D374" s="183">
        <f t="shared" si="15"/>
        <v>8.2608265280871098</v>
      </c>
      <c r="E374" s="183">
        <v>-0.15305752953424159</v>
      </c>
      <c r="F374" s="142">
        <v>372</v>
      </c>
      <c r="G374" s="182">
        <f t="shared" ca="1" si="14"/>
        <v>-0.14786921783771173</v>
      </c>
    </row>
    <row r="375" spans="2:7" x14ac:dyDescent="0.3">
      <c r="B375" s="170">
        <v>34393</v>
      </c>
      <c r="C375">
        <v>40.409999999999997</v>
      </c>
      <c r="D375" s="183">
        <f t="shared" si="15"/>
        <v>0.64938775510204072</v>
      </c>
      <c r="E375" s="183">
        <v>-0.16074766355140191</v>
      </c>
      <c r="F375" s="142">
        <v>373</v>
      </c>
      <c r="G375" s="182">
        <f t="shared" ca="1" si="14"/>
        <v>-9.1603599412882819E-2</v>
      </c>
    </row>
    <row r="376" spans="2:7" x14ac:dyDescent="0.3">
      <c r="B376" s="170">
        <v>33542</v>
      </c>
      <c r="C376">
        <v>24.5</v>
      </c>
      <c r="D376" s="183">
        <f t="shared" si="15"/>
        <v>-0.88979848866498745</v>
      </c>
      <c r="E376" s="183">
        <v>-0.16182004789599727</v>
      </c>
      <c r="F376" s="142">
        <v>374</v>
      </c>
      <c r="G376" s="182">
        <f t="shared" ca="1" si="14"/>
        <v>-6.5823804042045575E-2</v>
      </c>
    </row>
    <row r="377" spans="2:7" x14ac:dyDescent="0.3">
      <c r="B377" s="170">
        <v>43343</v>
      </c>
      <c r="C377">
        <v>222.32</v>
      </c>
      <c r="D377" s="183">
        <f t="shared" si="15"/>
        <v>0.64974769961412893</v>
      </c>
      <c r="E377" s="183">
        <v>-0.16373895053601664</v>
      </c>
      <c r="F377" s="142">
        <v>375</v>
      </c>
      <c r="G377" s="182">
        <f t="shared" ca="1" si="14"/>
        <v>-8.1404015978753561E-2</v>
      </c>
    </row>
    <row r="378" spans="2:7" x14ac:dyDescent="0.3">
      <c r="B378" s="170">
        <v>43646</v>
      </c>
      <c r="C378">
        <v>134.76</v>
      </c>
      <c r="D378" s="183">
        <f t="shared" si="15"/>
        <v>-0.52001709645248617</v>
      </c>
      <c r="E378" s="183">
        <v>-0.1658310120705665</v>
      </c>
      <c r="F378" s="142">
        <v>376</v>
      </c>
      <c r="G378" s="182">
        <f t="shared" ca="1" si="14"/>
        <v>8.3452299769430846E-2</v>
      </c>
    </row>
    <row r="379" spans="2:7" x14ac:dyDescent="0.3">
      <c r="B379" s="170">
        <v>43220</v>
      </c>
      <c r="C379">
        <v>280.76</v>
      </c>
      <c r="D379" s="183">
        <f t="shared" si="15"/>
        <v>13.331801939765187</v>
      </c>
      <c r="E379" s="183">
        <v>-0.17008572273130362</v>
      </c>
      <c r="F379" s="142">
        <v>377</v>
      </c>
      <c r="G379" s="182">
        <f t="shared" ca="1" si="14"/>
        <v>0.29647570078631469</v>
      </c>
    </row>
    <row r="380" spans="2:7" x14ac:dyDescent="0.3">
      <c r="B380" s="170">
        <v>35976</v>
      </c>
      <c r="C380">
        <v>19.59</v>
      </c>
      <c r="D380" s="183">
        <f t="shared" ref="D380:D406" si="16">(C380-C381)/C381</f>
        <v>2.0460358056265549E-3</v>
      </c>
      <c r="E380" s="183">
        <v>-0.17999162829635834</v>
      </c>
      <c r="F380" s="142">
        <v>378</v>
      </c>
      <c r="G380" s="182">
        <f t="shared" ca="1" si="14"/>
        <v>3.7373138930245832E-2</v>
      </c>
    </row>
    <row r="381" spans="2:7" x14ac:dyDescent="0.3">
      <c r="B381" s="170">
        <v>37437</v>
      </c>
      <c r="C381">
        <v>19.55</v>
      </c>
      <c r="D381" s="183">
        <f t="shared" si="16"/>
        <v>-5.0048590864917281E-2</v>
      </c>
      <c r="E381" s="183">
        <v>-0.18200836820083674</v>
      </c>
      <c r="F381" s="142">
        <v>379</v>
      </c>
      <c r="G381" s="182">
        <f t="shared" ca="1" si="14"/>
        <v>6.6065188509342052E-2</v>
      </c>
    </row>
    <row r="382" spans="2:7" x14ac:dyDescent="0.3">
      <c r="B382" s="170">
        <v>36585</v>
      </c>
      <c r="C382">
        <v>20.58</v>
      </c>
      <c r="D382" s="183">
        <f t="shared" si="16"/>
        <v>0.64245810055865915</v>
      </c>
      <c r="E382" s="183">
        <v>-0.18203497615262329</v>
      </c>
      <c r="F382" s="142">
        <v>380</v>
      </c>
      <c r="G382" s="182">
        <f t="shared" ca="1" si="14"/>
        <v>-9.8747430140834674E-2</v>
      </c>
    </row>
    <row r="383" spans="2:7" x14ac:dyDescent="0.3">
      <c r="B383" s="170">
        <v>36769</v>
      </c>
      <c r="C383">
        <v>12.53</v>
      </c>
      <c r="D383" s="183">
        <f t="shared" si="16"/>
        <v>-0.25372245384157238</v>
      </c>
      <c r="E383" s="183">
        <v>-0.18636363636363643</v>
      </c>
      <c r="F383" s="142">
        <v>381</v>
      </c>
      <c r="G383" s="182">
        <f t="shared" ca="1" si="14"/>
        <v>-0.24348367978428742</v>
      </c>
    </row>
    <row r="384" spans="2:7" x14ac:dyDescent="0.3">
      <c r="B384" s="170">
        <v>36068</v>
      </c>
      <c r="C384">
        <v>16.79</v>
      </c>
      <c r="D384" s="183">
        <f t="shared" si="16"/>
        <v>-0.32434607645875257</v>
      </c>
      <c r="E384" s="183">
        <v>-0.18731848983543084</v>
      </c>
      <c r="F384" s="142">
        <v>382</v>
      </c>
      <c r="G384" s="182">
        <f t="shared" ca="1" si="14"/>
        <v>0.23061409782167602</v>
      </c>
    </row>
    <row r="385" spans="2:7" x14ac:dyDescent="0.3">
      <c r="B385" s="170">
        <v>39752</v>
      </c>
      <c r="C385">
        <v>24.85</v>
      </c>
      <c r="D385" s="183">
        <f t="shared" si="16"/>
        <v>-0.60195418869133432</v>
      </c>
      <c r="E385" s="183">
        <v>-0.1926575698505523</v>
      </c>
      <c r="F385" s="142">
        <v>383</v>
      </c>
      <c r="G385" s="182">
        <f t="shared" ca="1" si="14"/>
        <v>-7.2107577398201603E-2</v>
      </c>
    </row>
    <row r="386" spans="2:7" x14ac:dyDescent="0.3">
      <c r="B386" s="170">
        <v>39691</v>
      </c>
      <c r="C386">
        <v>62.43</v>
      </c>
      <c r="D386" s="183">
        <f t="shared" si="16"/>
        <v>-0.63604034279717825</v>
      </c>
      <c r="E386" s="183">
        <v>-0.19361921983983468</v>
      </c>
      <c r="F386" s="142">
        <v>384</v>
      </c>
      <c r="G386" s="182">
        <f t="shared" ca="1" si="14"/>
        <v>-5.6706069678574347E-3</v>
      </c>
    </row>
    <row r="387" spans="2:7" x14ac:dyDescent="0.3">
      <c r="B387" s="170">
        <v>43585</v>
      </c>
      <c r="C387">
        <v>171.53</v>
      </c>
      <c r="D387" s="183">
        <f t="shared" si="16"/>
        <v>0.32302352487466252</v>
      </c>
      <c r="E387" s="183">
        <v>-0.19461921307164987</v>
      </c>
      <c r="F387" s="142">
        <v>385</v>
      </c>
      <c r="G387" s="182">
        <f t="shared" ref="G387:G406" ca="1" si="17">_xlfn.NORM.INV(RAND(),L$5,L$6)</f>
        <v>6.2128938076269305E-2</v>
      </c>
    </row>
    <row r="388" spans="2:7" x14ac:dyDescent="0.3">
      <c r="B388" s="170">
        <v>38837</v>
      </c>
      <c r="C388">
        <v>129.65</v>
      </c>
      <c r="D388" s="183">
        <f t="shared" si="16"/>
        <v>-0.27158829147704927</v>
      </c>
      <c r="E388" s="183">
        <v>-0.19795855242808535</v>
      </c>
      <c r="F388" s="142">
        <v>386</v>
      </c>
      <c r="G388" s="182">
        <f t="shared" ca="1" si="17"/>
        <v>0.10561104378329889</v>
      </c>
    </row>
    <row r="389" spans="2:7" x14ac:dyDescent="0.3">
      <c r="B389" s="170">
        <v>43373</v>
      </c>
      <c r="C389">
        <v>177.99</v>
      </c>
      <c r="D389" s="183">
        <f t="shared" si="16"/>
        <v>0.25557279909706559</v>
      </c>
      <c r="E389" s="183">
        <v>-0.19939726520331047</v>
      </c>
      <c r="F389" s="142">
        <v>387</v>
      </c>
      <c r="G389" s="182">
        <f t="shared" ca="1" si="17"/>
        <v>-7.252505790801389E-3</v>
      </c>
    </row>
    <row r="390" spans="2:7" x14ac:dyDescent="0.3">
      <c r="B390" s="170">
        <v>40755</v>
      </c>
      <c r="C390">
        <v>141.76</v>
      </c>
      <c r="D390" s="183">
        <f t="shared" si="16"/>
        <v>3.1377699941622885</v>
      </c>
      <c r="E390" s="183">
        <v>-0.20130711589385328</v>
      </c>
      <c r="F390" s="142">
        <v>388</v>
      </c>
      <c r="G390" s="182">
        <f t="shared" ca="1" si="17"/>
        <v>-2.4670484067726435E-2</v>
      </c>
    </row>
    <row r="391" spans="2:7" x14ac:dyDescent="0.3">
      <c r="B391" s="170">
        <v>35795</v>
      </c>
      <c r="C391">
        <v>34.26</v>
      </c>
      <c r="D391" s="183">
        <f t="shared" si="16"/>
        <v>-0.4089026915113872</v>
      </c>
      <c r="E391" s="183">
        <v>-0.20399628252788107</v>
      </c>
      <c r="F391" s="142">
        <v>389</v>
      </c>
      <c r="G391" s="182">
        <f t="shared" ca="1" si="17"/>
        <v>4.5345441835635408E-3</v>
      </c>
    </row>
    <row r="392" spans="2:7" x14ac:dyDescent="0.3">
      <c r="B392" s="170">
        <v>38107</v>
      </c>
      <c r="C392">
        <v>57.96</v>
      </c>
      <c r="D392" s="183">
        <f t="shared" si="16"/>
        <v>0.65458178703968029</v>
      </c>
      <c r="E392" s="183">
        <v>-0.22368068577551561</v>
      </c>
      <c r="F392" s="142">
        <v>390</v>
      </c>
      <c r="G392" s="182">
        <f t="shared" ca="1" si="17"/>
        <v>9.3024626039633976E-3</v>
      </c>
    </row>
    <row r="393" spans="2:7" x14ac:dyDescent="0.3">
      <c r="B393" s="170">
        <v>33724</v>
      </c>
      <c r="C393">
        <v>35.03</v>
      </c>
      <c r="D393" s="183">
        <f t="shared" si="16"/>
        <v>-0.22120942641173846</v>
      </c>
      <c r="E393" s="183">
        <v>-0.2312925170068027</v>
      </c>
      <c r="F393" s="142">
        <v>391</v>
      </c>
      <c r="G393" s="182">
        <f t="shared" ca="1" si="17"/>
        <v>0.23943791398863884</v>
      </c>
    </row>
    <row r="394" spans="2:7" x14ac:dyDescent="0.3">
      <c r="B394" s="170">
        <v>35369</v>
      </c>
      <c r="C394">
        <v>44.98</v>
      </c>
      <c r="D394" s="183">
        <f t="shared" si="16"/>
        <v>2.1609276177090648</v>
      </c>
      <c r="E394" s="183">
        <v>-0.23320831912717355</v>
      </c>
      <c r="F394" s="142">
        <v>392</v>
      </c>
      <c r="G394" s="182">
        <f t="shared" ca="1" si="17"/>
        <v>-6.9686367655536957E-2</v>
      </c>
    </row>
    <row r="395" spans="2:7" x14ac:dyDescent="0.3">
      <c r="B395" s="170">
        <v>36707</v>
      </c>
      <c r="C395">
        <v>14.23</v>
      </c>
      <c r="D395" s="183">
        <f t="shared" si="16"/>
        <v>0.48229166666666679</v>
      </c>
      <c r="E395" s="183">
        <v>-0.23699731903485247</v>
      </c>
      <c r="F395" s="142">
        <v>393</v>
      </c>
      <c r="G395" s="182">
        <f t="shared" ca="1" si="17"/>
        <v>-0.16872358246964153</v>
      </c>
    </row>
    <row r="396" spans="2:7" x14ac:dyDescent="0.3">
      <c r="B396" s="170">
        <v>37042</v>
      </c>
      <c r="C396">
        <v>9.6</v>
      </c>
      <c r="D396" s="183">
        <f t="shared" si="16"/>
        <v>-0.65103598691384956</v>
      </c>
      <c r="E396" s="183">
        <v>-0.24110671936758898</v>
      </c>
      <c r="F396" s="142">
        <v>394</v>
      </c>
      <c r="G396" s="182">
        <f t="shared" ca="1" si="17"/>
        <v>-6.1000814948538304E-2</v>
      </c>
    </row>
    <row r="397" spans="2:7" x14ac:dyDescent="0.3">
      <c r="B397" s="170">
        <v>33785</v>
      </c>
      <c r="C397">
        <v>27.51</v>
      </c>
      <c r="D397" s="183">
        <f t="shared" si="16"/>
        <v>0.33349491032476991</v>
      </c>
      <c r="E397" s="183">
        <v>-0.25588314849878274</v>
      </c>
      <c r="F397" s="142">
        <v>395</v>
      </c>
      <c r="G397" s="182">
        <f t="shared" ca="1" si="17"/>
        <v>7.9046527381560289E-2</v>
      </c>
    </row>
    <row r="398" spans="2:7" x14ac:dyDescent="0.3">
      <c r="B398" s="170">
        <v>33908</v>
      </c>
      <c r="C398">
        <v>20.63</v>
      </c>
      <c r="D398" s="183">
        <f t="shared" si="16"/>
        <v>-0.71630913091309134</v>
      </c>
      <c r="E398" s="183">
        <v>-0.25871361839741286</v>
      </c>
      <c r="F398" s="142">
        <v>396</v>
      </c>
      <c r="G398" s="182">
        <f t="shared" ca="1" si="17"/>
        <v>0.12511170575281205</v>
      </c>
    </row>
    <row r="399" spans="2:7" x14ac:dyDescent="0.3">
      <c r="B399" s="170">
        <v>39599</v>
      </c>
      <c r="C399">
        <v>72.72</v>
      </c>
      <c r="D399" s="183">
        <f t="shared" si="16"/>
        <v>-0.67313915857605178</v>
      </c>
      <c r="E399" s="183">
        <v>-0.25999796479088222</v>
      </c>
      <c r="F399" s="142">
        <v>397</v>
      </c>
      <c r="G399" s="182">
        <f t="shared" ca="1" si="17"/>
        <v>-1.7427741410574682E-2</v>
      </c>
    </row>
    <row r="400" spans="2:7" x14ac:dyDescent="0.3">
      <c r="B400" s="170">
        <v>41029</v>
      </c>
      <c r="C400">
        <v>222.48</v>
      </c>
      <c r="D400" s="183">
        <f t="shared" si="16"/>
        <v>0.73609051892313682</v>
      </c>
      <c r="E400" s="183">
        <v>-0.26394494805796337</v>
      </c>
      <c r="F400" s="142">
        <v>398</v>
      </c>
      <c r="G400" s="182">
        <f t="shared" ca="1" si="17"/>
        <v>-0.12879346821725535</v>
      </c>
    </row>
    <row r="401" spans="2:7" x14ac:dyDescent="0.3">
      <c r="B401" s="170">
        <v>43861</v>
      </c>
      <c r="C401">
        <v>128.15</v>
      </c>
      <c r="D401" s="183">
        <f t="shared" si="16"/>
        <v>7.6412677006068783</v>
      </c>
      <c r="E401" s="183">
        <v>-0.26984217423508627</v>
      </c>
      <c r="F401" s="142">
        <v>399</v>
      </c>
      <c r="G401" s="182">
        <f t="shared" ca="1" si="17"/>
        <v>0.41895848376438971</v>
      </c>
    </row>
    <row r="402" spans="2:7" x14ac:dyDescent="0.3">
      <c r="B402" s="170">
        <v>34059</v>
      </c>
      <c r="C402">
        <v>14.83</v>
      </c>
      <c r="D402" s="183">
        <f t="shared" si="16"/>
        <v>-0.37923817496860612</v>
      </c>
      <c r="E402" s="183">
        <v>-0.28114396509936979</v>
      </c>
      <c r="F402" s="142">
        <v>400</v>
      </c>
      <c r="G402" s="182">
        <f t="shared" ca="1" si="17"/>
        <v>0.14835397149491208</v>
      </c>
    </row>
    <row r="403" spans="2:7" x14ac:dyDescent="0.3">
      <c r="B403" s="170">
        <v>35946</v>
      </c>
      <c r="C403">
        <v>23.89</v>
      </c>
      <c r="D403" s="183">
        <f t="shared" si="16"/>
        <v>1.3794820717131477</v>
      </c>
      <c r="E403" s="183">
        <v>-0.34060171128898697</v>
      </c>
      <c r="F403" s="142">
        <v>401</v>
      </c>
      <c r="G403" s="182">
        <f t="shared" ca="1" si="17"/>
        <v>-0.22169199124264988</v>
      </c>
    </row>
    <row r="404" spans="2:7" x14ac:dyDescent="0.3">
      <c r="B404" s="170">
        <v>36950</v>
      </c>
      <c r="C404">
        <v>10.039999999999999</v>
      </c>
      <c r="D404" s="183">
        <f t="shared" si="16"/>
        <v>-0.85781050842656847</v>
      </c>
      <c r="E404" s="183">
        <v>-0.36576121288692359</v>
      </c>
      <c r="F404" s="142">
        <v>402</v>
      </c>
      <c r="G404" s="182">
        <f t="shared" ca="1" si="17"/>
        <v>-3.2724366426464209E-2</v>
      </c>
    </row>
    <row r="405" spans="2:7" x14ac:dyDescent="0.3">
      <c r="B405" s="170">
        <v>43890</v>
      </c>
      <c r="C405">
        <v>70.61</v>
      </c>
      <c r="D405" s="183">
        <f t="shared" si="16"/>
        <v>1.2940220922677061</v>
      </c>
      <c r="E405" s="183">
        <v>-0.44900507218103786</v>
      </c>
      <c r="F405" s="142">
        <v>403</v>
      </c>
      <c r="G405" s="182">
        <f t="shared" ca="1" si="17"/>
        <v>-2.3373663759549482E-3</v>
      </c>
    </row>
    <row r="406" spans="2:7" hidden="1" x14ac:dyDescent="0.3">
      <c r="B406" s="170">
        <v>39721</v>
      </c>
      <c r="C406">
        <v>30.78</v>
      </c>
      <c r="D406" s="183" t="e">
        <f t="shared" si="16"/>
        <v>#DIV/0!</v>
      </c>
      <c r="E406" s="183">
        <v>-0.5069678039404133</v>
      </c>
      <c r="F406" s="142">
        <v>404</v>
      </c>
      <c r="G406" s="182">
        <f t="shared" ca="1" si="17"/>
        <v>8.8527806873975684E-2</v>
      </c>
    </row>
    <row r="407" spans="2:7" x14ac:dyDescent="0.3">
      <c r="F407" s="142"/>
      <c r="G407" s="182"/>
    </row>
    <row r="408" spans="2:7" x14ac:dyDescent="0.3">
      <c r="F408" s="142"/>
    </row>
    <row r="409" spans="2:7" x14ac:dyDescent="0.3">
      <c r="F409" s="142"/>
    </row>
    <row r="410" spans="2:7" x14ac:dyDescent="0.3">
      <c r="F410" s="142"/>
    </row>
    <row r="411" spans="2:7" x14ac:dyDescent="0.3">
      <c r="F411" s="142"/>
    </row>
    <row r="412" spans="2:7" x14ac:dyDescent="0.3">
      <c r="F412" s="142"/>
    </row>
    <row r="413" spans="2:7" x14ac:dyDescent="0.3">
      <c r="F413" s="142"/>
    </row>
    <row r="414" spans="2:7" x14ac:dyDescent="0.3">
      <c r="F414" s="142"/>
    </row>
    <row r="415" spans="2:7" x14ac:dyDescent="0.3">
      <c r="F415" s="142"/>
    </row>
    <row r="416" spans="2:7" x14ac:dyDescent="0.3">
      <c r="F416" s="142"/>
    </row>
    <row r="417" spans="6:6" x14ac:dyDescent="0.3">
      <c r="F417" s="142"/>
    </row>
    <row r="418" spans="6:6" x14ac:dyDescent="0.3">
      <c r="F418" s="142"/>
    </row>
    <row r="419" spans="6:6" x14ac:dyDescent="0.3">
      <c r="F419" s="142"/>
    </row>
    <row r="420" spans="6:6" x14ac:dyDescent="0.3">
      <c r="F420" s="142"/>
    </row>
    <row r="421" spans="6:6" x14ac:dyDescent="0.3">
      <c r="F421" s="142"/>
    </row>
    <row r="422" spans="6:6" x14ac:dyDescent="0.3">
      <c r="F422" s="142"/>
    </row>
    <row r="423" spans="6:6" x14ac:dyDescent="0.3">
      <c r="F423" s="142"/>
    </row>
    <row r="424" spans="6:6" x14ac:dyDescent="0.3">
      <c r="F424" s="142"/>
    </row>
    <row r="425" spans="6:6" x14ac:dyDescent="0.3">
      <c r="F425" s="142"/>
    </row>
    <row r="426" spans="6:6" x14ac:dyDescent="0.3">
      <c r="F426" s="142"/>
    </row>
    <row r="427" spans="6:6" x14ac:dyDescent="0.3">
      <c r="F427" s="142"/>
    </row>
    <row r="428" spans="6:6" x14ac:dyDescent="0.3">
      <c r="F428" s="142"/>
    </row>
    <row r="429" spans="6:6" x14ac:dyDescent="0.3">
      <c r="F429" s="142"/>
    </row>
    <row r="430" spans="6:6" x14ac:dyDescent="0.3">
      <c r="F430" s="142"/>
    </row>
    <row r="431" spans="6:6" x14ac:dyDescent="0.3">
      <c r="F431" s="142"/>
    </row>
    <row r="432" spans="6:6" x14ac:dyDescent="0.3">
      <c r="F432" s="142"/>
    </row>
    <row r="433" spans="6:6" x14ac:dyDescent="0.3">
      <c r="F433" s="142"/>
    </row>
    <row r="434" spans="6:6" x14ac:dyDescent="0.3">
      <c r="F434" s="142"/>
    </row>
    <row r="435" spans="6:6" x14ac:dyDescent="0.3">
      <c r="F435" s="142"/>
    </row>
    <row r="436" spans="6:6" x14ac:dyDescent="0.3">
      <c r="F436" s="142"/>
    </row>
    <row r="437" spans="6:6" x14ac:dyDescent="0.3">
      <c r="F437" s="142"/>
    </row>
    <row r="438" spans="6:6" x14ac:dyDescent="0.3">
      <c r="F438" s="142"/>
    </row>
    <row r="439" spans="6:6" x14ac:dyDescent="0.3">
      <c r="F439" s="142"/>
    </row>
    <row r="440" spans="6:6" x14ac:dyDescent="0.3">
      <c r="F440" s="142"/>
    </row>
    <row r="441" spans="6:6" x14ac:dyDescent="0.3">
      <c r="F441" s="142"/>
    </row>
    <row r="442" spans="6:6" x14ac:dyDescent="0.3">
      <c r="F442" s="142"/>
    </row>
    <row r="443" spans="6:6" x14ac:dyDescent="0.3">
      <c r="F443" s="142"/>
    </row>
    <row r="444" spans="6:6" x14ac:dyDescent="0.3">
      <c r="F444" s="142"/>
    </row>
    <row r="445" spans="6:6" x14ac:dyDescent="0.3">
      <c r="F445" s="142"/>
    </row>
    <row r="446" spans="6:6" x14ac:dyDescent="0.3">
      <c r="F446" s="142"/>
    </row>
    <row r="447" spans="6:6" x14ac:dyDescent="0.3">
      <c r="F447" s="142"/>
    </row>
    <row r="448" spans="6:6" x14ac:dyDescent="0.3">
      <c r="F448" s="142"/>
    </row>
    <row r="449" spans="6:6" x14ac:dyDescent="0.3">
      <c r="F449" s="142"/>
    </row>
    <row r="450" spans="6:6" x14ac:dyDescent="0.3">
      <c r="F450" s="142"/>
    </row>
    <row r="451" spans="6:6" x14ac:dyDescent="0.3">
      <c r="F451" s="142"/>
    </row>
    <row r="452" spans="6:6" x14ac:dyDescent="0.3">
      <c r="F452" s="142"/>
    </row>
    <row r="453" spans="6:6" x14ac:dyDescent="0.3">
      <c r="F453" s="142"/>
    </row>
    <row r="454" spans="6:6" x14ac:dyDescent="0.3">
      <c r="F454" s="142"/>
    </row>
    <row r="455" spans="6:6" x14ac:dyDescent="0.3">
      <c r="F455" s="142"/>
    </row>
    <row r="456" spans="6:6" x14ac:dyDescent="0.3">
      <c r="F456" s="142"/>
    </row>
    <row r="457" spans="6:6" x14ac:dyDescent="0.3">
      <c r="F457" s="142"/>
    </row>
    <row r="458" spans="6:6" x14ac:dyDescent="0.3">
      <c r="F458" s="142"/>
    </row>
    <row r="459" spans="6:6" x14ac:dyDescent="0.3">
      <c r="F459" s="142"/>
    </row>
    <row r="460" spans="6:6" x14ac:dyDescent="0.3">
      <c r="F460" s="142"/>
    </row>
    <row r="461" spans="6:6" x14ac:dyDescent="0.3">
      <c r="F461" s="142"/>
    </row>
    <row r="462" spans="6:6" x14ac:dyDescent="0.3">
      <c r="F462" s="142"/>
    </row>
    <row r="463" spans="6:6" x14ac:dyDescent="0.3">
      <c r="F463" s="142"/>
    </row>
    <row r="464" spans="6:6" x14ac:dyDescent="0.3">
      <c r="F464" s="142"/>
    </row>
    <row r="465" spans="6:6" x14ac:dyDescent="0.3">
      <c r="F465" s="142"/>
    </row>
    <row r="466" spans="6:6" x14ac:dyDescent="0.3">
      <c r="F466" s="142"/>
    </row>
    <row r="467" spans="6:6" x14ac:dyDescent="0.3">
      <c r="F467" s="142"/>
    </row>
    <row r="468" spans="6:6" x14ac:dyDescent="0.3">
      <c r="F468" s="142"/>
    </row>
    <row r="469" spans="6:6" x14ac:dyDescent="0.3">
      <c r="F469" s="142"/>
    </row>
    <row r="470" spans="6:6" x14ac:dyDescent="0.3">
      <c r="F470" s="142"/>
    </row>
    <row r="471" spans="6:6" x14ac:dyDescent="0.3">
      <c r="F471" s="142"/>
    </row>
    <row r="472" spans="6:6" x14ac:dyDescent="0.3">
      <c r="F472" s="142"/>
    </row>
    <row r="473" spans="6:6" x14ac:dyDescent="0.3">
      <c r="F473" s="142"/>
    </row>
    <row r="474" spans="6:6" x14ac:dyDescent="0.3">
      <c r="F474" s="142"/>
    </row>
    <row r="475" spans="6:6" x14ac:dyDescent="0.3">
      <c r="F475" s="142"/>
    </row>
    <row r="476" spans="6:6" x14ac:dyDescent="0.3">
      <c r="F476" s="142"/>
    </row>
    <row r="477" spans="6:6" x14ac:dyDescent="0.3">
      <c r="F477" s="142"/>
    </row>
    <row r="478" spans="6:6" x14ac:dyDescent="0.3">
      <c r="F478" s="142"/>
    </row>
    <row r="479" spans="6:6" x14ac:dyDescent="0.3">
      <c r="F479" s="142"/>
    </row>
    <row r="480" spans="6:6" x14ac:dyDescent="0.3">
      <c r="F480" s="142"/>
    </row>
    <row r="481" spans="6:6" x14ac:dyDescent="0.3">
      <c r="F481" s="142"/>
    </row>
    <row r="482" spans="6:6" x14ac:dyDescent="0.3">
      <c r="F482" s="142"/>
    </row>
    <row r="483" spans="6:6" x14ac:dyDescent="0.3">
      <c r="F483" s="142"/>
    </row>
    <row r="484" spans="6:6" x14ac:dyDescent="0.3">
      <c r="F484" s="142"/>
    </row>
    <row r="485" spans="6:6" x14ac:dyDescent="0.3">
      <c r="F485" s="142"/>
    </row>
    <row r="486" spans="6:6" x14ac:dyDescent="0.3">
      <c r="F486" s="142"/>
    </row>
    <row r="487" spans="6:6" x14ac:dyDescent="0.3">
      <c r="F487" s="142"/>
    </row>
    <row r="488" spans="6:6" x14ac:dyDescent="0.3">
      <c r="F488" s="142"/>
    </row>
    <row r="489" spans="6:6" x14ac:dyDescent="0.3">
      <c r="F489" s="142"/>
    </row>
    <row r="490" spans="6:6" x14ac:dyDescent="0.3">
      <c r="F490" s="142"/>
    </row>
    <row r="491" spans="6:6" x14ac:dyDescent="0.3">
      <c r="F491" s="142"/>
    </row>
    <row r="492" spans="6:6" x14ac:dyDescent="0.3">
      <c r="F492" s="142"/>
    </row>
    <row r="493" spans="6:6" x14ac:dyDescent="0.3">
      <c r="F493" s="142"/>
    </row>
    <row r="494" spans="6:6" x14ac:dyDescent="0.3">
      <c r="F494" s="142"/>
    </row>
    <row r="495" spans="6:6" x14ac:dyDescent="0.3">
      <c r="F495" s="142"/>
    </row>
    <row r="496" spans="6:6" x14ac:dyDescent="0.3">
      <c r="F496" s="142"/>
    </row>
    <row r="497" spans="6:6" x14ac:dyDescent="0.3">
      <c r="F497" s="142"/>
    </row>
    <row r="498" spans="6:6" x14ac:dyDescent="0.3">
      <c r="F498" s="142"/>
    </row>
    <row r="499" spans="6:6" x14ac:dyDescent="0.3">
      <c r="F499" s="142"/>
    </row>
    <row r="500" spans="6:6" x14ac:dyDescent="0.3">
      <c r="F500" s="142"/>
    </row>
    <row r="501" spans="6:6" x14ac:dyDescent="0.3">
      <c r="F501" s="142"/>
    </row>
    <row r="502" spans="6:6" x14ac:dyDescent="0.3">
      <c r="F502" s="142"/>
    </row>
    <row r="503" spans="6:6" x14ac:dyDescent="0.3">
      <c r="F503" s="142"/>
    </row>
    <row r="504" spans="6:6" x14ac:dyDescent="0.3">
      <c r="F504" s="142"/>
    </row>
    <row r="505" spans="6:6" x14ac:dyDescent="0.3">
      <c r="F505" s="142"/>
    </row>
    <row r="506" spans="6:6" x14ac:dyDescent="0.3">
      <c r="F506" s="142"/>
    </row>
    <row r="507" spans="6:6" x14ac:dyDescent="0.3">
      <c r="F507" s="142"/>
    </row>
    <row r="508" spans="6:6" x14ac:dyDescent="0.3">
      <c r="F508" s="142"/>
    </row>
    <row r="509" spans="6:6" x14ac:dyDescent="0.3">
      <c r="F509" s="142"/>
    </row>
    <row r="510" spans="6:6" x14ac:dyDescent="0.3">
      <c r="F510" s="142"/>
    </row>
    <row r="511" spans="6:6" x14ac:dyDescent="0.3">
      <c r="F511" s="142"/>
    </row>
    <row r="512" spans="6:6" x14ac:dyDescent="0.3">
      <c r="F512" s="142"/>
    </row>
    <row r="513" spans="6:6" x14ac:dyDescent="0.3">
      <c r="F513" s="142"/>
    </row>
    <row r="514" spans="6:6" x14ac:dyDescent="0.3">
      <c r="F514" s="142"/>
    </row>
    <row r="515" spans="6:6" x14ac:dyDescent="0.3">
      <c r="F515" s="142"/>
    </row>
    <row r="516" spans="6:6" x14ac:dyDescent="0.3">
      <c r="F516" s="142"/>
    </row>
    <row r="517" spans="6:6" x14ac:dyDescent="0.3">
      <c r="F517" s="142"/>
    </row>
    <row r="518" spans="6:6" x14ac:dyDescent="0.3">
      <c r="F518" s="142"/>
    </row>
    <row r="519" spans="6:6" x14ac:dyDescent="0.3">
      <c r="F519" s="142"/>
    </row>
    <row r="520" spans="6:6" x14ac:dyDescent="0.3">
      <c r="F520" s="142"/>
    </row>
    <row r="521" spans="6:6" x14ac:dyDescent="0.3">
      <c r="F521" s="142"/>
    </row>
    <row r="522" spans="6:6" x14ac:dyDescent="0.3">
      <c r="F522" s="142"/>
    </row>
    <row r="523" spans="6:6" x14ac:dyDescent="0.3">
      <c r="F523" s="142"/>
    </row>
    <row r="524" spans="6:6" x14ac:dyDescent="0.3">
      <c r="F524" s="142"/>
    </row>
    <row r="525" spans="6:6" x14ac:dyDescent="0.3">
      <c r="F525" s="142"/>
    </row>
    <row r="526" spans="6:6" x14ac:dyDescent="0.3">
      <c r="F526" s="142"/>
    </row>
    <row r="527" spans="6:6" x14ac:dyDescent="0.3">
      <c r="F527" s="142"/>
    </row>
    <row r="528" spans="6:6" x14ac:dyDescent="0.3">
      <c r="F528" s="142"/>
    </row>
    <row r="529" spans="6:6" x14ac:dyDescent="0.3">
      <c r="F529" s="142"/>
    </row>
    <row r="530" spans="6:6" x14ac:dyDescent="0.3">
      <c r="F530" s="142"/>
    </row>
    <row r="531" spans="6:6" x14ac:dyDescent="0.3">
      <c r="F531" s="142"/>
    </row>
    <row r="532" spans="6:6" x14ac:dyDescent="0.3">
      <c r="F532" s="142"/>
    </row>
    <row r="533" spans="6:6" x14ac:dyDescent="0.3">
      <c r="F533" s="142"/>
    </row>
    <row r="534" spans="6:6" x14ac:dyDescent="0.3">
      <c r="F534" s="142"/>
    </row>
    <row r="535" spans="6:6" x14ac:dyDescent="0.3">
      <c r="F535" s="142"/>
    </row>
    <row r="536" spans="6:6" x14ac:dyDescent="0.3">
      <c r="F536" s="142"/>
    </row>
    <row r="537" spans="6:6" x14ac:dyDescent="0.3">
      <c r="F537" s="142"/>
    </row>
    <row r="538" spans="6:6" x14ac:dyDescent="0.3">
      <c r="F538" s="142"/>
    </row>
    <row r="539" spans="6:6" x14ac:dyDescent="0.3">
      <c r="F539" s="142"/>
    </row>
    <row r="540" spans="6:6" x14ac:dyDescent="0.3">
      <c r="F540" s="142"/>
    </row>
    <row r="541" spans="6:6" x14ac:dyDescent="0.3">
      <c r="F541" s="142"/>
    </row>
    <row r="542" spans="6:6" x14ac:dyDescent="0.3">
      <c r="F542" s="142"/>
    </row>
    <row r="543" spans="6:6" x14ac:dyDescent="0.3">
      <c r="F543" s="142"/>
    </row>
    <row r="544" spans="6:6" x14ac:dyDescent="0.3">
      <c r="F544" s="142"/>
    </row>
    <row r="545" spans="6:6" x14ac:dyDescent="0.3">
      <c r="F545" s="142"/>
    </row>
    <row r="546" spans="6:6" x14ac:dyDescent="0.3">
      <c r="F546" s="142"/>
    </row>
    <row r="547" spans="6:6" x14ac:dyDescent="0.3">
      <c r="F547" s="142"/>
    </row>
    <row r="548" spans="6:6" x14ac:dyDescent="0.3">
      <c r="F548" s="142"/>
    </row>
    <row r="549" spans="6:6" x14ac:dyDescent="0.3">
      <c r="F549" s="142"/>
    </row>
    <row r="550" spans="6:6" x14ac:dyDescent="0.3">
      <c r="F550" s="142"/>
    </row>
    <row r="551" spans="6:6" x14ac:dyDescent="0.3">
      <c r="F551" s="142"/>
    </row>
    <row r="552" spans="6:6" x14ac:dyDescent="0.3">
      <c r="F552" s="142"/>
    </row>
    <row r="553" spans="6:6" x14ac:dyDescent="0.3">
      <c r="F553" s="142"/>
    </row>
    <row r="554" spans="6:6" x14ac:dyDescent="0.3">
      <c r="F554" s="142"/>
    </row>
    <row r="555" spans="6:6" x14ac:dyDescent="0.3">
      <c r="F555" s="142"/>
    </row>
    <row r="556" spans="6:6" x14ac:dyDescent="0.3">
      <c r="F556" s="142"/>
    </row>
    <row r="557" spans="6:6" x14ac:dyDescent="0.3">
      <c r="F557" s="142"/>
    </row>
    <row r="558" spans="6:6" x14ac:dyDescent="0.3">
      <c r="F558" s="142"/>
    </row>
    <row r="559" spans="6:6" x14ac:dyDescent="0.3">
      <c r="F559" s="142"/>
    </row>
    <row r="560" spans="6:6" x14ac:dyDescent="0.3">
      <c r="F560" s="142"/>
    </row>
    <row r="561" spans="6:6" x14ac:dyDescent="0.3">
      <c r="F561" s="142"/>
    </row>
    <row r="562" spans="6:6" x14ac:dyDescent="0.3">
      <c r="F562" s="142"/>
    </row>
    <row r="563" spans="6:6" x14ac:dyDescent="0.3">
      <c r="F563" s="142"/>
    </row>
    <row r="564" spans="6:6" x14ac:dyDescent="0.3">
      <c r="F564" s="142"/>
    </row>
    <row r="565" spans="6:6" x14ac:dyDescent="0.3">
      <c r="F565" s="142"/>
    </row>
    <row r="566" spans="6:6" x14ac:dyDescent="0.3">
      <c r="F566" s="142"/>
    </row>
    <row r="567" spans="6:6" x14ac:dyDescent="0.3">
      <c r="F567" s="142"/>
    </row>
    <row r="568" spans="6:6" x14ac:dyDescent="0.3">
      <c r="F568" s="142"/>
    </row>
    <row r="569" spans="6:6" x14ac:dyDescent="0.3">
      <c r="F569" s="142"/>
    </row>
    <row r="570" spans="6:6" x14ac:dyDescent="0.3">
      <c r="F570" s="142"/>
    </row>
    <row r="571" spans="6:6" x14ac:dyDescent="0.3">
      <c r="F571" s="142"/>
    </row>
    <row r="572" spans="6:6" x14ac:dyDescent="0.3">
      <c r="F572" s="142"/>
    </row>
    <row r="573" spans="6:6" x14ac:dyDescent="0.3">
      <c r="F573" s="142"/>
    </row>
    <row r="574" spans="6:6" x14ac:dyDescent="0.3">
      <c r="F574" s="142"/>
    </row>
    <row r="575" spans="6:6" x14ac:dyDescent="0.3">
      <c r="F575" s="142"/>
    </row>
    <row r="576" spans="6:6" x14ac:dyDescent="0.3">
      <c r="F576" s="142"/>
    </row>
    <row r="577" spans="6:6" x14ac:dyDescent="0.3">
      <c r="F577" s="142"/>
    </row>
    <row r="578" spans="6:6" x14ac:dyDescent="0.3">
      <c r="F578" s="142"/>
    </row>
    <row r="579" spans="6:6" x14ac:dyDescent="0.3">
      <c r="F579" s="142"/>
    </row>
    <row r="580" spans="6:6" x14ac:dyDescent="0.3">
      <c r="F580" s="142"/>
    </row>
    <row r="581" spans="6:6" x14ac:dyDescent="0.3">
      <c r="F581" s="142"/>
    </row>
    <row r="582" spans="6:6" x14ac:dyDescent="0.3">
      <c r="F582" s="142"/>
    </row>
    <row r="583" spans="6:6" x14ac:dyDescent="0.3">
      <c r="F583" s="142"/>
    </row>
    <row r="584" spans="6:6" x14ac:dyDescent="0.3">
      <c r="F584" s="142"/>
    </row>
    <row r="585" spans="6:6" x14ac:dyDescent="0.3">
      <c r="F585" s="142"/>
    </row>
    <row r="586" spans="6:6" x14ac:dyDescent="0.3">
      <c r="F586" s="142"/>
    </row>
    <row r="587" spans="6:6" x14ac:dyDescent="0.3">
      <c r="F587" s="142"/>
    </row>
    <row r="588" spans="6:6" x14ac:dyDescent="0.3">
      <c r="F588" s="142"/>
    </row>
    <row r="589" spans="6:6" x14ac:dyDescent="0.3">
      <c r="F589" s="142"/>
    </row>
    <row r="590" spans="6:6" x14ac:dyDescent="0.3">
      <c r="F590" s="142"/>
    </row>
    <row r="591" spans="6:6" x14ac:dyDescent="0.3">
      <c r="F591" s="142"/>
    </row>
    <row r="592" spans="6:6" x14ac:dyDescent="0.3">
      <c r="F592" s="142"/>
    </row>
    <row r="593" spans="6:6" x14ac:dyDescent="0.3">
      <c r="F593" s="142"/>
    </row>
    <row r="594" spans="6:6" x14ac:dyDescent="0.3">
      <c r="F594" s="142"/>
    </row>
    <row r="595" spans="6:6" x14ac:dyDescent="0.3">
      <c r="F595" s="142"/>
    </row>
    <row r="596" spans="6:6" x14ac:dyDescent="0.3">
      <c r="F596" s="142"/>
    </row>
    <row r="597" spans="6:6" x14ac:dyDescent="0.3">
      <c r="F597" s="142"/>
    </row>
    <row r="598" spans="6:6" x14ac:dyDescent="0.3">
      <c r="F598" s="142"/>
    </row>
    <row r="599" spans="6:6" x14ac:dyDescent="0.3">
      <c r="F599" s="142"/>
    </row>
    <row r="600" spans="6:6" x14ac:dyDescent="0.3">
      <c r="F600" s="142"/>
    </row>
    <row r="601" spans="6:6" x14ac:dyDescent="0.3">
      <c r="F601" s="142"/>
    </row>
    <row r="602" spans="6:6" x14ac:dyDescent="0.3">
      <c r="F602" s="142"/>
    </row>
    <row r="603" spans="6:6" x14ac:dyDescent="0.3">
      <c r="F603" s="142"/>
    </row>
    <row r="604" spans="6:6" x14ac:dyDescent="0.3">
      <c r="F604" s="142"/>
    </row>
    <row r="605" spans="6:6" x14ac:dyDescent="0.3">
      <c r="F605" s="142"/>
    </row>
    <row r="606" spans="6:6" x14ac:dyDescent="0.3">
      <c r="F606" s="142"/>
    </row>
    <row r="607" spans="6:6" x14ac:dyDescent="0.3">
      <c r="F607" s="142"/>
    </row>
    <row r="608" spans="6:6" x14ac:dyDescent="0.3">
      <c r="F608" s="142"/>
    </row>
    <row r="609" spans="6:6" x14ac:dyDescent="0.3">
      <c r="F609" s="142"/>
    </row>
    <row r="610" spans="6:6" x14ac:dyDescent="0.3">
      <c r="F610" s="142"/>
    </row>
    <row r="611" spans="6:6" x14ac:dyDescent="0.3">
      <c r="F611" s="142"/>
    </row>
    <row r="612" spans="6:6" x14ac:dyDescent="0.3">
      <c r="F612" s="142"/>
    </row>
    <row r="613" spans="6:6" x14ac:dyDescent="0.3">
      <c r="F613" s="142"/>
    </row>
    <row r="614" spans="6:6" x14ac:dyDescent="0.3">
      <c r="F614" s="142"/>
    </row>
    <row r="615" spans="6:6" x14ac:dyDescent="0.3">
      <c r="F615" s="142"/>
    </row>
    <row r="616" spans="6:6" x14ac:dyDescent="0.3">
      <c r="F616" s="142"/>
    </row>
    <row r="617" spans="6:6" x14ac:dyDescent="0.3">
      <c r="F617" s="142"/>
    </row>
    <row r="618" spans="6:6" x14ac:dyDescent="0.3">
      <c r="F618" s="142"/>
    </row>
    <row r="619" spans="6:6" x14ac:dyDescent="0.3">
      <c r="F619" s="142"/>
    </row>
    <row r="620" spans="6:6" x14ac:dyDescent="0.3">
      <c r="F620" s="142"/>
    </row>
    <row r="621" spans="6:6" x14ac:dyDescent="0.3">
      <c r="F621" s="142"/>
    </row>
    <row r="622" spans="6:6" x14ac:dyDescent="0.3">
      <c r="F622" s="142"/>
    </row>
    <row r="623" spans="6:6" x14ac:dyDescent="0.3">
      <c r="F623" s="142"/>
    </row>
    <row r="624" spans="6:6" x14ac:dyDescent="0.3">
      <c r="F624" s="142"/>
    </row>
    <row r="625" spans="6:6" x14ac:dyDescent="0.3">
      <c r="F625" s="142"/>
    </row>
    <row r="626" spans="6:6" x14ac:dyDescent="0.3">
      <c r="F626" s="142"/>
    </row>
    <row r="627" spans="6:6" x14ac:dyDescent="0.3">
      <c r="F627" s="142"/>
    </row>
    <row r="628" spans="6:6" x14ac:dyDescent="0.3">
      <c r="F628" s="142"/>
    </row>
    <row r="629" spans="6:6" x14ac:dyDescent="0.3">
      <c r="F629" s="142"/>
    </row>
    <row r="630" spans="6:6" x14ac:dyDescent="0.3">
      <c r="F630" s="142"/>
    </row>
    <row r="631" spans="6:6" x14ac:dyDescent="0.3">
      <c r="F631" s="142"/>
    </row>
    <row r="632" spans="6:6" x14ac:dyDescent="0.3">
      <c r="F632" s="142"/>
    </row>
    <row r="633" spans="6:6" x14ac:dyDescent="0.3">
      <c r="F633" s="142"/>
    </row>
    <row r="634" spans="6:6" x14ac:dyDescent="0.3">
      <c r="F634" s="142"/>
    </row>
    <row r="635" spans="6:6" x14ac:dyDescent="0.3">
      <c r="F635" s="142"/>
    </row>
    <row r="636" spans="6:6" x14ac:dyDescent="0.3">
      <c r="F636" s="142"/>
    </row>
    <row r="637" spans="6:6" x14ac:dyDescent="0.3">
      <c r="F637" s="142"/>
    </row>
    <row r="638" spans="6:6" x14ac:dyDescent="0.3">
      <c r="F638" s="142"/>
    </row>
    <row r="639" spans="6:6" x14ac:dyDescent="0.3">
      <c r="F639" s="142"/>
    </row>
    <row r="640" spans="6:6" x14ac:dyDescent="0.3">
      <c r="F640" s="142"/>
    </row>
    <row r="641" spans="6:6" x14ac:dyDescent="0.3">
      <c r="F641" s="142"/>
    </row>
    <row r="642" spans="6:6" x14ac:dyDescent="0.3">
      <c r="F642" s="142"/>
    </row>
    <row r="643" spans="6:6" x14ac:dyDescent="0.3">
      <c r="F643" s="142"/>
    </row>
    <row r="644" spans="6:6" x14ac:dyDescent="0.3">
      <c r="F644" s="142"/>
    </row>
    <row r="645" spans="6:6" x14ac:dyDescent="0.3">
      <c r="F645" s="142"/>
    </row>
    <row r="646" spans="6:6" x14ac:dyDescent="0.3">
      <c r="F646" s="142"/>
    </row>
    <row r="647" spans="6:6" x14ac:dyDescent="0.3">
      <c r="F647" s="142"/>
    </row>
    <row r="648" spans="6:6" x14ac:dyDescent="0.3">
      <c r="F648" s="142"/>
    </row>
    <row r="649" spans="6:6" x14ac:dyDescent="0.3">
      <c r="F649" s="142"/>
    </row>
    <row r="650" spans="6:6" x14ac:dyDescent="0.3">
      <c r="F650" s="142"/>
    </row>
    <row r="651" spans="6:6" x14ac:dyDescent="0.3">
      <c r="F651" s="142"/>
    </row>
    <row r="652" spans="6:6" x14ac:dyDescent="0.3">
      <c r="F652" s="142"/>
    </row>
    <row r="653" spans="6:6" x14ac:dyDescent="0.3">
      <c r="F653" s="142"/>
    </row>
    <row r="654" spans="6:6" x14ac:dyDescent="0.3">
      <c r="F654" s="142"/>
    </row>
    <row r="655" spans="6:6" x14ac:dyDescent="0.3">
      <c r="F655" s="142"/>
    </row>
    <row r="656" spans="6:6" x14ac:dyDescent="0.3">
      <c r="F656" s="142"/>
    </row>
    <row r="657" spans="6:6" x14ac:dyDescent="0.3">
      <c r="F657" s="142"/>
    </row>
    <row r="658" spans="6:6" x14ac:dyDescent="0.3">
      <c r="F658" s="142"/>
    </row>
    <row r="659" spans="6:6" x14ac:dyDescent="0.3">
      <c r="F659" s="142"/>
    </row>
    <row r="660" spans="6:6" x14ac:dyDescent="0.3">
      <c r="F660" s="142"/>
    </row>
    <row r="661" spans="6:6" x14ac:dyDescent="0.3">
      <c r="F661" s="142"/>
    </row>
    <row r="662" spans="6:6" x14ac:dyDescent="0.3">
      <c r="F662" s="142"/>
    </row>
    <row r="663" spans="6:6" x14ac:dyDescent="0.3">
      <c r="F663" s="142"/>
    </row>
    <row r="664" spans="6:6" x14ac:dyDescent="0.3">
      <c r="F664" s="142"/>
    </row>
    <row r="665" spans="6:6" x14ac:dyDescent="0.3">
      <c r="F665" s="142"/>
    </row>
    <row r="666" spans="6:6" x14ac:dyDescent="0.3">
      <c r="F666" s="142"/>
    </row>
    <row r="667" spans="6:6" x14ac:dyDescent="0.3">
      <c r="F667" s="142"/>
    </row>
    <row r="668" spans="6:6" x14ac:dyDescent="0.3">
      <c r="F668" s="142"/>
    </row>
    <row r="669" spans="6:6" x14ac:dyDescent="0.3">
      <c r="F669" s="142"/>
    </row>
    <row r="670" spans="6:6" x14ac:dyDescent="0.3">
      <c r="F670" s="142"/>
    </row>
    <row r="671" spans="6:6" x14ac:dyDescent="0.3">
      <c r="F671" s="142"/>
    </row>
    <row r="672" spans="6:6" x14ac:dyDescent="0.3">
      <c r="F672" s="142"/>
    </row>
    <row r="673" spans="6:6" x14ac:dyDescent="0.3">
      <c r="F673" s="142"/>
    </row>
    <row r="674" spans="6:6" x14ac:dyDescent="0.3">
      <c r="F674" s="142"/>
    </row>
    <row r="675" spans="6:6" x14ac:dyDescent="0.3">
      <c r="F675" s="142"/>
    </row>
    <row r="676" spans="6:6" x14ac:dyDescent="0.3">
      <c r="F676" s="142"/>
    </row>
    <row r="677" spans="6:6" x14ac:dyDescent="0.3">
      <c r="F677" s="142"/>
    </row>
    <row r="678" spans="6:6" x14ac:dyDescent="0.3">
      <c r="F678" s="142"/>
    </row>
    <row r="679" spans="6:6" x14ac:dyDescent="0.3">
      <c r="F679" s="142"/>
    </row>
    <row r="680" spans="6:6" x14ac:dyDescent="0.3">
      <c r="F680" s="142"/>
    </row>
    <row r="681" spans="6:6" x14ac:dyDescent="0.3">
      <c r="F681" s="142"/>
    </row>
    <row r="682" spans="6:6" x14ac:dyDescent="0.3">
      <c r="F682" s="142"/>
    </row>
    <row r="683" spans="6:6" x14ac:dyDescent="0.3">
      <c r="F683" s="142"/>
    </row>
    <row r="684" spans="6:6" x14ac:dyDescent="0.3">
      <c r="F684" s="142"/>
    </row>
    <row r="685" spans="6:6" x14ac:dyDescent="0.3">
      <c r="F685" s="142"/>
    </row>
    <row r="686" spans="6:6" x14ac:dyDescent="0.3">
      <c r="F686" s="142"/>
    </row>
    <row r="687" spans="6:6" x14ac:dyDescent="0.3">
      <c r="F687" s="142"/>
    </row>
    <row r="688" spans="6:6" x14ac:dyDescent="0.3">
      <c r="F688" s="142"/>
    </row>
    <row r="689" spans="6:6" x14ac:dyDescent="0.3">
      <c r="F689" s="142"/>
    </row>
    <row r="690" spans="6:6" x14ac:dyDescent="0.3">
      <c r="F690" s="142"/>
    </row>
    <row r="691" spans="6:6" x14ac:dyDescent="0.3">
      <c r="F691" s="142"/>
    </row>
    <row r="692" spans="6:6" x14ac:dyDescent="0.3">
      <c r="F692" s="142"/>
    </row>
    <row r="693" spans="6:6" x14ac:dyDescent="0.3">
      <c r="F693" s="142"/>
    </row>
    <row r="694" spans="6:6" x14ac:dyDescent="0.3">
      <c r="F694" s="142"/>
    </row>
    <row r="695" spans="6:6" x14ac:dyDescent="0.3">
      <c r="F695" s="142"/>
    </row>
    <row r="696" spans="6:6" x14ac:dyDescent="0.3">
      <c r="F696" s="142"/>
    </row>
    <row r="697" spans="6:6" x14ac:dyDescent="0.3">
      <c r="F697" s="142"/>
    </row>
    <row r="698" spans="6:6" x14ac:dyDescent="0.3">
      <c r="F698" s="142"/>
    </row>
    <row r="699" spans="6:6" x14ac:dyDescent="0.3">
      <c r="F699" s="142"/>
    </row>
    <row r="700" spans="6:6" x14ac:dyDescent="0.3">
      <c r="F700" s="142"/>
    </row>
    <row r="701" spans="6:6" x14ac:dyDescent="0.3">
      <c r="F701" s="142"/>
    </row>
    <row r="702" spans="6:6" x14ac:dyDescent="0.3">
      <c r="F702" s="142"/>
    </row>
    <row r="703" spans="6:6" x14ac:dyDescent="0.3">
      <c r="F703" s="142"/>
    </row>
    <row r="704" spans="6:6" x14ac:dyDescent="0.3">
      <c r="F704" s="142"/>
    </row>
    <row r="705" spans="6:6" x14ac:dyDescent="0.3">
      <c r="F705" s="142"/>
    </row>
    <row r="706" spans="6:6" x14ac:dyDescent="0.3">
      <c r="F706" s="142"/>
    </row>
    <row r="707" spans="6:6" x14ac:dyDescent="0.3">
      <c r="F707" s="142"/>
    </row>
    <row r="708" spans="6:6" x14ac:dyDescent="0.3">
      <c r="F708" s="142"/>
    </row>
    <row r="709" spans="6:6" x14ac:dyDescent="0.3">
      <c r="F709" s="142"/>
    </row>
    <row r="710" spans="6:6" x14ac:dyDescent="0.3">
      <c r="F710" s="142"/>
    </row>
    <row r="711" spans="6:6" x14ac:dyDescent="0.3">
      <c r="F711" s="142"/>
    </row>
    <row r="712" spans="6:6" x14ac:dyDescent="0.3">
      <c r="F712" s="142"/>
    </row>
    <row r="713" spans="6:6" x14ac:dyDescent="0.3">
      <c r="F713" s="142"/>
    </row>
    <row r="714" spans="6:6" x14ac:dyDescent="0.3">
      <c r="F714" s="142"/>
    </row>
    <row r="715" spans="6:6" x14ac:dyDescent="0.3">
      <c r="F715" s="142"/>
    </row>
    <row r="716" spans="6:6" x14ac:dyDescent="0.3">
      <c r="F716" s="142"/>
    </row>
    <row r="717" spans="6:6" x14ac:dyDescent="0.3">
      <c r="F717" s="142"/>
    </row>
    <row r="718" spans="6:6" x14ac:dyDescent="0.3">
      <c r="F718" s="142"/>
    </row>
    <row r="719" spans="6:6" x14ac:dyDescent="0.3">
      <c r="F719" s="142"/>
    </row>
    <row r="720" spans="6:6" x14ac:dyDescent="0.3">
      <c r="F720" s="142"/>
    </row>
    <row r="721" spans="6:6" x14ac:dyDescent="0.3">
      <c r="F721" s="142"/>
    </row>
    <row r="722" spans="6:6" x14ac:dyDescent="0.3">
      <c r="F722" s="142"/>
    </row>
    <row r="723" spans="6:6" x14ac:dyDescent="0.3">
      <c r="F723" s="142"/>
    </row>
    <row r="724" spans="6:6" x14ac:dyDescent="0.3">
      <c r="F724" s="142"/>
    </row>
    <row r="725" spans="6:6" x14ac:dyDescent="0.3">
      <c r="F725" s="142"/>
    </row>
    <row r="726" spans="6:6" x14ac:dyDescent="0.3">
      <c r="F726" s="142"/>
    </row>
    <row r="727" spans="6:6" x14ac:dyDescent="0.3">
      <c r="F727" s="142"/>
    </row>
    <row r="728" spans="6:6" x14ac:dyDescent="0.3">
      <c r="F728" s="142"/>
    </row>
    <row r="729" spans="6:6" x14ac:dyDescent="0.3">
      <c r="F729" s="142"/>
    </row>
    <row r="730" spans="6:6" x14ac:dyDescent="0.3">
      <c r="F730" s="142"/>
    </row>
    <row r="731" spans="6:6" x14ac:dyDescent="0.3">
      <c r="F731" s="142"/>
    </row>
    <row r="732" spans="6:6" x14ac:dyDescent="0.3">
      <c r="F732" s="142"/>
    </row>
    <row r="733" spans="6:6" x14ac:dyDescent="0.3">
      <c r="F733" s="142"/>
    </row>
    <row r="734" spans="6:6" x14ac:dyDescent="0.3">
      <c r="F734" s="142"/>
    </row>
    <row r="735" spans="6:6" x14ac:dyDescent="0.3">
      <c r="F735" s="142"/>
    </row>
    <row r="736" spans="6:6" x14ac:dyDescent="0.3">
      <c r="F736" s="142"/>
    </row>
    <row r="737" spans="6:6" x14ac:dyDescent="0.3">
      <c r="F737" s="142"/>
    </row>
    <row r="738" spans="6:6" x14ac:dyDescent="0.3">
      <c r="F738" s="142"/>
    </row>
    <row r="739" spans="6:6" x14ac:dyDescent="0.3">
      <c r="F739" s="142"/>
    </row>
    <row r="740" spans="6:6" x14ac:dyDescent="0.3">
      <c r="F740" s="142"/>
    </row>
    <row r="741" spans="6:6" x14ac:dyDescent="0.3">
      <c r="F741" s="142"/>
    </row>
    <row r="742" spans="6:6" x14ac:dyDescent="0.3">
      <c r="F742" s="142"/>
    </row>
    <row r="743" spans="6:6" x14ac:dyDescent="0.3">
      <c r="F743" s="142"/>
    </row>
    <row r="744" spans="6:6" x14ac:dyDescent="0.3">
      <c r="F744" s="142"/>
    </row>
    <row r="745" spans="6:6" x14ac:dyDescent="0.3">
      <c r="F745" s="142"/>
    </row>
    <row r="746" spans="6:6" x14ac:dyDescent="0.3">
      <c r="F746" s="142"/>
    </row>
    <row r="747" spans="6:6" x14ac:dyDescent="0.3">
      <c r="F747" s="142"/>
    </row>
    <row r="748" spans="6:6" x14ac:dyDescent="0.3">
      <c r="F748" s="142"/>
    </row>
    <row r="749" spans="6:6" x14ac:dyDescent="0.3">
      <c r="F749" s="142"/>
    </row>
    <row r="750" spans="6:6" x14ac:dyDescent="0.3">
      <c r="F750" s="142"/>
    </row>
    <row r="751" spans="6:6" x14ac:dyDescent="0.3">
      <c r="F751" s="142"/>
    </row>
    <row r="752" spans="6:6" x14ac:dyDescent="0.3">
      <c r="F752" s="142"/>
    </row>
    <row r="753" spans="6:6" x14ac:dyDescent="0.3">
      <c r="F753" s="142"/>
    </row>
    <row r="754" spans="6:6" x14ac:dyDescent="0.3">
      <c r="F754" s="142"/>
    </row>
    <row r="755" spans="6:6" x14ac:dyDescent="0.3">
      <c r="F755" s="142"/>
    </row>
    <row r="756" spans="6:6" x14ac:dyDescent="0.3">
      <c r="F756" s="142"/>
    </row>
    <row r="757" spans="6:6" x14ac:dyDescent="0.3">
      <c r="F757" s="142"/>
    </row>
    <row r="758" spans="6:6" x14ac:dyDescent="0.3">
      <c r="F758" s="142"/>
    </row>
    <row r="759" spans="6:6" x14ac:dyDescent="0.3">
      <c r="F759" s="142"/>
    </row>
    <row r="760" spans="6:6" x14ac:dyDescent="0.3">
      <c r="F760" s="142"/>
    </row>
    <row r="761" spans="6:6" x14ac:dyDescent="0.3">
      <c r="F761" s="142"/>
    </row>
    <row r="762" spans="6:6" x14ac:dyDescent="0.3">
      <c r="F762" s="142"/>
    </row>
    <row r="763" spans="6:6" x14ac:dyDescent="0.3">
      <c r="F763" s="142"/>
    </row>
    <row r="764" spans="6:6" x14ac:dyDescent="0.3">
      <c r="F764" s="142"/>
    </row>
    <row r="765" spans="6:6" x14ac:dyDescent="0.3">
      <c r="F765" s="142"/>
    </row>
    <row r="766" spans="6:6" x14ac:dyDescent="0.3">
      <c r="F766" s="142"/>
    </row>
    <row r="767" spans="6:6" x14ac:dyDescent="0.3">
      <c r="F767" s="142"/>
    </row>
    <row r="768" spans="6:6" x14ac:dyDescent="0.3">
      <c r="F768" s="142"/>
    </row>
    <row r="769" spans="6:6" x14ac:dyDescent="0.3">
      <c r="F769" s="142"/>
    </row>
    <row r="770" spans="6:6" x14ac:dyDescent="0.3">
      <c r="F770" s="142"/>
    </row>
    <row r="771" spans="6:6" x14ac:dyDescent="0.3">
      <c r="F771" s="142"/>
    </row>
    <row r="772" spans="6:6" x14ac:dyDescent="0.3">
      <c r="F772" s="142"/>
    </row>
    <row r="773" spans="6:6" x14ac:dyDescent="0.3">
      <c r="F773" s="142"/>
    </row>
    <row r="774" spans="6:6" x14ac:dyDescent="0.3">
      <c r="F774" s="142"/>
    </row>
    <row r="775" spans="6:6" x14ac:dyDescent="0.3">
      <c r="F775" s="142"/>
    </row>
    <row r="776" spans="6:6" x14ac:dyDescent="0.3">
      <c r="F776" s="142"/>
    </row>
    <row r="777" spans="6:6" x14ac:dyDescent="0.3">
      <c r="F777" s="142"/>
    </row>
    <row r="778" spans="6:6" x14ac:dyDescent="0.3">
      <c r="F778" s="142"/>
    </row>
    <row r="779" spans="6:6" x14ac:dyDescent="0.3">
      <c r="F779" s="142"/>
    </row>
    <row r="780" spans="6:6" x14ac:dyDescent="0.3">
      <c r="F780" s="142"/>
    </row>
    <row r="781" spans="6:6" x14ac:dyDescent="0.3">
      <c r="F781" s="142"/>
    </row>
    <row r="782" spans="6:6" x14ac:dyDescent="0.3">
      <c r="F782" s="142"/>
    </row>
    <row r="783" spans="6:6" x14ac:dyDescent="0.3">
      <c r="F783" s="142"/>
    </row>
    <row r="784" spans="6:6" x14ac:dyDescent="0.3">
      <c r="F784" s="142"/>
    </row>
    <row r="785" spans="6:6" x14ac:dyDescent="0.3">
      <c r="F785" s="142"/>
    </row>
    <row r="786" spans="6:6" x14ac:dyDescent="0.3">
      <c r="F786" s="142"/>
    </row>
    <row r="787" spans="6:6" x14ac:dyDescent="0.3">
      <c r="F787" s="142"/>
    </row>
    <row r="788" spans="6:6" x14ac:dyDescent="0.3">
      <c r="F788" s="142"/>
    </row>
    <row r="789" spans="6:6" x14ac:dyDescent="0.3">
      <c r="F789" s="142"/>
    </row>
    <row r="790" spans="6:6" x14ac:dyDescent="0.3">
      <c r="F790" s="142"/>
    </row>
    <row r="791" spans="6:6" x14ac:dyDescent="0.3">
      <c r="F791" s="142"/>
    </row>
    <row r="792" spans="6:6" x14ac:dyDescent="0.3">
      <c r="F792" s="142"/>
    </row>
    <row r="793" spans="6:6" x14ac:dyDescent="0.3">
      <c r="F793" s="142"/>
    </row>
    <row r="794" spans="6:6" x14ac:dyDescent="0.3">
      <c r="F794" s="142"/>
    </row>
    <row r="795" spans="6:6" x14ac:dyDescent="0.3">
      <c r="F795" s="142"/>
    </row>
    <row r="796" spans="6:6" x14ac:dyDescent="0.3">
      <c r="F796" s="142"/>
    </row>
    <row r="797" spans="6:6" x14ac:dyDescent="0.3">
      <c r="F797" s="142"/>
    </row>
    <row r="798" spans="6:6" x14ac:dyDescent="0.3">
      <c r="F798" s="142"/>
    </row>
    <row r="799" spans="6:6" x14ac:dyDescent="0.3">
      <c r="F799" s="142"/>
    </row>
    <row r="800" spans="6:6" x14ac:dyDescent="0.3">
      <c r="F800" s="142"/>
    </row>
    <row r="801" spans="6:6" x14ac:dyDescent="0.3">
      <c r="F801" s="142"/>
    </row>
    <row r="802" spans="6:6" x14ac:dyDescent="0.3">
      <c r="F802" s="142"/>
    </row>
    <row r="803" spans="6:6" x14ac:dyDescent="0.3">
      <c r="F803" s="142"/>
    </row>
    <row r="804" spans="6:6" x14ac:dyDescent="0.3">
      <c r="F804" s="142"/>
    </row>
    <row r="805" spans="6:6" x14ac:dyDescent="0.3">
      <c r="F805" s="142"/>
    </row>
    <row r="806" spans="6:6" x14ac:dyDescent="0.3">
      <c r="F806" s="142"/>
    </row>
    <row r="807" spans="6:6" x14ac:dyDescent="0.3">
      <c r="F807" s="142"/>
    </row>
    <row r="808" spans="6:6" x14ac:dyDescent="0.3">
      <c r="F808" s="142"/>
    </row>
    <row r="809" spans="6:6" x14ac:dyDescent="0.3">
      <c r="F809" s="142"/>
    </row>
    <row r="810" spans="6:6" x14ac:dyDescent="0.3">
      <c r="F810" s="142"/>
    </row>
    <row r="811" spans="6:6" x14ac:dyDescent="0.3">
      <c r="F811" s="142"/>
    </row>
    <row r="812" spans="6:6" x14ac:dyDescent="0.3">
      <c r="F812" s="142"/>
    </row>
    <row r="813" spans="6:6" x14ac:dyDescent="0.3">
      <c r="F813" s="142"/>
    </row>
    <row r="814" spans="6:6" x14ac:dyDescent="0.3">
      <c r="F814" s="142"/>
    </row>
    <row r="815" spans="6:6" x14ac:dyDescent="0.3">
      <c r="F815" s="142"/>
    </row>
    <row r="816" spans="6:6" x14ac:dyDescent="0.3">
      <c r="F816" s="142"/>
    </row>
    <row r="817" spans="6:6" x14ac:dyDescent="0.3">
      <c r="F817" s="142"/>
    </row>
    <row r="818" spans="6:6" x14ac:dyDescent="0.3">
      <c r="F818" s="142"/>
    </row>
    <row r="819" spans="6:6" x14ac:dyDescent="0.3">
      <c r="F819" s="142"/>
    </row>
    <row r="820" spans="6:6" x14ac:dyDescent="0.3">
      <c r="F820" s="142"/>
    </row>
    <row r="821" spans="6:6" x14ac:dyDescent="0.3">
      <c r="F821" s="142"/>
    </row>
    <row r="822" spans="6:6" x14ac:dyDescent="0.3">
      <c r="F822" s="142"/>
    </row>
    <row r="823" spans="6:6" x14ac:dyDescent="0.3">
      <c r="F823" s="142"/>
    </row>
    <row r="824" spans="6:6" x14ac:dyDescent="0.3">
      <c r="F824" s="142"/>
    </row>
    <row r="825" spans="6:6" x14ac:dyDescent="0.3">
      <c r="F825" s="142"/>
    </row>
    <row r="826" spans="6:6" x14ac:dyDescent="0.3">
      <c r="F826" s="142"/>
    </row>
    <row r="827" spans="6:6" x14ac:dyDescent="0.3">
      <c r="F827" s="142"/>
    </row>
    <row r="828" spans="6:6" x14ac:dyDescent="0.3">
      <c r="F828" s="142"/>
    </row>
    <row r="829" spans="6:6" x14ac:dyDescent="0.3">
      <c r="F829" s="142"/>
    </row>
    <row r="830" spans="6:6" x14ac:dyDescent="0.3">
      <c r="F830" s="142"/>
    </row>
    <row r="831" spans="6:6" x14ac:dyDescent="0.3">
      <c r="F831" s="142"/>
    </row>
    <row r="832" spans="6:6" x14ac:dyDescent="0.3">
      <c r="F832" s="142"/>
    </row>
    <row r="833" spans="6:6" x14ac:dyDescent="0.3">
      <c r="F833" s="142"/>
    </row>
    <row r="834" spans="6:6" x14ac:dyDescent="0.3">
      <c r="F834" s="142"/>
    </row>
    <row r="835" spans="6:6" x14ac:dyDescent="0.3">
      <c r="F835" s="142"/>
    </row>
    <row r="836" spans="6:6" x14ac:dyDescent="0.3">
      <c r="F836" s="142"/>
    </row>
    <row r="837" spans="6:6" x14ac:dyDescent="0.3">
      <c r="F837" s="142"/>
    </row>
    <row r="838" spans="6:6" x14ac:dyDescent="0.3">
      <c r="F838" s="142"/>
    </row>
    <row r="839" spans="6:6" x14ac:dyDescent="0.3">
      <c r="F839" s="142"/>
    </row>
    <row r="840" spans="6:6" x14ac:dyDescent="0.3">
      <c r="F840" s="142"/>
    </row>
    <row r="841" spans="6:6" x14ac:dyDescent="0.3">
      <c r="F841" s="142"/>
    </row>
    <row r="842" spans="6:6" x14ac:dyDescent="0.3">
      <c r="F842" s="142"/>
    </row>
    <row r="843" spans="6:6" x14ac:dyDescent="0.3">
      <c r="F843" s="142"/>
    </row>
    <row r="844" spans="6:6" x14ac:dyDescent="0.3">
      <c r="F844" s="142"/>
    </row>
    <row r="845" spans="6:6" x14ac:dyDescent="0.3">
      <c r="F845" s="142"/>
    </row>
    <row r="846" spans="6:6" x14ac:dyDescent="0.3">
      <c r="F846" s="142"/>
    </row>
    <row r="847" spans="6:6" x14ac:dyDescent="0.3">
      <c r="F847" s="142"/>
    </row>
    <row r="848" spans="6:6" x14ac:dyDescent="0.3">
      <c r="F848" s="142"/>
    </row>
    <row r="849" spans="6:6" x14ac:dyDescent="0.3">
      <c r="F849" s="142"/>
    </row>
    <row r="850" spans="6:6" x14ac:dyDescent="0.3">
      <c r="F850" s="142"/>
    </row>
    <row r="851" spans="6:6" x14ac:dyDescent="0.3">
      <c r="F851" s="142"/>
    </row>
    <row r="852" spans="6:6" x14ac:dyDescent="0.3">
      <c r="F852" s="142"/>
    </row>
    <row r="853" spans="6:6" x14ac:dyDescent="0.3">
      <c r="F853" s="142"/>
    </row>
    <row r="854" spans="6:6" x14ac:dyDescent="0.3">
      <c r="F854" s="142"/>
    </row>
    <row r="855" spans="6:6" x14ac:dyDescent="0.3">
      <c r="F855" s="142"/>
    </row>
    <row r="856" spans="6:6" x14ac:dyDescent="0.3">
      <c r="F856" s="142"/>
    </row>
    <row r="857" spans="6:6" x14ac:dyDescent="0.3">
      <c r="F857" s="142"/>
    </row>
    <row r="858" spans="6:6" x14ac:dyDescent="0.3">
      <c r="F858" s="142"/>
    </row>
    <row r="859" spans="6:6" x14ac:dyDescent="0.3">
      <c r="F859" s="142"/>
    </row>
    <row r="860" spans="6:6" x14ac:dyDescent="0.3">
      <c r="F860" s="142"/>
    </row>
    <row r="861" spans="6:6" x14ac:dyDescent="0.3">
      <c r="F861" s="142"/>
    </row>
    <row r="862" spans="6:6" x14ac:dyDescent="0.3">
      <c r="F862" s="142"/>
    </row>
    <row r="863" spans="6:6" x14ac:dyDescent="0.3">
      <c r="F863" s="142"/>
    </row>
    <row r="864" spans="6:6" x14ac:dyDescent="0.3">
      <c r="F864" s="142"/>
    </row>
    <row r="865" spans="6:6" x14ac:dyDescent="0.3">
      <c r="F865" s="142"/>
    </row>
    <row r="866" spans="6:6" x14ac:dyDescent="0.3">
      <c r="F866" s="142"/>
    </row>
    <row r="867" spans="6:6" x14ac:dyDescent="0.3">
      <c r="F867" s="142"/>
    </row>
    <row r="868" spans="6:6" x14ac:dyDescent="0.3">
      <c r="F868" s="142"/>
    </row>
    <row r="869" spans="6:6" x14ac:dyDescent="0.3">
      <c r="F869" s="142"/>
    </row>
    <row r="870" spans="6:6" x14ac:dyDescent="0.3">
      <c r="F870" s="142"/>
    </row>
    <row r="871" spans="6:6" x14ac:dyDescent="0.3">
      <c r="F871" s="142"/>
    </row>
    <row r="872" spans="6:6" x14ac:dyDescent="0.3">
      <c r="F872" s="142"/>
    </row>
    <row r="873" spans="6:6" x14ac:dyDescent="0.3">
      <c r="F873" s="142"/>
    </row>
    <row r="874" spans="6:6" x14ac:dyDescent="0.3">
      <c r="F874" s="142"/>
    </row>
    <row r="875" spans="6:6" x14ac:dyDescent="0.3">
      <c r="F875" s="142"/>
    </row>
    <row r="876" spans="6:6" x14ac:dyDescent="0.3">
      <c r="F876" s="142"/>
    </row>
    <row r="877" spans="6:6" x14ac:dyDescent="0.3">
      <c r="F877" s="142"/>
    </row>
    <row r="878" spans="6:6" x14ac:dyDescent="0.3">
      <c r="F878" s="142"/>
    </row>
    <row r="879" spans="6:6" x14ac:dyDescent="0.3">
      <c r="F879" s="142"/>
    </row>
    <row r="880" spans="6:6" x14ac:dyDescent="0.3">
      <c r="F880" s="142"/>
    </row>
    <row r="881" spans="6:6" x14ac:dyDescent="0.3">
      <c r="F881" s="142"/>
    </row>
    <row r="882" spans="6:6" x14ac:dyDescent="0.3">
      <c r="F882" s="142"/>
    </row>
    <row r="883" spans="6:6" x14ac:dyDescent="0.3">
      <c r="F883" s="142"/>
    </row>
    <row r="884" spans="6:6" x14ac:dyDescent="0.3">
      <c r="F884" s="142"/>
    </row>
    <row r="885" spans="6:6" x14ac:dyDescent="0.3">
      <c r="F885" s="142"/>
    </row>
    <row r="886" spans="6:6" x14ac:dyDescent="0.3">
      <c r="F886" s="142"/>
    </row>
    <row r="887" spans="6:6" x14ac:dyDescent="0.3">
      <c r="F887" s="142"/>
    </row>
    <row r="888" spans="6:6" x14ac:dyDescent="0.3">
      <c r="F888" s="142"/>
    </row>
    <row r="889" spans="6:6" x14ac:dyDescent="0.3">
      <c r="F889" s="142"/>
    </row>
    <row r="890" spans="6:6" x14ac:dyDescent="0.3">
      <c r="F890" s="142"/>
    </row>
    <row r="891" spans="6:6" x14ac:dyDescent="0.3">
      <c r="F891" s="142"/>
    </row>
    <row r="892" spans="6:6" x14ac:dyDescent="0.3">
      <c r="F892" s="142"/>
    </row>
    <row r="893" spans="6:6" x14ac:dyDescent="0.3">
      <c r="F893" s="142"/>
    </row>
    <row r="894" spans="6:6" x14ac:dyDescent="0.3">
      <c r="F894" s="142"/>
    </row>
    <row r="895" spans="6:6" x14ac:dyDescent="0.3">
      <c r="F895" s="142"/>
    </row>
    <row r="896" spans="6:6" x14ac:dyDescent="0.3">
      <c r="F896" s="142"/>
    </row>
    <row r="897" spans="6:6" x14ac:dyDescent="0.3">
      <c r="F897" s="142"/>
    </row>
    <row r="898" spans="6:6" x14ac:dyDescent="0.3">
      <c r="F898" s="142"/>
    </row>
    <row r="899" spans="6:6" x14ac:dyDescent="0.3">
      <c r="F899" s="142"/>
    </row>
    <row r="900" spans="6:6" x14ac:dyDescent="0.3">
      <c r="F900" s="142"/>
    </row>
    <row r="901" spans="6:6" x14ac:dyDescent="0.3">
      <c r="F901" s="142"/>
    </row>
    <row r="902" spans="6:6" x14ac:dyDescent="0.3">
      <c r="F902" s="142"/>
    </row>
    <row r="903" spans="6:6" x14ac:dyDescent="0.3">
      <c r="F903" s="142"/>
    </row>
    <row r="904" spans="6:6" x14ac:dyDescent="0.3">
      <c r="F904" s="142"/>
    </row>
    <row r="905" spans="6:6" x14ac:dyDescent="0.3">
      <c r="F905" s="142"/>
    </row>
    <row r="906" spans="6:6" x14ac:dyDescent="0.3">
      <c r="F906" s="142"/>
    </row>
    <row r="907" spans="6:6" x14ac:dyDescent="0.3">
      <c r="F907" s="142"/>
    </row>
    <row r="908" spans="6:6" x14ac:dyDescent="0.3">
      <c r="F908" s="142"/>
    </row>
    <row r="909" spans="6:6" x14ac:dyDescent="0.3">
      <c r="F909" s="142"/>
    </row>
    <row r="910" spans="6:6" x14ac:dyDescent="0.3">
      <c r="F910" s="142"/>
    </row>
    <row r="911" spans="6:6" x14ac:dyDescent="0.3">
      <c r="F911" s="142"/>
    </row>
    <row r="912" spans="6:6" x14ac:dyDescent="0.3">
      <c r="F912" s="142"/>
    </row>
    <row r="913" spans="6:6" x14ac:dyDescent="0.3">
      <c r="F913" s="142"/>
    </row>
    <row r="914" spans="6:6" x14ac:dyDescent="0.3">
      <c r="F914" s="142"/>
    </row>
    <row r="915" spans="6:6" x14ac:dyDescent="0.3">
      <c r="F915" s="142"/>
    </row>
    <row r="916" spans="6:6" x14ac:dyDescent="0.3">
      <c r="F916" s="142"/>
    </row>
    <row r="917" spans="6:6" x14ac:dyDescent="0.3">
      <c r="F917" s="142"/>
    </row>
    <row r="918" spans="6:6" x14ac:dyDescent="0.3">
      <c r="F918" s="142"/>
    </row>
    <row r="919" spans="6:6" x14ac:dyDescent="0.3">
      <c r="F919" s="142"/>
    </row>
    <row r="920" spans="6:6" x14ac:dyDescent="0.3">
      <c r="F920" s="142"/>
    </row>
    <row r="921" spans="6:6" x14ac:dyDescent="0.3">
      <c r="F921" s="142"/>
    </row>
    <row r="922" spans="6:6" x14ac:dyDescent="0.3">
      <c r="F922" s="142"/>
    </row>
    <row r="923" spans="6:6" x14ac:dyDescent="0.3">
      <c r="F923" s="142"/>
    </row>
    <row r="924" spans="6:6" x14ac:dyDescent="0.3">
      <c r="F924" s="142"/>
    </row>
    <row r="925" spans="6:6" x14ac:dyDescent="0.3">
      <c r="F925" s="142"/>
    </row>
    <row r="926" spans="6:6" x14ac:dyDescent="0.3">
      <c r="F926" s="142"/>
    </row>
    <row r="927" spans="6:6" x14ac:dyDescent="0.3">
      <c r="F927" s="142"/>
    </row>
    <row r="928" spans="6:6" x14ac:dyDescent="0.3">
      <c r="F928" s="142"/>
    </row>
    <row r="929" spans="6:6" x14ac:dyDescent="0.3">
      <c r="F929" s="142"/>
    </row>
    <row r="930" spans="6:6" x14ac:dyDescent="0.3">
      <c r="F930" s="142"/>
    </row>
    <row r="931" spans="6:6" x14ac:dyDescent="0.3">
      <c r="F931" s="142"/>
    </row>
    <row r="932" spans="6:6" x14ac:dyDescent="0.3">
      <c r="F932" s="142"/>
    </row>
    <row r="933" spans="6:6" x14ac:dyDescent="0.3">
      <c r="F933" s="142"/>
    </row>
    <row r="934" spans="6:6" x14ac:dyDescent="0.3">
      <c r="F934" s="142"/>
    </row>
    <row r="935" spans="6:6" x14ac:dyDescent="0.3">
      <c r="F935" s="142"/>
    </row>
    <row r="936" spans="6:6" x14ac:dyDescent="0.3">
      <c r="F936" s="142"/>
    </row>
    <row r="937" spans="6:6" x14ac:dyDescent="0.3">
      <c r="F937" s="142"/>
    </row>
    <row r="938" spans="6:6" x14ac:dyDescent="0.3">
      <c r="F938" s="142"/>
    </row>
    <row r="939" spans="6:6" x14ac:dyDescent="0.3">
      <c r="F939" s="142"/>
    </row>
    <row r="940" spans="6:6" x14ac:dyDescent="0.3">
      <c r="F940" s="142"/>
    </row>
    <row r="941" spans="6:6" x14ac:dyDescent="0.3">
      <c r="F941" s="142"/>
    </row>
    <row r="942" spans="6:6" x14ac:dyDescent="0.3">
      <c r="F942" s="142"/>
    </row>
    <row r="943" spans="6:6" x14ac:dyDescent="0.3">
      <c r="F943" s="142"/>
    </row>
    <row r="944" spans="6:6" x14ac:dyDescent="0.3">
      <c r="F944" s="142"/>
    </row>
    <row r="945" spans="6:6" x14ac:dyDescent="0.3">
      <c r="F945" s="142"/>
    </row>
    <row r="946" spans="6:6" x14ac:dyDescent="0.3">
      <c r="F946" s="142"/>
    </row>
    <row r="947" spans="6:6" x14ac:dyDescent="0.3">
      <c r="F947" s="142"/>
    </row>
    <row r="948" spans="6:6" x14ac:dyDescent="0.3">
      <c r="F948" s="142"/>
    </row>
    <row r="949" spans="6:6" x14ac:dyDescent="0.3">
      <c r="F949" s="142"/>
    </row>
    <row r="950" spans="6:6" x14ac:dyDescent="0.3">
      <c r="F950" s="142"/>
    </row>
    <row r="951" spans="6:6" x14ac:dyDescent="0.3">
      <c r="F951" s="142"/>
    </row>
    <row r="952" spans="6:6" x14ac:dyDescent="0.3">
      <c r="F952" s="142"/>
    </row>
    <row r="953" spans="6:6" x14ac:dyDescent="0.3">
      <c r="F953" s="142"/>
    </row>
    <row r="954" spans="6:6" x14ac:dyDescent="0.3">
      <c r="F954" s="142"/>
    </row>
    <row r="955" spans="6:6" x14ac:dyDescent="0.3">
      <c r="F955" s="142"/>
    </row>
    <row r="956" spans="6:6" x14ac:dyDescent="0.3">
      <c r="F956" s="142"/>
    </row>
    <row r="957" spans="6:6" x14ac:dyDescent="0.3">
      <c r="F957" s="142"/>
    </row>
    <row r="958" spans="6:6" x14ac:dyDescent="0.3">
      <c r="F958" s="142"/>
    </row>
    <row r="959" spans="6:6" x14ac:dyDescent="0.3">
      <c r="F959" s="142"/>
    </row>
    <row r="960" spans="6:6" x14ac:dyDescent="0.3">
      <c r="F960" s="142"/>
    </row>
    <row r="961" spans="6:6" x14ac:dyDescent="0.3">
      <c r="F961" s="142"/>
    </row>
    <row r="962" spans="6:6" x14ac:dyDescent="0.3">
      <c r="F962" s="142"/>
    </row>
    <row r="963" spans="6:6" x14ac:dyDescent="0.3">
      <c r="F963" s="142"/>
    </row>
    <row r="964" spans="6:6" x14ac:dyDescent="0.3">
      <c r="F964" s="142"/>
    </row>
    <row r="965" spans="6:6" x14ac:dyDescent="0.3">
      <c r="F965" s="142"/>
    </row>
    <row r="966" spans="6:6" x14ac:dyDescent="0.3">
      <c r="F966" s="142"/>
    </row>
    <row r="967" spans="6:6" x14ac:dyDescent="0.3">
      <c r="F967" s="142"/>
    </row>
    <row r="968" spans="6:6" x14ac:dyDescent="0.3">
      <c r="F968" s="142"/>
    </row>
    <row r="969" spans="6:6" x14ac:dyDescent="0.3">
      <c r="F969" s="142"/>
    </row>
    <row r="970" spans="6:6" x14ac:dyDescent="0.3">
      <c r="F970" s="142"/>
    </row>
    <row r="971" spans="6:6" x14ac:dyDescent="0.3">
      <c r="F971" s="142"/>
    </row>
    <row r="972" spans="6:6" x14ac:dyDescent="0.3">
      <c r="F972" s="142"/>
    </row>
    <row r="973" spans="6:6" x14ac:dyDescent="0.3">
      <c r="F973" s="142"/>
    </row>
    <row r="974" spans="6:6" x14ac:dyDescent="0.3">
      <c r="F974" s="142"/>
    </row>
    <row r="975" spans="6:6" x14ac:dyDescent="0.3">
      <c r="F975" s="142"/>
    </row>
    <row r="976" spans="6:6" x14ac:dyDescent="0.3">
      <c r="F976" s="142"/>
    </row>
    <row r="977" spans="6:6" x14ac:dyDescent="0.3">
      <c r="F977" s="142"/>
    </row>
    <row r="978" spans="6:6" x14ac:dyDescent="0.3">
      <c r="F978" s="142"/>
    </row>
    <row r="979" spans="6:6" x14ac:dyDescent="0.3">
      <c r="F979" s="142"/>
    </row>
    <row r="980" spans="6:6" x14ac:dyDescent="0.3">
      <c r="F980" s="142"/>
    </row>
    <row r="981" spans="6:6" x14ac:dyDescent="0.3">
      <c r="F981" s="142"/>
    </row>
    <row r="982" spans="6:6" x14ac:dyDescent="0.3">
      <c r="F982" s="142"/>
    </row>
    <row r="983" spans="6:6" x14ac:dyDescent="0.3">
      <c r="F983" s="142"/>
    </row>
    <row r="984" spans="6:6" x14ac:dyDescent="0.3">
      <c r="F984" s="142"/>
    </row>
    <row r="985" spans="6:6" x14ac:dyDescent="0.3">
      <c r="F985" s="142"/>
    </row>
    <row r="986" spans="6:6" x14ac:dyDescent="0.3">
      <c r="F986" s="142"/>
    </row>
    <row r="987" spans="6:6" x14ac:dyDescent="0.3">
      <c r="F987" s="142"/>
    </row>
    <row r="988" spans="6:6" x14ac:dyDescent="0.3">
      <c r="F988" s="142"/>
    </row>
    <row r="989" spans="6:6" x14ac:dyDescent="0.3">
      <c r="F989" s="142"/>
    </row>
    <row r="990" spans="6:6" x14ac:dyDescent="0.3">
      <c r="F990" s="142"/>
    </row>
    <row r="991" spans="6:6" x14ac:dyDescent="0.3">
      <c r="F991" s="142"/>
    </row>
    <row r="992" spans="6:6" x14ac:dyDescent="0.3">
      <c r="F992" s="142"/>
    </row>
    <row r="993" spans="6:6" x14ac:dyDescent="0.3">
      <c r="F993" s="142"/>
    </row>
    <row r="994" spans="6:6" x14ac:dyDescent="0.3">
      <c r="F994" s="142"/>
    </row>
    <row r="995" spans="6:6" x14ac:dyDescent="0.3">
      <c r="F995" s="142"/>
    </row>
    <row r="996" spans="6:6" x14ac:dyDescent="0.3">
      <c r="F996" s="142"/>
    </row>
    <row r="997" spans="6:6" x14ac:dyDescent="0.3">
      <c r="F997" s="142"/>
    </row>
    <row r="998" spans="6:6" x14ac:dyDescent="0.3">
      <c r="F998" s="142"/>
    </row>
    <row r="999" spans="6:6" x14ac:dyDescent="0.3">
      <c r="F999" s="142"/>
    </row>
    <row r="1000" spans="6:6" x14ac:dyDescent="0.3">
      <c r="F1000" s="142"/>
    </row>
    <row r="1001" spans="6:6" x14ac:dyDescent="0.3">
      <c r="F1001" s="142"/>
    </row>
    <row r="1002" spans="6:6" x14ac:dyDescent="0.3">
      <c r="F1002" s="142"/>
    </row>
    <row r="1003" spans="6:6" x14ac:dyDescent="0.3">
      <c r="F1003" s="142"/>
    </row>
    <row r="1004" spans="6:6" x14ac:dyDescent="0.3">
      <c r="F1004" s="142"/>
    </row>
    <row r="1005" spans="6:6" x14ac:dyDescent="0.3">
      <c r="F1005" s="142"/>
    </row>
    <row r="1006" spans="6:6" x14ac:dyDescent="0.3">
      <c r="F1006" s="142"/>
    </row>
    <row r="1007" spans="6:6" x14ac:dyDescent="0.3">
      <c r="F1007" s="142"/>
    </row>
    <row r="1008" spans="6:6" x14ac:dyDescent="0.3">
      <c r="F1008" s="142"/>
    </row>
    <row r="1009" spans="6:6" x14ac:dyDescent="0.3">
      <c r="F1009" s="142"/>
    </row>
    <row r="1010" spans="6:6" x14ac:dyDescent="0.3">
      <c r="F1010" s="142"/>
    </row>
    <row r="1011" spans="6:6" x14ac:dyDescent="0.3">
      <c r="F1011" s="142"/>
    </row>
    <row r="1012" spans="6:6" x14ac:dyDescent="0.3">
      <c r="F1012" s="142"/>
    </row>
    <row r="1013" spans="6:6" x14ac:dyDescent="0.3">
      <c r="F1013" s="142"/>
    </row>
    <row r="1014" spans="6:6" x14ac:dyDescent="0.3">
      <c r="F1014" s="142"/>
    </row>
    <row r="1015" spans="6:6" x14ac:dyDescent="0.3">
      <c r="F1015" s="142"/>
    </row>
    <row r="1016" spans="6:6" x14ac:dyDescent="0.3">
      <c r="F1016" s="142"/>
    </row>
    <row r="1017" spans="6:6" x14ac:dyDescent="0.3">
      <c r="F1017" s="142"/>
    </row>
    <row r="1018" spans="6:6" x14ac:dyDescent="0.3">
      <c r="F1018" s="142"/>
    </row>
    <row r="1019" spans="6:6" x14ac:dyDescent="0.3">
      <c r="F1019" s="142"/>
    </row>
    <row r="1020" spans="6:6" x14ac:dyDescent="0.3">
      <c r="F1020" s="142"/>
    </row>
    <row r="1021" spans="6:6" x14ac:dyDescent="0.3">
      <c r="F1021" s="142"/>
    </row>
    <row r="1022" spans="6:6" x14ac:dyDescent="0.3">
      <c r="F1022" s="142"/>
    </row>
    <row r="1023" spans="6:6" x14ac:dyDescent="0.3">
      <c r="F1023" s="142"/>
    </row>
    <row r="1024" spans="6:6" x14ac:dyDescent="0.3">
      <c r="F1024" s="142"/>
    </row>
    <row r="1025" spans="6:6" x14ac:dyDescent="0.3">
      <c r="F1025" s="142"/>
    </row>
    <row r="1026" spans="6:6" x14ac:dyDescent="0.3">
      <c r="F1026" s="142"/>
    </row>
    <row r="1027" spans="6:6" x14ac:dyDescent="0.3">
      <c r="F1027" s="142"/>
    </row>
    <row r="1028" spans="6:6" x14ac:dyDescent="0.3">
      <c r="F1028" s="142"/>
    </row>
    <row r="1029" spans="6:6" x14ac:dyDescent="0.3">
      <c r="F1029" s="142"/>
    </row>
    <row r="1030" spans="6:6" x14ac:dyDescent="0.3">
      <c r="F1030" s="142"/>
    </row>
    <row r="1031" spans="6:6" x14ac:dyDescent="0.3">
      <c r="F1031" s="142"/>
    </row>
    <row r="1032" spans="6:6" x14ac:dyDescent="0.3">
      <c r="F1032" s="142"/>
    </row>
    <row r="1033" spans="6:6" x14ac:dyDescent="0.3">
      <c r="F1033" s="142"/>
    </row>
    <row r="1034" spans="6:6" x14ac:dyDescent="0.3">
      <c r="F1034" s="142"/>
    </row>
    <row r="1035" spans="6:6" x14ac:dyDescent="0.3">
      <c r="F1035" s="142"/>
    </row>
    <row r="1036" spans="6:6" x14ac:dyDescent="0.3">
      <c r="F1036" s="142"/>
    </row>
    <row r="1037" spans="6:6" x14ac:dyDescent="0.3">
      <c r="F1037" s="142"/>
    </row>
    <row r="1038" spans="6:6" x14ac:dyDescent="0.3">
      <c r="F1038" s="142"/>
    </row>
    <row r="1039" spans="6:6" x14ac:dyDescent="0.3">
      <c r="F1039" s="142"/>
    </row>
    <row r="1040" spans="6:6" x14ac:dyDescent="0.3">
      <c r="F1040" s="142"/>
    </row>
    <row r="1041" spans="6:6" x14ac:dyDescent="0.3">
      <c r="F1041" s="142"/>
    </row>
    <row r="1042" spans="6:6" x14ac:dyDescent="0.3">
      <c r="F1042" s="142"/>
    </row>
    <row r="1043" spans="6:6" x14ac:dyDescent="0.3">
      <c r="F1043" s="142"/>
    </row>
    <row r="1044" spans="6:6" x14ac:dyDescent="0.3">
      <c r="F1044" s="142"/>
    </row>
    <row r="1045" spans="6:6" x14ac:dyDescent="0.3">
      <c r="F1045" s="142"/>
    </row>
    <row r="1046" spans="6:6" x14ac:dyDescent="0.3">
      <c r="F1046" s="142"/>
    </row>
    <row r="1047" spans="6:6" x14ac:dyDescent="0.3">
      <c r="F1047" s="142"/>
    </row>
    <row r="1048" spans="6:6" x14ac:dyDescent="0.3">
      <c r="F1048" s="142"/>
    </row>
    <row r="1049" spans="6:6" x14ac:dyDescent="0.3">
      <c r="F1049" s="142"/>
    </row>
    <row r="1050" spans="6:6" x14ac:dyDescent="0.3">
      <c r="F1050" s="142"/>
    </row>
    <row r="1051" spans="6:6" x14ac:dyDescent="0.3">
      <c r="F1051" s="142"/>
    </row>
    <row r="1052" spans="6:6" x14ac:dyDescent="0.3">
      <c r="F1052" s="142"/>
    </row>
    <row r="1053" spans="6:6" x14ac:dyDescent="0.3">
      <c r="F1053" s="142"/>
    </row>
    <row r="1054" spans="6:6" x14ac:dyDescent="0.3">
      <c r="F1054" s="142"/>
    </row>
    <row r="1055" spans="6:6" x14ac:dyDescent="0.3">
      <c r="F1055" s="142"/>
    </row>
    <row r="1056" spans="6:6" x14ac:dyDescent="0.3">
      <c r="F1056" s="142"/>
    </row>
    <row r="1057" spans="6:6" x14ac:dyDescent="0.3">
      <c r="F1057" s="142"/>
    </row>
    <row r="1058" spans="6:6" x14ac:dyDescent="0.3">
      <c r="F1058" s="142"/>
    </row>
    <row r="1059" spans="6:6" x14ac:dyDescent="0.3">
      <c r="F1059" s="142"/>
    </row>
    <row r="1060" spans="6:6" x14ac:dyDescent="0.3">
      <c r="F1060" s="142"/>
    </row>
    <row r="1061" spans="6:6" x14ac:dyDescent="0.3">
      <c r="F1061" s="142"/>
    </row>
    <row r="1062" spans="6:6" x14ac:dyDescent="0.3">
      <c r="F1062" s="142"/>
    </row>
    <row r="1063" spans="6:6" x14ac:dyDescent="0.3">
      <c r="F1063" s="142"/>
    </row>
    <row r="1064" spans="6:6" x14ac:dyDescent="0.3">
      <c r="F1064" s="142"/>
    </row>
    <row r="1065" spans="6:6" x14ac:dyDescent="0.3">
      <c r="F1065" s="142"/>
    </row>
    <row r="1066" spans="6:6" x14ac:dyDescent="0.3">
      <c r="F1066" s="142"/>
    </row>
    <row r="1067" spans="6:6" x14ac:dyDescent="0.3">
      <c r="F1067" s="142"/>
    </row>
    <row r="1068" spans="6:6" x14ac:dyDescent="0.3">
      <c r="F1068" s="142"/>
    </row>
    <row r="1069" spans="6:6" x14ac:dyDescent="0.3">
      <c r="F1069" s="142"/>
    </row>
    <row r="1070" spans="6:6" x14ac:dyDescent="0.3">
      <c r="F1070" s="142"/>
    </row>
    <row r="1071" spans="6:6" x14ac:dyDescent="0.3">
      <c r="F1071" s="142"/>
    </row>
    <row r="1072" spans="6:6" x14ac:dyDescent="0.3">
      <c r="F1072" s="142"/>
    </row>
    <row r="1073" spans="6:6" x14ac:dyDescent="0.3">
      <c r="F1073" s="142"/>
    </row>
    <row r="1074" spans="6:6" x14ac:dyDescent="0.3">
      <c r="F1074" s="142"/>
    </row>
    <row r="1075" spans="6:6" x14ac:dyDescent="0.3">
      <c r="F1075" s="142"/>
    </row>
    <row r="1076" spans="6:6" x14ac:dyDescent="0.3">
      <c r="F1076" s="142"/>
    </row>
    <row r="1077" spans="6:6" x14ac:dyDescent="0.3">
      <c r="F1077" s="142"/>
    </row>
    <row r="1078" spans="6:6" x14ac:dyDescent="0.3">
      <c r="F1078" s="142"/>
    </row>
    <row r="1079" spans="6:6" x14ac:dyDescent="0.3">
      <c r="F1079" s="142"/>
    </row>
    <row r="1080" spans="6:6" x14ac:dyDescent="0.3">
      <c r="F1080" s="142"/>
    </row>
    <row r="1081" spans="6:6" x14ac:dyDescent="0.3">
      <c r="F1081" s="142"/>
    </row>
    <row r="1082" spans="6:6" x14ac:dyDescent="0.3">
      <c r="F1082" s="142"/>
    </row>
    <row r="1083" spans="6:6" x14ac:dyDescent="0.3">
      <c r="F1083" s="142"/>
    </row>
    <row r="1084" spans="6:6" x14ac:dyDescent="0.3">
      <c r="F1084" s="142"/>
    </row>
    <row r="1085" spans="6:6" x14ac:dyDescent="0.3">
      <c r="F1085" s="142"/>
    </row>
    <row r="1086" spans="6:6" x14ac:dyDescent="0.3">
      <c r="F1086" s="142"/>
    </row>
    <row r="1087" spans="6:6" x14ac:dyDescent="0.3">
      <c r="F1087" s="142"/>
    </row>
    <row r="1088" spans="6:6" x14ac:dyDescent="0.3">
      <c r="F1088" s="142"/>
    </row>
    <row r="1089" spans="6:6" x14ac:dyDescent="0.3">
      <c r="F1089" s="142"/>
    </row>
    <row r="1090" spans="6:6" x14ac:dyDescent="0.3">
      <c r="F1090" s="142"/>
    </row>
    <row r="1091" spans="6:6" x14ac:dyDescent="0.3">
      <c r="F1091" s="142"/>
    </row>
    <row r="1092" spans="6:6" x14ac:dyDescent="0.3">
      <c r="F1092" s="142"/>
    </row>
    <row r="1093" spans="6:6" x14ac:dyDescent="0.3">
      <c r="F1093" s="142"/>
    </row>
    <row r="1094" spans="6:6" x14ac:dyDescent="0.3">
      <c r="F1094" s="142"/>
    </row>
    <row r="1095" spans="6:6" x14ac:dyDescent="0.3">
      <c r="F1095" s="142"/>
    </row>
    <row r="1096" spans="6:6" x14ac:dyDescent="0.3">
      <c r="F1096" s="142"/>
    </row>
    <row r="1097" spans="6:6" x14ac:dyDescent="0.3">
      <c r="F1097" s="142"/>
    </row>
    <row r="1098" spans="6:6" x14ac:dyDescent="0.3">
      <c r="F1098" s="142"/>
    </row>
    <row r="1099" spans="6:6" x14ac:dyDescent="0.3">
      <c r="F1099" s="142"/>
    </row>
    <row r="1100" spans="6:6" x14ac:dyDescent="0.3">
      <c r="F1100" s="142"/>
    </row>
    <row r="1101" spans="6:6" x14ac:dyDescent="0.3">
      <c r="F1101" s="142"/>
    </row>
    <row r="1102" spans="6:6" x14ac:dyDescent="0.3">
      <c r="F1102" s="142"/>
    </row>
    <row r="1103" spans="6:6" x14ac:dyDescent="0.3">
      <c r="F1103" s="142"/>
    </row>
    <row r="1104" spans="6:6" x14ac:dyDescent="0.3">
      <c r="F1104" s="142"/>
    </row>
    <row r="1105" spans="6:6" x14ac:dyDescent="0.3">
      <c r="F1105" s="142"/>
    </row>
    <row r="1106" spans="6:6" x14ac:dyDescent="0.3">
      <c r="F1106" s="142"/>
    </row>
    <row r="1107" spans="6:6" x14ac:dyDescent="0.3">
      <c r="F1107" s="142"/>
    </row>
    <row r="1108" spans="6:6" x14ac:dyDescent="0.3">
      <c r="F1108" s="142"/>
    </row>
    <row r="1109" spans="6:6" x14ac:dyDescent="0.3">
      <c r="F1109" s="142"/>
    </row>
    <row r="1110" spans="6:6" x14ac:dyDescent="0.3">
      <c r="F1110" s="142"/>
    </row>
    <row r="1111" spans="6:6" x14ac:dyDescent="0.3">
      <c r="F1111" s="142"/>
    </row>
    <row r="1112" spans="6:6" x14ac:dyDescent="0.3">
      <c r="F1112" s="142"/>
    </row>
    <row r="1113" spans="6:6" x14ac:dyDescent="0.3">
      <c r="F1113" s="142"/>
    </row>
    <row r="1114" spans="6:6" x14ac:dyDescent="0.3">
      <c r="F1114" s="142"/>
    </row>
    <row r="1115" spans="6:6" x14ac:dyDescent="0.3">
      <c r="F1115" s="142"/>
    </row>
    <row r="1116" spans="6:6" x14ac:dyDescent="0.3">
      <c r="F1116" s="142"/>
    </row>
    <row r="1117" spans="6:6" x14ac:dyDescent="0.3">
      <c r="F1117" s="142"/>
    </row>
    <row r="1118" spans="6:6" x14ac:dyDescent="0.3">
      <c r="F1118" s="142"/>
    </row>
    <row r="1119" spans="6:6" x14ac:dyDescent="0.3">
      <c r="F1119" s="142"/>
    </row>
    <row r="1120" spans="6:6" x14ac:dyDescent="0.3">
      <c r="F1120" s="142"/>
    </row>
    <row r="1121" spans="6:6" x14ac:dyDescent="0.3">
      <c r="F1121" s="142"/>
    </row>
    <row r="1122" spans="6:6" x14ac:dyDescent="0.3">
      <c r="F1122" s="142"/>
    </row>
    <row r="1123" spans="6:6" x14ac:dyDescent="0.3">
      <c r="F1123" s="142"/>
    </row>
    <row r="1124" spans="6:6" x14ac:dyDescent="0.3">
      <c r="F1124" s="142"/>
    </row>
    <row r="1125" spans="6:6" x14ac:dyDescent="0.3">
      <c r="F1125" s="142"/>
    </row>
    <row r="1126" spans="6:6" x14ac:dyDescent="0.3">
      <c r="F1126" s="142"/>
    </row>
    <row r="1127" spans="6:6" x14ac:dyDescent="0.3">
      <c r="F1127" s="142"/>
    </row>
    <row r="1128" spans="6:6" x14ac:dyDescent="0.3">
      <c r="F1128" s="142"/>
    </row>
    <row r="1129" spans="6:6" x14ac:dyDescent="0.3">
      <c r="F1129" s="142"/>
    </row>
    <row r="1130" spans="6:6" x14ac:dyDescent="0.3">
      <c r="F1130" s="142"/>
    </row>
    <row r="1131" spans="6:6" x14ac:dyDescent="0.3">
      <c r="F1131" s="142"/>
    </row>
    <row r="1132" spans="6:6" x14ac:dyDescent="0.3">
      <c r="F1132" s="142"/>
    </row>
    <row r="1133" spans="6:6" x14ac:dyDescent="0.3">
      <c r="F1133" s="142"/>
    </row>
    <row r="1134" spans="6:6" x14ac:dyDescent="0.3">
      <c r="F1134" s="142"/>
    </row>
    <row r="1135" spans="6:6" x14ac:dyDescent="0.3">
      <c r="F1135" s="142"/>
    </row>
    <row r="1136" spans="6:6" x14ac:dyDescent="0.3">
      <c r="F1136" s="142"/>
    </row>
    <row r="1137" spans="6:6" x14ac:dyDescent="0.3">
      <c r="F1137" s="142"/>
    </row>
    <row r="1138" spans="6:6" x14ac:dyDescent="0.3">
      <c r="F1138" s="142"/>
    </row>
    <row r="1139" spans="6:6" x14ac:dyDescent="0.3">
      <c r="F1139" s="142"/>
    </row>
    <row r="1140" spans="6:6" x14ac:dyDescent="0.3">
      <c r="F1140" s="142"/>
    </row>
    <row r="1141" spans="6:6" x14ac:dyDescent="0.3">
      <c r="F1141" s="142"/>
    </row>
    <row r="1142" spans="6:6" x14ac:dyDescent="0.3">
      <c r="F1142" s="142"/>
    </row>
    <row r="1143" spans="6:6" x14ac:dyDescent="0.3">
      <c r="F1143" s="142"/>
    </row>
    <row r="1144" spans="6:6" x14ac:dyDescent="0.3">
      <c r="F1144" s="142"/>
    </row>
    <row r="1145" spans="6:6" x14ac:dyDescent="0.3">
      <c r="F1145" s="142"/>
    </row>
    <row r="1146" spans="6:6" x14ac:dyDescent="0.3">
      <c r="F1146" s="142"/>
    </row>
    <row r="1147" spans="6:6" x14ac:dyDescent="0.3">
      <c r="F1147" s="142"/>
    </row>
    <row r="1148" spans="6:6" x14ac:dyDescent="0.3">
      <c r="F1148" s="142"/>
    </row>
    <row r="1149" spans="6:6" x14ac:dyDescent="0.3">
      <c r="F1149" s="142"/>
    </row>
    <row r="1150" spans="6:6" x14ac:dyDescent="0.3">
      <c r="F1150" s="142"/>
    </row>
    <row r="1151" spans="6:6" x14ac:dyDescent="0.3">
      <c r="F1151" s="142"/>
    </row>
    <row r="1152" spans="6:6" x14ac:dyDescent="0.3">
      <c r="F1152" s="142"/>
    </row>
    <row r="1153" spans="6:6" x14ac:dyDescent="0.3">
      <c r="F1153" s="142"/>
    </row>
    <row r="1154" spans="6:6" x14ac:dyDescent="0.3">
      <c r="F1154" s="142"/>
    </row>
    <row r="1155" spans="6:6" x14ac:dyDescent="0.3">
      <c r="F1155" s="142"/>
    </row>
    <row r="1156" spans="6:6" x14ac:dyDescent="0.3">
      <c r="F1156" s="142"/>
    </row>
    <row r="1157" spans="6:6" x14ac:dyDescent="0.3">
      <c r="F1157" s="142"/>
    </row>
    <row r="1158" spans="6:6" x14ac:dyDescent="0.3">
      <c r="F1158" s="142"/>
    </row>
    <row r="1159" spans="6:6" x14ac:dyDescent="0.3">
      <c r="F1159" s="142"/>
    </row>
    <row r="1160" spans="6:6" x14ac:dyDescent="0.3">
      <c r="F1160" s="142"/>
    </row>
    <row r="1161" spans="6:6" x14ac:dyDescent="0.3">
      <c r="F1161" s="142"/>
    </row>
    <row r="1162" spans="6:6" x14ac:dyDescent="0.3">
      <c r="F1162" s="142"/>
    </row>
    <row r="1163" spans="6:6" x14ac:dyDescent="0.3">
      <c r="F1163" s="142"/>
    </row>
    <row r="1164" spans="6:6" x14ac:dyDescent="0.3">
      <c r="F1164" s="142"/>
    </row>
    <row r="1165" spans="6:6" x14ac:dyDescent="0.3">
      <c r="F1165" s="142"/>
    </row>
    <row r="1166" spans="6:6" x14ac:dyDescent="0.3">
      <c r="F1166" s="142"/>
    </row>
    <row r="1167" spans="6:6" x14ac:dyDescent="0.3">
      <c r="F1167" s="142"/>
    </row>
    <row r="1168" spans="6:6" x14ac:dyDescent="0.3">
      <c r="F1168" s="142"/>
    </row>
    <row r="1169" spans="6:6" x14ac:dyDescent="0.3">
      <c r="F1169" s="142"/>
    </row>
    <row r="1170" spans="6:6" x14ac:dyDescent="0.3">
      <c r="F1170" s="142"/>
    </row>
    <row r="1171" spans="6:6" x14ac:dyDescent="0.3">
      <c r="F1171" s="142"/>
    </row>
    <row r="1172" spans="6:6" x14ac:dyDescent="0.3">
      <c r="F1172" s="142"/>
    </row>
    <row r="1173" spans="6:6" x14ac:dyDescent="0.3">
      <c r="F1173" s="142"/>
    </row>
    <row r="1174" spans="6:6" x14ac:dyDescent="0.3">
      <c r="F1174" s="142"/>
    </row>
    <row r="1175" spans="6:6" x14ac:dyDescent="0.3">
      <c r="F1175" s="142"/>
    </row>
    <row r="1176" spans="6:6" x14ac:dyDescent="0.3">
      <c r="F1176" s="142"/>
    </row>
    <row r="1177" spans="6:6" x14ac:dyDescent="0.3">
      <c r="F1177" s="142"/>
    </row>
    <row r="1178" spans="6:6" x14ac:dyDescent="0.3">
      <c r="F1178" s="142"/>
    </row>
    <row r="1179" spans="6:6" x14ac:dyDescent="0.3">
      <c r="F1179" s="142"/>
    </row>
    <row r="1180" spans="6:6" x14ac:dyDescent="0.3">
      <c r="F1180" s="142"/>
    </row>
    <row r="1181" spans="6:6" x14ac:dyDescent="0.3">
      <c r="F1181" s="142"/>
    </row>
    <row r="1182" spans="6:6" x14ac:dyDescent="0.3">
      <c r="F1182" s="142"/>
    </row>
    <row r="1183" spans="6:6" x14ac:dyDescent="0.3">
      <c r="F1183" s="142"/>
    </row>
    <row r="1184" spans="6:6" x14ac:dyDescent="0.3">
      <c r="F1184" s="142"/>
    </row>
    <row r="1185" spans="6:6" x14ac:dyDescent="0.3">
      <c r="F1185" s="142"/>
    </row>
    <row r="1186" spans="6:6" x14ac:dyDescent="0.3">
      <c r="F1186" s="142"/>
    </row>
    <row r="1187" spans="6:6" x14ac:dyDescent="0.3">
      <c r="F1187" s="142"/>
    </row>
    <row r="1188" spans="6:6" x14ac:dyDescent="0.3">
      <c r="F1188" s="142"/>
    </row>
    <row r="1189" spans="6:6" x14ac:dyDescent="0.3">
      <c r="F1189" s="142"/>
    </row>
    <row r="1190" spans="6:6" x14ac:dyDescent="0.3">
      <c r="F1190" s="142"/>
    </row>
    <row r="1191" spans="6:6" x14ac:dyDescent="0.3">
      <c r="F1191" s="142"/>
    </row>
    <row r="1192" spans="6:6" x14ac:dyDescent="0.3">
      <c r="F1192" s="142"/>
    </row>
    <row r="1193" spans="6:6" x14ac:dyDescent="0.3">
      <c r="F1193" s="142"/>
    </row>
    <row r="1194" spans="6:6" x14ac:dyDescent="0.3">
      <c r="F1194" s="142"/>
    </row>
    <row r="1195" spans="6:6" x14ac:dyDescent="0.3">
      <c r="F1195" s="142"/>
    </row>
    <row r="1196" spans="6:6" x14ac:dyDescent="0.3">
      <c r="F1196" s="142"/>
    </row>
    <row r="1197" spans="6:6" x14ac:dyDescent="0.3">
      <c r="F1197" s="142"/>
    </row>
    <row r="1198" spans="6:6" x14ac:dyDescent="0.3">
      <c r="F1198" s="142"/>
    </row>
    <row r="1199" spans="6:6" x14ac:dyDescent="0.3">
      <c r="F1199" s="142"/>
    </row>
    <row r="1200" spans="6:6" x14ac:dyDescent="0.3">
      <c r="F1200" s="142"/>
    </row>
    <row r="1201" spans="6:6" x14ac:dyDescent="0.3">
      <c r="F1201" s="142"/>
    </row>
    <row r="1202" spans="6:6" x14ac:dyDescent="0.3">
      <c r="F1202" s="142"/>
    </row>
    <row r="1203" spans="6:6" x14ac:dyDescent="0.3">
      <c r="F1203" s="142"/>
    </row>
    <row r="1204" spans="6:6" x14ac:dyDescent="0.3">
      <c r="F1204" s="142"/>
    </row>
    <row r="1205" spans="6:6" x14ac:dyDescent="0.3">
      <c r="F1205" s="142"/>
    </row>
    <row r="1206" spans="6:6" x14ac:dyDescent="0.3">
      <c r="F1206" s="142"/>
    </row>
    <row r="1207" spans="6:6" x14ac:dyDescent="0.3">
      <c r="F1207" s="142"/>
    </row>
    <row r="1208" spans="6:6" x14ac:dyDescent="0.3">
      <c r="F1208" s="142"/>
    </row>
    <row r="1209" spans="6:6" x14ac:dyDescent="0.3">
      <c r="F1209" s="142"/>
    </row>
    <row r="1210" spans="6:6" x14ac:dyDescent="0.3">
      <c r="F1210" s="142"/>
    </row>
    <row r="1211" spans="6:6" x14ac:dyDescent="0.3">
      <c r="F1211" s="142"/>
    </row>
    <row r="1212" spans="6:6" x14ac:dyDescent="0.3">
      <c r="F1212" s="142"/>
    </row>
    <row r="1213" spans="6:6" x14ac:dyDescent="0.3">
      <c r="F1213" s="142"/>
    </row>
    <row r="1214" spans="6:6" x14ac:dyDescent="0.3">
      <c r="F1214" s="142"/>
    </row>
    <row r="1215" spans="6:6" x14ac:dyDescent="0.3">
      <c r="F1215" s="142"/>
    </row>
    <row r="1216" spans="6:6" x14ac:dyDescent="0.3">
      <c r="F1216" s="142"/>
    </row>
    <row r="1217" spans="6:6" x14ac:dyDescent="0.3">
      <c r="F1217" s="142"/>
    </row>
    <row r="1218" spans="6:6" x14ac:dyDescent="0.3">
      <c r="F1218" s="142"/>
    </row>
    <row r="1219" spans="6:6" x14ac:dyDescent="0.3">
      <c r="F1219" s="142"/>
    </row>
    <row r="1220" spans="6:6" x14ac:dyDescent="0.3">
      <c r="F1220" s="142"/>
    </row>
    <row r="1221" spans="6:6" x14ac:dyDescent="0.3">
      <c r="F1221" s="142"/>
    </row>
    <row r="1222" spans="6:6" x14ac:dyDescent="0.3">
      <c r="F1222" s="142"/>
    </row>
    <row r="1223" spans="6:6" x14ac:dyDescent="0.3">
      <c r="F1223" s="142"/>
    </row>
    <row r="1224" spans="6:6" x14ac:dyDescent="0.3">
      <c r="F1224" s="142"/>
    </row>
    <row r="1225" spans="6:6" x14ac:dyDescent="0.3">
      <c r="F1225" s="142"/>
    </row>
    <row r="1226" spans="6:6" x14ac:dyDescent="0.3">
      <c r="F1226" s="142"/>
    </row>
    <row r="1227" spans="6:6" x14ac:dyDescent="0.3">
      <c r="F1227" s="142"/>
    </row>
    <row r="1228" spans="6:6" x14ac:dyDescent="0.3">
      <c r="F1228" s="142"/>
    </row>
    <row r="1229" spans="6:6" x14ac:dyDescent="0.3">
      <c r="F1229" s="142"/>
    </row>
    <row r="1230" spans="6:6" x14ac:dyDescent="0.3">
      <c r="F1230" s="142"/>
    </row>
    <row r="1231" spans="6:6" x14ac:dyDescent="0.3">
      <c r="F1231" s="142"/>
    </row>
    <row r="1232" spans="6:6" x14ac:dyDescent="0.3">
      <c r="F1232" s="142"/>
    </row>
    <row r="1233" spans="6:6" x14ac:dyDescent="0.3">
      <c r="F1233" s="142"/>
    </row>
    <row r="1234" spans="6:6" x14ac:dyDescent="0.3">
      <c r="F1234" s="142"/>
    </row>
    <row r="1235" spans="6:6" x14ac:dyDescent="0.3">
      <c r="F1235" s="142"/>
    </row>
    <row r="1236" spans="6:6" x14ac:dyDescent="0.3">
      <c r="F1236" s="142"/>
    </row>
    <row r="1237" spans="6:6" x14ac:dyDescent="0.3">
      <c r="F1237" s="142"/>
    </row>
    <row r="1238" spans="6:6" x14ac:dyDescent="0.3">
      <c r="F1238" s="142"/>
    </row>
    <row r="1239" spans="6:6" x14ac:dyDescent="0.3">
      <c r="F1239" s="142"/>
    </row>
    <row r="1240" spans="6:6" x14ac:dyDescent="0.3">
      <c r="F1240" s="142"/>
    </row>
    <row r="1241" spans="6:6" x14ac:dyDescent="0.3">
      <c r="F1241" s="142"/>
    </row>
    <row r="1242" spans="6:6" x14ac:dyDescent="0.3">
      <c r="F1242" s="142"/>
    </row>
    <row r="1243" spans="6:6" x14ac:dyDescent="0.3">
      <c r="F1243" s="142"/>
    </row>
    <row r="1244" spans="6:6" x14ac:dyDescent="0.3">
      <c r="F1244" s="142"/>
    </row>
    <row r="1245" spans="6:6" x14ac:dyDescent="0.3">
      <c r="F1245" s="142"/>
    </row>
    <row r="1246" spans="6:6" x14ac:dyDescent="0.3">
      <c r="F1246" s="142"/>
    </row>
    <row r="1247" spans="6:6" x14ac:dyDescent="0.3">
      <c r="F1247" s="142"/>
    </row>
    <row r="1248" spans="6:6" x14ac:dyDescent="0.3">
      <c r="F1248" s="142"/>
    </row>
    <row r="1249" spans="6:6" x14ac:dyDescent="0.3">
      <c r="F1249" s="142"/>
    </row>
    <row r="1250" spans="6:6" x14ac:dyDescent="0.3">
      <c r="F1250" s="142"/>
    </row>
    <row r="1251" spans="6:6" x14ac:dyDescent="0.3">
      <c r="F1251" s="142"/>
    </row>
    <row r="1252" spans="6:6" x14ac:dyDescent="0.3">
      <c r="F1252" s="142"/>
    </row>
    <row r="1253" spans="6:6" x14ac:dyDescent="0.3">
      <c r="F1253" s="142"/>
    </row>
    <row r="1254" spans="6:6" x14ac:dyDescent="0.3">
      <c r="F1254" s="142"/>
    </row>
    <row r="1255" spans="6:6" x14ac:dyDescent="0.3">
      <c r="F1255" s="142"/>
    </row>
    <row r="1256" spans="6:6" x14ac:dyDescent="0.3">
      <c r="F1256" s="142"/>
    </row>
    <row r="1257" spans="6:6" x14ac:dyDescent="0.3">
      <c r="F1257" s="142"/>
    </row>
    <row r="1258" spans="6:6" x14ac:dyDescent="0.3">
      <c r="F1258" s="142"/>
    </row>
    <row r="1259" spans="6:6" x14ac:dyDescent="0.3">
      <c r="F1259" s="142"/>
    </row>
    <row r="1260" spans="6:6" x14ac:dyDescent="0.3">
      <c r="F1260" s="142"/>
    </row>
    <row r="1261" spans="6:6" x14ac:dyDescent="0.3">
      <c r="F1261" s="142"/>
    </row>
    <row r="1262" spans="6:6" x14ac:dyDescent="0.3">
      <c r="F1262" s="142"/>
    </row>
    <row r="1263" spans="6:6" x14ac:dyDescent="0.3">
      <c r="F1263" s="142"/>
    </row>
    <row r="1264" spans="6:6" x14ac:dyDescent="0.3">
      <c r="F1264" s="142"/>
    </row>
    <row r="1265" spans="6:6" x14ac:dyDescent="0.3">
      <c r="F1265" s="142"/>
    </row>
    <row r="1266" spans="6:6" x14ac:dyDescent="0.3">
      <c r="F1266" s="142"/>
    </row>
    <row r="1267" spans="6:6" x14ac:dyDescent="0.3">
      <c r="F1267" s="142"/>
    </row>
    <row r="1268" spans="6:6" x14ac:dyDescent="0.3">
      <c r="F1268" s="142"/>
    </row>
    <row r="1269" spans="6:6" x14ac:dyDescent="0.3">
      <c r="F1269" s="142"/>
    </row>
    <row r="1270" spans="6:6" x14ac:dyDescent="0.3">
      <c r="F1270" s="142"/>
    </row>
    <row r="1271" spans="6:6" x14ac:dyDescent="0.3">
      <c r="F1271" s="142"/>
    </row>
    <row r="1272" spans="6:6" x14ac:dyDescent="0.3">
      <c r="F1272" s="142"/>
    </row>
    <row r="1273" spans="6:6" x14ac:dyDescent="0.3">
      <c r="F1273" s="142"/>
    </row>
    <row r="1274" spans="6:6" x14ac:dyDescent="0.3">
      <c r="F1274" s="142"/>
    </row>
    <row r="1275" spans="6:6" x14ac:dyDescent="0.3">
      <c r="F1275" s="142"/>
    </row>
    <row r="1276" spans="6:6" x14ac:dyDescent="0.3">
      <c r="F1276" s="142"/>
    </row>
    <row r="1277" spans="6:6" x14ac:dyDescent="0.3">
      <c r="F1277" s="142"/>
    </row>
    <row r="1278" spans="6:6" x14ac:dyDescent="0.3">
      <c r="F1278" s="142"/>
    </row>
    <row r="1279" spans="6:6" x14ac:dyDescent="0.3">
      <c r="F1279" s="142"/>
    </row>
    <row r="1280" spans="6:6" x14ac:dyDescent="0.3">
      <c r="F1280" s="142"/>
    </row>
    <row r="1281" spans="6:6" x14ac:dyDescent="0.3">
      <c r="F1281" s="142"/>
    </row>
    <row r="1282" spans="6:6" x14ac:dyDescent="0.3">
      <c r="F1282" s="142"/>
    </row>
    <row r="1283" spans="6:6" x14ac:dyDescent="0.3">
      <c r="F1283" s="142"/>
    </row>
    <row r="1284" spans="6:6" x14ac:dyDescent="0.3">
      <c r="F1284" s="142"/>
    </row>
    <row r="1285" spans="6:6" x14ac:dyDescent="0.3">
      <c r="F1285" s="142"/>
    </row>
    <row r="1286" spans="6:6" x14ac:dyDescent="0.3">
      <c r="F1286" s="142"/>
    </row>
    <row r="1287" spans="6:6" x14ac:dyDescent="0.3">
      <c r="F1287" s="142"/>
    </row>
    <row r="1288" spans="6:6" x14ac:dyDescent="0.3">
      <c r="F1288" s="142"/>
    </row>
    <row r="1289" spans="6:6" x14ac:dyDescent="0.3">
      <c r="F1289" s="142"/>
    </row>
    <row r="1290" spans="6:6" x14ac:dyDescent="0.3">
      <c r="F1290" s="142"/>
    </row>
    <row r="1291" spans="6:6" x14ac:dyDescent="0.3">
      <c r="F1291" s="142"/>
    </row>
    <row r="1292" spans="6:6" x14ac:dyDescent="0.3">
      <c r="F1292" s="142"/>
    </row>
    <row r="1293" spans="6:6" x14ac:dyDescent="0.3">
      <c r="F1293" s="142"/>
    </row>
    <row r="1294" spans="6:6" x14ac:dyDescent="0.3">
      <c r="F1294" s="142"/>
    </row>
    <row r="1295" spans="6:6" x14ac:dyDescent="0.3">
      <c r="F1295" s="142"/>
    </row>
    <row r="1296" spans="6:6" x14ac:dyDescent="0.3">
      <c r="F1296" s="142"/>
    </row>
    <row r="1297" spans="6:6" x14ac:dyDescent="0.3">
      <c r="F1297" s="142"/>
    </row>
    <row r="1298" spans="6:6" x14ac:dyDescent="0.3">
      <c r="F1298" s="142"/>
    </row>
    <row r="1299" spans="6:6" x14ac:dyDescent="0.3">
      <c r="F1299" s="142"/>
    </row>
    <row r="1300" spans="6:6" x14ac:dyDescent="0.3">
      <c r="F1300" s="142"/>
    </row>
    <row r="1301" spans="6:6" x14ac:dyDescent="0.3">
      <c r="F1301" s="142"/>
    </row>
    <row r="1302" spans="6:6" x14ac:dyDescent="0.3">
      <c r="F1302" s="142"/>
    </row>
    <row r="1303" spans="6:6" x14ac:dyDescent="0.3">
      <c r="F1303" s="142"/>
    </row>
    <row r="1304" spans="6:6" x14ac:dyDescent="0.3">
      <c r="F1304" s="142"/>
    </row>
    <row r="1305" spans="6:6" x14ac:dyDescent="0.3">
      <c r="F1305" s="142"/>
    </row>
    <row r="1306" spans="6:6" x14ac:dyDescent="0.3">
      <c r="F1306" s="142"/>
    </row>
    <row r="1307" spans="6:6" x14ac:dyDescent="0.3">
      <c r="F1307" s="142"/>
    </row>
    <row r="1308" spans="6:6" x14ac:dyDescent="0.3">
      <c r="F1308" s="142"/>
    </row>
    <row r="1309" spans="6:6" x14ac:dyDescent="0.3">
      <c r="F1309" s="142"/>
    </row>
    <row r="1310" spans="6:6" x14ac:dyDescent="0.3">
      <c r="F1310" s="142"/>
    </row>
    <row r="1311" spans="6:6" x14ac:dyDescent="0.3">
      <c r="F1311" s="142"/>
    </row>
    <row r="1312" spans="6:6" x14ac:dyDescent="0.3">
      <c r="F1312" s="142"/>
    </row>
    <row r="1313" spans="6:6" x14ac:dyDescent="0.3">
      <c r="F1313" s="142"/>
    </row>
    <row r="1314" spans="6:6" x14ac:dyDescent="0.3">
      <c r="F1314" s="142"/>
    </row>
    <row r="1315" spans="6:6" x14ac:dyDescent="0.3">
      <c r="F1315" s="142"/>
    </row>
    <row r="1316" spans="6:6" x14ac:dyDescent="0.3">
      <c r="F1316" s="142"/>
    </row>
    <row r="1317" spans="6:6" x14ac:dyDescent="0.3">
      <c r="F1317" s="142"/>
    </row>
    <row r="1318" spans="6:6" x14ac:dyDescent="0.3">
      <c r="F1318" s="142"/>
    </row>
    <row r="1319" spans="6:6" x14ac:dyDescent="0.3">
      <c r="F1319" s="142"/>
    </row>
    <row r="1320" spans="6:6" x14ac:dyDescent="0.3">
      <c r="F1320" s="142"/>
    </row>
    <row r="1321" spans="6:6" x14ac:dyDescent="0.3">
      <c r="F1321" s="142"/>
    </row>
    <row r="1322" spans="6:6" x14ac:dyDescent="0.3">
      <c r="F1322" s="142"/>
    </row>
    <row r="1323" spans="6:6" x14ac:dyDescent="0.3">
      <c r="F1323" s="142"/>
    </row>
    <row r="1324" spans="6:6" x14ac:dyDescent="0.3">
      <c r="F1324" s="142"/>
    </row>
    <row r="1325" spans="6:6" x14ac:dyDescent="0.3">
      <c r="F1325" s="142"/>
    </row>
    <row r="1326" spans="6:6" x14ac:dyDescent="0.3">
      <c r="F1326" s="142"/>
    </row>
    <row r="1327" spans="6:6" x14ac:dyDescent="0.3">
      <c r="F1327" s="142"/>
    </row>
    <row r="1328" spans="6:6" x14ac:dyDescent="0.3">
      <c r="F1328" s="142"/>
    </row>
    <row r="1329" spans="6:6" x14ac:dyDescent="0.3">
      <c r="F1329" s="142"/>
    </row>
    <row r="1330" spans="6:6" x14ac:dyDescent="0.3">
      <c r="F1330" s="142"/>
    </row>
    <row r="1331" spans="6:6" x14ac:dyDescent="0.3">
      <c r="F1331" s="142"/>
    </row>
    <row r="1332" spans="6:6" x14ac:dyDescent="0.3">
      <c r="F1332" s="142"/>
    </row>
    <row r="1333" spans="6:6" x14ac:dyDescent="0.3">
      <c r="F1333" s="142"/>
    </row>
    <row r="1334" spans="6:6" x14ac:dyDescent="0.3">
      <c r="F1334" s="142"/>
    </row>
    <row r="1335" spans="6:6" x14ac:dyDescent="0.3">
      <c r="F1335" s="142"/>
    </row>
    <row r="1336" spans="6:6" x14ac:dyDescent="0.3">
      <c r="F1336" s="142"/>
    </row>
    <row r="1337" spans="6:6" x14ac:dyDescent="0.3">
      <c r="F1337" s="142"/>
    </row>
    <row r="1338" spans="6:6" x14ac:dyDescent="0.3">
      <c r="F1338" s="142"/>
    </row>
    <row r="1339" spans="6:6" x14ac:dyDescent="0.3">
      <c r="F1339" s="142"/>
    </row>
    <row r="1340" spans="6:6" x14ac:dyDescent="0.3">
      <c r="F1340" s="142"/>
    </row>
    <row r="1341" spans="6:6" x14ac:dyDescent="0.3">
      <c r="F1341" s="142"/>
    </row>
    <row r="1342" spans="6:6" x14ac:dyDescent="0.3">
      <c r="F1342" s="142"/>
    </row>
    <row r="1343" spans="6:6" x14ac:dyDescent="0.3">
      <c r="F1343" s="142"/>
    </row>
    <row r="1344" spans="6:6" x14ac:dyDescent="0.3">
      <c r="F1344" s="142"/>
    </row>
    <row r="1345" spans="6:6" x14ac:dyDescent="0.3">
      <c r="F1345" s="142"/>
    </row>
    <row r="1346" spans="6:6" x14ac:dyDescent="0.3">
      <c r="F1346" s="142"/>
    </row>
    <row r="1347" spans="6:6" x14ac:dyDescent="0.3">
      <c r="F1347" s="142"/>
    </row>
    <row r="1348" spans="6:6" x14ac:dyDescent="0.3">
      <c r="F1348" s="142"/>
    </row>
    <row r="1349" spans="6:6" x14ac:dyDescent="0.3">
      <c r="F1349" s="142"/>
    </row>
    <row r="1350" spans="6:6" x14ac:dyDescent="0.3">
      <c r="F1350" s="142"/>
    </row>
    <row r="1351" spans="6:6" x14ac:dyDescent="0.3">
      <c r="F1351" s="142"/>
    </row>
    <row r="1352" spans="6:6" x14ac:dyDescent="0.3">
      <c r="F1352" s="142"/>
    </row>
    <row r="1353" spans="6:6" x14ac:dyDescent="0.3">
      <c r="F1353" s="142"/>
    </row>
    <row r="1354" spans="6:6" x14ac:dyDescent="0.3">
      <c r="F1354" s="142"/>
    </row>
    <row r="1355" spans="6:6" x14ac:dyDescent="0.3">
      <c r="F1355" s="142"/>
    </row>
    <row r="1356" spans="6:6" x14ac:dyDescent="0.3">
      <c r="F1356" s="142"/>
    </row>
    <row r="1357" spans="6:6" x14ac:dyDescent="0.3">
      <c r="F1357" s="142"/>
    </row>
    <row r="1358" spans="6:6" x14ac:dyDescent="0.3">
      <c r="F1358" s="142"/>
    </row>
    <row r="1359" spans="6:6" x14ac:dyDescent="0.3">
      <c r="F1359" s="142"/>
    </row>
    <row r="1360" spans="6:6" x14ac:dyDescent="0.3">
      <c r="F1360" s="142"/>
    </row>
    <row r="1361" spans="6:6" x14ac:dyDescent="0.3">
      <c r="F1361" s="142"/>
    </row>
    <row r="1362" spans="6:6" x14ac:dyDescent="0.3">
      <c r="F1362" s="142"/>
    </row>
    <row r="1363" spans="6:6" x14ac:dyDescent="0.3">
      <c r="F1363" s="142"/>
    </row>
    <row r="1364" spans="6:6" x14ac:dyDescent="0.3">
      <c r="F1364" s="142"/>
    </row>
    <row r="1365" spans="6:6" x14ac:dyDescent="0.3">
      <c r="F1365" s="142"/>
    </row>
    <row r="1366" spans="6:6" x14ac:dyDescent="0.3">
      <c r="F1366" s="142"/>
    </row>
    <row r="1367" spans="6:6" x14ac:dyDescent="0.3">
      <c r="F1367" s="142"/>
    </row>
    <row r="1368" spans="6:6" x14ac:dyDescent="0.3">
      <c r="F1368" s="142"/>
    </row>
    <row r="1369" spans="6:6" x14ac:dyDescent="0.3">
      <c r="F1369" s="142"/>
    </row>
    <row r="1370" spans="6:6" x14ac:dyDescent="0.3">
      <c r="F1370" s="142"/>
    </row>
    <row r="1371" spans="6:6" x14ac:dyDescent="0.3">
      <c r="F1371" s="142"/>
    </row>
    <row r="1372" spans="6:6" x14ac:dyDescent="0.3">
      <c r="F1372" s="142"/>
    </row>
    <row r="1373" spans="6:6" x14ac:dyDescent="0.3">
      <c r="F1373" s="142"/>
    </row>
    <row r="1374" spans="6:6" x14ac:dyDescent="0.3">
      <c r="F1374" s="142"/>
    </row>
    <row r="1375" spans="6:6" x14ac:dyDescent="0.3">
      <c r="F1375" s="142"/>
    </row>
    <row r="1376" spans="6:6" x14ac:dyDescent="0.3">
      <c r="F1376" s="142"/>
    </row>
    <row r="1377" spans="6:6" x14ac:dyDescent="0.3">
      <c r="F1377" s="142"/>
    </row>
    <row r="1378" spans="6:6" x14ac:dyDescent="0.3">
      <c r="F1378" s="142"/>
    </row>
    <row r="1379" spans="6:6" x14ac:dyDescent="0.3">
      <c r="F1379" s="142"/>
    </row>
    <row r="1380" spans="6:6" x14ac:dyDescent="0.3">
      <c r="F1380" s="142"/>
    </row>
    <row r="1381" spans="6:6" x14ac:dyDescent="0.3">
      <c r="F1381" s="142"/>
    </row>
    <row r="1382" spans="6:6" x14ac:dyDescent="0.3">
      <c r="F1382" s="142"/>
    </row>
    <row r="1383" spans="6:6" x14ac:dyDescent="0.3">
      <c r="F1383" s="142"/>
    </row>
    <row r="1384" spans="6:6" x14ac:dyDescent="0.3">
      <c r="F1384" s="142"/>
    </row>
    <row r="1385" spans="6:6" x14ac:dyDescent="0.3">
      <c r="F1385" s="142"/>
    </row>
    <row r="1386" spans="6:6" x14ac:dyDescent="0.3">
      <c r="F1386" s="142"/>
    </row>
    <row r="1387" spans="6:6" x14ac:dyDescent="0.3">
      <c r="F1387" s="142"/>
    </row>
    <row r="1388" spans="6:6" x14ac:dyDescent="0.3">
      <c r="F1388" s="142"/>
    </row>
    <row r="1389" spans="6:6" x14ac:dyDescent="0.3">
      <c r="F1389" s="142"/>
    </row>
    <row r="1390" spans="6:6" x14ac:dyDescent="0.3">
      <c r="F1390" s="142"/>
    </row>
    <row r="1391" spans="6:6" x14ac:dyDescent="0.3">
      <c r="F1391" s="142"/>
    </row>
    <row r="1392" spans="6:6" x14ac:dyDescent="0.3">
      <c r="F1392" s="142"/>
    </row>
    <row r="1393" spans="6:6" x14ac:dyDescent="0.3">
      <c r="F1393" s="142"/>
    </row>
    <row r="1394" spans="6:6" x14ac:dyDescent="0.3">
      <c r="F1394" s="142"/>
    </row>
    <row r="1395" spans="6:6" x14ac:dyDescent="0.3">
      <c r="F1395" s="142"/>
    </row>
    <row r="1396" spans="6:6" x14ac:dyDescent="0.3">
      <c r="F1396" s="142"/>
    </row>
    <row r="1397" spans="6:6" x14ac:dyDescent="0.3">
      <c r="F1397" s="142"/>
    </row>
    <row r="1398" spans="6:6" x14ac:dyDescent="0.3">
      <c r="F1398" s="142"/>
    </row>
    <row r="1399" spans="6:6" x14ac:dyDescent="0.3">
      <c r="F1399" s="142"/>
    </row>
    <row r="1400" spans="6:6" x14ac:dyDescent="0.3">
      <c r="F1400" s="142"/>
    </row>
    <row r="1401" spans="6:6" x14ac:dyDescent="0.3">
      <c r="F1401" s="142"/>
    </row>
    <row r="1402" spans="6:6" x14ac:dyDescent="0.3">
      <c r="F1402" s="142"/>
    </row>
    <row r="1403" spans="6:6" x14ac:dyDescent="0.3">
      <c r="F1403" s="142"/>
    </row>
    <row r="1404" spans="6:6" x14ac:dyDescent="0.3">
      <c r="F1404" s="142"/>
    </row>
    <row r="1405" spans="6:6" x14ac:dyDescent="0.3">
      <c r="F1405" s="142"/>
    </row>
    <row r="1406" spans="6:6" x14ac:dyDescent="0.3">
      <c r="F1406" s="142"/>
    </row>
    <row r="1407" spans="6:6" x14ac:dyDescent="0.3">
      <c r="F1407" s="142"/>
    </row>
    <row r="1408" spans="6:6" x14ac:dyDescent="0.3">
      <c r="F1408" s="142"/>
    </row>
    <row r="1409" spans="6:6" x14ac:dyDescent="0.3">
      <c r="F1409" s="142"/>
    </row>
    <row r="1410" spans="6:6" x14ac:dyDescent="0.3">
      <c r="F1410" s="142"/>
    </row>
    <row r="1411" spans="6:6" x14ac:dyDescent="0.3">
      <c r="F1411" s="142"/>
    </row>
    <row r="1412" spans="6:6" x14ac:dyDescent="0.3">
      <c r="F1412" s="142"/>
    </row>
    <row r="1413" spans="6:6" x14ac:dyDescent="0.3">
      <c r="F1413" s="142"/>
    </row>
    <row r="1414" spans="6:6" x14ac:dyDescent="0.3">
      <c r="F1414" s="142"/>
    </row>
    <row r="1415" spans="6:6" x14ac:dyDescent="0.3">
      <c r="F1415" s="142"/>
    </row>
    <row r="1416" spans="6:6" x14ac:dyDescent="0.3">
      <c r="F1416" s="142"/>
    </row>
    <row r="1417" spans="6:6" x14ac:dyDescent="0.3">
      <c r="F1417" s="142"/>
    </row>
    <row r="1418" spans="6:6" x14ac:dyDescent="0.3">
      <c r="F1418" s="142"/>
    </row>
    <row r="1419" spans="6:6" x14ac:dyDescent="0.3">
      <c r="F1419" s="142"/>
    </row>
    <row r="1420" spans="6:6" x14ac:dyDescent="0.3">
      <c r="F1420" s="142"/>
    </row>
    <row r="1421" spans="6:6" x14ac:dyDescent="0.3">
      <c r="F1421" s="142"/>
    </row>
    <row r="1422" spans="6:6" x14ac:dyDescent="0.3">
      <c r="F1422" s="142"/>
    </row>
    <row r="1423" spans="6:6" x14ac:dyDescent="0.3">
      <c r="F1423" s="142"/>
    </row>
    <row r="1424" spans="6:6" x14ac:dyDescent="0.3">
      <c r="F1424" s="142"/>
    </row>
    <row r="1425" spans="6:6" x14ac:dyDescent="0.3">
      <c r="F1425" s="142"/>
    </row>
    <row r="1426" spans="6:6" x14ac:dyDescent="0.3">
      <c r="F1426" s="142"/>
    </row>
    <row r="1427" spans="6:6" x14ac:dyDescent="0.3">
      <c r="F1427" s="142"/>
    </row>
    <row r="1428" spans="6:6" x14ac:dyDescent="0.3">
      <c r="F1428" s="142"/>
    </row>
    <row r="1429" spans="6:6" x14ac:dyDescent="0.3">
      <c r="F1429" s="142"/>
    </row>
    <row r="1430" spans="6:6" x14ac:dyDescent="0.3">
      <c r="F1430" s="142"/>
    </row>
    <row r="1431" spans="6:6" x14ac:dyDescent="0.3">
      <c r="F1431" s="142"/>
    </row>
    <row r="1432" spans="6:6" x14ac:dyDescent="0.3">
      <c r="F1432" s="142"/>
    </row>
    <row r="1433" spans="6:6" x14ac:dyDescent="0.3">
      <c r="F1433" s="142"/>
    </row>
    <row r="1434" spans="6:6" x14ac:dyDescent="0.3">
      <c r="F1434" s="142"/>
    </row>
    <row r="1435" spans="6:6" x14ac:dyDescent="0.3">
      <c r="F1435" s="142"/>
    </row>
    <row r="1436" spans="6:6" x14ac:dyDescent="0.3">
      <c r="F1436" s="142"/>
    </row>
    <row r="1437" spans="6:6" x14ac:dyDescent="0.3">
      <c r="F1437" s="142"/>
    </row>
    <row r="1438" spans="6:6" x14ac:dyDescent="0.3">
      <c r="F1438" s="142"/>
    </row>
    <row r="1439" spans="6:6" x14ac:dyDescent="0.3">
      <c r="F1439" s="142"/>
    </row>
    <row r="1440" spans="6:6" x14ac:dyDescent="0.3">
      <c r="F1440" s="142"/>
    </row>
    <row r="1441" spans="6:6" x14ac:dyDescent="0.3">
      <c r="F1441" s="142"/>
    </row>
    <row r="1442" spans="6:6" x14ac:dyDescent="0.3">
      <c r="F1442" s="142"/>
    </row>
    <row r="1443" spans="6:6" x14ac:dyDescent="0.3">
      <c r="F1443" s="142"/>
    </row>
    <row r="1444" spans="6:6" x14ac:dyDescent="0.3">
      <c r="F1444" s="142"/>
    </row>
    <row r="1445" spans="6:6" x14ac:dyDescent="0.3">
      <c r="F1445" s="142"/>
    </row>
    <row r="1446" spans="6:6" x14ac:dyDescent="0.3">
      <c r="F1446" s="142"/>
    </row>
    <row r="1447" spans="6:6" x14ac:dyDescent="0.3">
      <c r="F1447" s="142"/>
    </row>
    <row r="1448" spans="6:6" x14ac:dyDescent="0.3">
      <c r="F1448" s="142"/>
    </row>
    <row r="1449" spans="6:6" x14ac:dyDescent="0.3">
      <c r="F1449" s="142"/>
    </row>
    <row r="1450" spans="6:6" x14ac:dyDescent="0.3">
      <c r="F1450" s="142"/>
    </row>
    <row r="1451" spans="6:6" x14ac:dyDescent="0.3">
      <c r="F1451" s="142"/>
    </row>
    <row r="1452" spans="6:6" x14ac:dyDescent="0.3">
      <c r="F1452" s="142"/>
    </row>
    <row r="1453" spans="6:6" x14ac:dyDescent="0.3">
      <c r="F1453" s="142"/>
    </row>
    <row r="1454" spans="6:6" x14ac:dyDescent="0.3">
      <c r="F1454" s="142"/>
    </row>
    <row r="1455" spans="6:6" x14ac:dyDescent="0.3">
      <c r="F1455" s="142"/>
    </row>
    <row r="1456" spans="6:6" x14ac:dyDescent="0.3">
      <c r="F1456" s="142"/>
    </row>
    <row r="1457" spans="6:6" x14ac:dyDescent="0.3">
      <c r="F1457" s="142"/>
    </row>
    <row r="1458" spans="6:6" x14ac:dyDescent="0.3">
      <c r="F1458" s="142"/>
    </row>
    <row r="1459" spans="6:6" x14ac:dyDescent="0.3">
      <c r="F1459" s="142"/>
    </row>
    <row r="1460" spans="6:6" x14ac:dyDescent="0.3">
      <c r="F1460" s="142"/>
    </row>
    <row r="1461" spans="6:6" x14ac:dyDescent="0.3">
      <c r="F1461" s="142"/>
    </row>
    <row r="1462" spans="6:6" x14ac:dyDescent="0.3">
      <c r="F1462" s="142"/>
    </row>
    <row r="1463" spans="6:6" x14ac:dyDescent="0.3">
      <c r="F1463" s="142"/>
    </row>
    <row r="1464" spans="6:6" x14ac:dyDescent="0.3">
      <c r="F1464" s="142"/>
    </row>
    <row r="1465" spans="6:6" x14ac:dyDescent="0.3">
      <c r="F1465" s="142"/>
    </row>
    <row r="1466" spans="6:6" x14ac:dyDescent="0.3">
      <c r="F1466" s="142"/>
    </row>
    <row r="1467" spans="6:6" x14ac:dyDescent="0.3">
      <c r="F1467" s="142"/>
    </row>
    <row r="1468" spans="6:6" x14ac:dyDescent="0.3">
      <c r="F1468" s="142"/>
    </row>
    <row r="1469" spans="6:6" x14ac:dyDescent="0.3">
      <c r="F1469" s="142"/>
    </row>
    <row r="1470" spans="6:6" x14ac:dyDescent="0.3">
      <c r="F1470" s="142"/>
    </row>
    <row r="1471" spans="6:6" x14ac:dyDescent="0.3">
      <c r="F1471" s="142"/>
    </row>
    <row r="1472" spans="6:6" x14ac:dyDescent="0.3">
      <c r="F1472" s="142"/>
    </row>
    <row r="1473" spans="6:6" x14ac:dyDescent="0.3">
      <c r="F1473" s="142"/>
    </row>
    <row r="1474" spans="6:6" x14ac:dyDescent="0.3">
      <c r="F1474" s="142"/>
    </row>
    <row r="1475" spans="6:6" x14ac:dyDescent="0.3">
      <c r="F1475" s="142"/>
    </row>
    <row r="1476" spans="6:6" x14ac:dyDescent="0.3">
      <c r="F1476" s="142"/>
    </row>
    <row r="1477" spans="6:6" x14ac:dyDescent="0.3">
      <c r="F1477" s="142"/>
    </row>
    <row r="1478" spans="6:6" x14ac:dyDescent="0.3">
      <c r="F1478" s="142"/>
    </row>
    <row r="1479" spans="6:6" x14ac:dyDescent="0.3">
      <c r="F1479" s="142"/>
    </row>
    <row r="1480" spans="6:6" x14ac:dyDescent="0.3">
      <c r="F1480" s="142"/>
    </row>
    <row r="1481" spans="6:6" x14ac:dyDescent="0.3">
      <c r="F1481" s="142"/>
    </row>
    <row r="1482" spans="6:6" x14ac:dyDescent="0.3">
      <c r="F1482" s="142"/>
    </row>
    <row r="1483" spans="6:6" x14ac:dyDescent="0.3">
      <c r="F1483" s="142"/>
    </row>
    <row r="1484" spans="6:6" x14ac:dyDescent="0.3">
      <c r="F1484" s="142"/>
    </row>
    <row r="1485" spans="6:6" x14ac:dyDescent="0.3">
      <c r="F1485" s="142"/>
    </row>
    <row r="1486" spans="6:6" x14ac:dyDescent="0.3">
      <c r="F1486" s="142"/>
    </row>
    <row r="1487" spans="6:6" x14ac:dyDescent="0.3">
      <c r="F1487" s="142"/>
    </row>
    <row r="1488" spans="6:6" x14ac:dyDescent="0.3">
      <c r="F1488" s="142"/>
    </row>
    <row r="1489" spans="6:6" x14ac:dyDescent="0.3">
      <c r="F1489" s="142"/>
    </row>
    <row r="1490" spans="6:6" x14ac:dyDescent="0.3">
      <c r="F1490" s="142"/>
    </row>
    <row r="1491" spans="6:6" x14ac:dyDescent="0.3">
      <c r="F1491" s="142"/>
    </row>
    <row r="1492" spans="6:6" x14ac:dyDescent="0.3">
      <c r="F1492" s="142"/>
    </row>
    <row r="1493" spans="6:6" x14ac:dyDescent="0.3">
      <c r="F1493" s="142"/>
    </row>
    <row r="1494" spans="6:6" x14ac:dyDescent="0.3">
      <c r="F1494" s="142"/>
    </row>
    <row r="1495" spans="6:6" x14ac:dyDescent="0.3">
      <c r="F1495" s="142"/>
    </row>
    <row r="1496" spans="6:6" x14ac:dyDescent="0.3">
      <c r="F1496" s="142"/>
    </row>
    <row r="1497" spans="6:6" x14ac:dyDescent="0.3">
      <c r="F1497" s="142"/>
    </row>
    <row r="1498" spans="6:6" x14ac:dyDescent="0.3">
      <c r="F1498" s="142"/>
    </row>
    <row r="1499" spans="6:6" x14ac:dyDescent="0.3">
      <c r="F1499" s="142"/>
    </row>
    <row r="1500" spans="6:6" x14ac:dyDescent="0.3">
      <c r="F1500" s="142"/>
    </row>
    <row r="1501" spans="6:6" x14ac:dyDescent="0.3">
      <c r="F1501" s="142"/>
    </row>
    <row r="1502" spans="6:6" x14ac:dyDescent="0.3">
      <c r="F1502" s="142"/>
    </row>
    <row r="1503" spans="6:6" x14ac:dyDescent="0.3">
      <c r="F1503" s="142"/>
    </row>
    <row r="1504" spans="6:6" x14ac:dyDescent="0.3">
      <c r="F1504" s="142"/>
    </row>
    <row r="1505" spans="6:6" x14ac:dyDescent="0.3">
      <c r="F1505" s="142"/>
    </row>
    <row r="1506" spans="6:6" x14ac:dyDescent="0.3">
      <c r="F1506" s="142"/>
    </row>
    <row r="1507" spans="6:6" x14ac:dyDescent="0.3">
      <c r="F1507" s="142"/>
    </row>
    <row r="1508" spans="6:6" x14ac:dyDescent="0.3">
      <c r="F1508" s="142"/>
    </row>
    <row r="1509" spans="6:6" x14ac:dyDescent="0.3">
      <c r="F1509" s="142"/>
    </row>
    <row r="1510" spans="6:6" x14ac:dyDescent="0.3">
      <c r="F1510" s="142"/>
    </row>
    <row r="1511" spans="6:6" x14ac:dyDescent="0.3">
      <c r="F1511" s="142"/>
    </row>
    <row r="1512" spans="6:6" x14ac:dyDescent="0.3">
      <c r="F1512" s="142"/>
    </row>
    <row r="1513" spans="6:6" x14ac:dyDescent="0.3">
      <c r="F1513" s="142"/>
    </row>
    <row r="1514" spans="6:6" x14ac:dyDescent="0.3">
      <c r="F1514" s="142"/>
    </row>
    <row r="1515" spans="6:6" x14ac:dyDescent="0.3">
      <c r="F1515" s="142"/>
    </row>
    <row r="1516" spans="6:6" x14ac:dyDescent="0.3">
      <c r="F1516" s="142"/>
    </row>
    <row r="1517" spans="6:6" x14ac:dyDescent="0.3">
      <c r="F1517" s="142"/>
    </row>
    <row r="1518" spans="6:6" x14ac:dyDescent="0.3">
      <c r="F1518" s="142"/>
    </row>
    <row r="1519" spans="6:6" x14ac:dyDescent="0.3">
      <c r="F1519" s="142"/>
    </row>
    <row r="1520" spans="6:6" x14ac:dyDescent="0.3">
      <c r="F1520" s="142"/>
    </row>
    <row r="1521" spans="6:6" x14ac:dyDescent="0.3">
      <c r="F1521" s="142"/>
    </row>
    <row r="1522" spans="6:6" x14ac:dyDescent="0.3">
      <c r="F1522" s="142"/>
    </row>
    <row r="1523" spans="6:6" x14ac:dyDescent="0.3">
      <c r="F1523" s="142"/>
    </row>
    <row r="1524" spans="6:6" x14ac:dyDescent="0.3">
      <c r="F1524" s="142"/>
    </row>
    <row r="1525" spans="6:6" x14ac:dyDescent="0.3">
      <c r="F1525" s="142"/>
    </row>
    <row r="1526" spans="6:6" x14ac:dyDescent="0.3">
      <c r="F1526" s="142"/>
    </row>
    <row r="1527" spans="6:6" x14ac:dyDescent="0.3">
      <c r="F1527" s="142"/>
    </row>
    <row r="1528" spans="6:6" x14ac:dyDescent="0.3">
      <c r="F1528" s="142"/>
    </row>
    <row r="1529" spans="6:6" x14ac:dyDescent="0.3">
      <c r="F1529" s="142"/>
    </row>
    <row r="1530" spans="6:6" x14ac:dyDescent="0.3">
      <c r="F1530" s="142"/>
    </row>
    <row r="1531" spans="6:6" x14ac:dyDescent="0.3">
      <c r="F1531" s="142"/>
    </row>
    <row r="1532" spans="6:6" x14ac:dyDescent="0.3">
      <c r="F1532" s="142"/>
    </row>
    <row r="1533" spans="6:6" x14ac:dyDescent="0.3">
      <c r="F1533" s="142"/>
    </row>
    <row r="1534" spans="6:6" x14ac:dyDescent="0.3">
      <c r="F1534" s="142"/>
    </row>
    <row r="1535" spans="6:6" x14ac:dyDescent="0.3">
      <c r="F1535" s="142"/>
    </row>
    <row r="1536" spans="6:6" x14ac:dyDescent="0.3">
      <c r="F1536" s="142"/>
    </row>
    <row r="1537" spans="6:6" x14ac:dyDescent="0.3">
      <c r="F1537" s="142"/>
    </row>
    <row r="1538" spans="6:6" x14ac:dyDescent="0.3">
      <c r="F1538" s="142"/>
    </row>
    <row r="1539" spans="6:6" x14ac:dyDescent="0.3">
      <c r="F1539" s="142"/>
    </row>
    <row r="1540" spans="6:6" x14ac:dyDescent="0.3">
      <c r="F1540" s="142"/>
    </row>
    <row r="1541" spans="6:6" x14ac:dyDescent="0.3">
      <c r="F1541" s="142"/>
    </row>
    <row r="1542" spans="6:6" x14ac:dyDescent="0.3">
      <c r="F1542" s="142"/>
    </row>
    <row r="1543" spans="6:6" x14ac:dyDescent="0.3">
      <c r="F1543" s="142"/>
    </row>
    <row r="1544" spans="6:6" x14ac:dyDescent="0.3">
      <c r="F1544" s="142"/>
    </row>
    <row r="1545" spans="6:6" x14ac:dyDescent="0.3">
      <c r="F1545" s="142"/>
    </row>
    <row r="1546" spans="6:6" x14ac:dyDescent="0.3">
      <c r="F1546" s="142"/>
    </row>
    <row r="1547" spans="6:6" x14ac:dyDescent="0.3">
      <c r="F1547" s="142"/>
    </row>
    <row r="1548" spans="6:6" x14ac:dyDescent="0.3">
      <c r="F1548" s="142"/>
    </row>
    <row r="1549" spans="6:6" x14ac:dyDescent="0.3">
      <c r="F1549" s="142"/>
    </row>
    <row r="1550" spans="6:6" x14ac:dyDescent="0.3">
      <c r="F1550" s="142"/>
    </row>
    <row r="1551" spans="6:6" x14ac:dyDescent="0.3">
      <c r="F1551" s="142"/>
    </row>
    <row r="1552" spans="6:6" x14ac:dyDescent="0.3">
      <c r="F1552" s="142"/>
    </row>
    <row r="1553" spans="6:6" x14ac:dyDescent="0.3">
      <c r="F1553" s="142"/>
    </row>
    <row r="1554" spans="6:6" x14ac:dyDescent="0.3">
      <c r="F1554" s="142"/>
    </row>
    <row r="1555" spans="6:6" x14ac:dyDescent="0.3">
      <c r="F1555" s="142"/>
    </row>
    <row r="1556" spans="6:6" x14ac:dyDescent="0.3">
      <c r="F1556" s="142"/>
    </row>
    <row r="1557" spans="6:6" x14ac:dyDescent="0.3">
      <c r="F1557" s="142"/>
    </row>
    <row r="1558" spans="6:6" x14ac:dyDescent="0.3">
      <c r="F1558" s="142"/>
    </row>
    <row r="1559" spans="6:6" x14ac:dyDescent="0.3">
      <c r="F1559" s="142"/>
    </row>
    <row r="1560" spans="6:6" x14ac:dyDescent="0.3">
      <c r="F1560" s="142"/>
    </row>
    <row r="1561" spans="6:6" x14ac:dyDescent="0.3">
      <c r="F1561" s="142"/>
    </row>
    <row r="1562" spans="6:6" x14ac:dyDescent="0.3">
      <c r="F1562" s="142"/>
    </row>
    <row r="1563" spans="6:6" x14ac:dyDescent="0.3">
      <c r="F1563" s="142"/>
    </row>
    <row r="1564" spans="6:6" x14ac:dyDescent="0.3">
      <c r="F1564" s="142"/>
    </row>
    <row r="1565" spans="6:6" x14ac:dyDescent="0.3">
      <c r="F1565" s="142"/>
    </row>
    <row r="1566" spans="6:6" x14ac:dyDescent="0.3">
      <c r="F1566" s="142"/>
    </row>
    <row r="1567" spans="6:6" x14ac:dyDescent="0.3">
      <c r="F1567" s="142"/>
    </row>
    <row r="1568" spans="6:6" x14ac:dyDescent="0.3">
      <c r="F1568" s="142"/>
    </row>
    <row r="1569" spans="6:6" x14ac:dyDescent="0.3">
      <c r="F1569" s="142"/>
    </row>
    <row r="1570" spans="6:6" x14ac:dyDescent="0.3">
      <c r="F1570" s="142"/>
    </row>
    <row r="1571" spans="6:6" x14ac:dyDescent="0.3">
      <c r="F1571" s="142"/>
    </row>
    <row r="1572" spans="6:6" x14ac:dyDescent="0.3">
      <c r="F1572" s="142"/>
    </row>
    <row r="1573" spans="6:6" x14ac:dyDescent="0.3">
      <c r="F1573" s="142"/>
    </row>
    <row r="1574" spans="6:6" x14ac:dyDescent="0.3">
      <c r="F1574" s="142"/>
    </row>
    <row r="1575" spans="6:6" x14ac:dyDescent="0.3">
      <c r="F1575" s="142"/>
    </row>
    <row r="1576" spans="6:6" x14ac:dyDescent="0.3">
      <c r="F1576" s="142"/>
    </row>
    <row r="1577" spans="6:6" x14ac:dyDescent="0.3">
      <c r="F1577" s="142"/>
    </row>
    <row r="1578" spans="6:6" x14ac:dyDescent="0.3">
      <c r="F1578" s="142"/>
    </row>
    <row r="1579" spans="6:6" x14ac:dyDescent="0.3">
      <c r="F1579" s="142"/>
    </row>
    <row r="1580" spans="6:6" x14ac:dyDescent="0.3">
      <c r="F1580" s="142"/>
    </row>
    <row r="1581" spans="6:6" x14ac:dyDescent="0.3">
      <c r="F1581" s="142"/>
    </row>
    <row r="1582" spans="6:6" x14ac:dyDescent="0.3">
      <c r="F1582" s="142"/>
    </row>
    <row r="1583" spans="6:6" x14ac:dyDescent="0.3">
      <c r="F1583" s="142"/>
    </row>
    <row r="1584" spans="6:6" x14ac:dyDescent="0.3">
      <c r="F1584" s="142"/>
    </row>
    <row r="1585" spans="6:6" x14ac:dyDescent="0.3">
      <c r="F1585" s="142"/>
    </row>
    <row r="1586" spans="6:6" x14ac:dyDescent="0.3">
      <c r="F1586" s="142"/>
    </row>
    <row r="1587" spans="6:6" x14ac:dyDescent="0.3">
      <c r="F1587" s="142"/>
    </row>
    <row r="1588" spans="6:6" x14ac:dyDescent="0.3">
      <c r="F1588" s="142"/>
    </row>
    <row r="1589" spans="6:6" x14ac:dyDescent="0.3">
      <c r="F1589" s="142"/>
    </row>
    <row r="1590" spans="6:6" x14ac:dyDescent="0.3">
      <c r="F1590" s="142"/>
    </row>
    <row r="1591" spans="6:6" x14ac:dyDescent="0.3">
      <c r="F1591" s="142"/>
    </row>
    <row r="1592" spans="6:6" x14ac:dyDescent="0.3">
      <c r="F1592" s="142"/>
    </row>
    <row r="1593" spans="6:6" x14ac:dyDescent="0.3">
      <c r="F1593" s="142"/>
    </row>
    <row r="1594" spans="6:6" x14ac:dyDescent="0.3">
      <c r="F1594" s="142"/>
    </row>
    <row r="1595" spans="6:6" x14ac:dyDescent="0.3">
      <c r="F1595" s="142"/>
    </row>
    <row r="1596" spans="6:6" x14ac:dyDescent="0.3">
      <c r="F1596" s="142"/>
    </row>
    <row r="1597" spans="6:6" x14ac:dyDescent="0.3">
      <c r="F1597" s="142"/>
    </row>
    <row r="1598" spans="6:6" x14ac:dyDescent="0.3">
      <c r="F1598" s="142"/>
    </row>
    <row r="1599" spans="6:6" x14ac:dyDescent="0.3">
      <c r="F1599" s="142"/>
    </row>
    <row r="1600" spans="6:6" x14ac:dyDescent="0.3">
      <c r="F1600" s="142"/>
    </row>
    <row r="1601" spans="6:6" x14ac:dyDescent="0.3">
      <c r="F1601" s="142"/>
    </row>
    <row r="1602" spans="6:6" x14ac:dyDescent="0.3">
      <c r="F1602" s="142"/>
    </row>
    <row r="1603" spans="6:6" x14ac:dyDescent="0.3">
      <c r="F1603" s="142"/>
    </row>
    <row r="1604" spans="6:6" x14ac:dyDescent="0.3">
      <c r="F1604" s="142"/>
    </row>
    <row r="1605" spans="6:6" x14ac:dyDescent="0.3">
      <c r="F1605" s="142"/>
    </row>
    <row r="1606" spans="6:6" x14ac:dyDescent="0.3">
      <c r="F1606" s="142"/>
    </row>
    <row r="1607" spans="6:6" x14ac:dyDescent="0.3">
      <c r="F1607" s="142"/>
    </row>
    <row r="1608" spans="6:6" x14ac:dyDescent="0.3">
      <c r="F1608" s="142"/>
    </row>
    <row r="1609" spans="6:6" x14ac:dyDescent="0.3">
      <c r="F1609" s="142"/>
    </row>
    <row r="1610" spans="6:6" x14ac:dyDescent="0.3">
      <c r="F1610" s="142"/>
    </row>
    <row r="1611" spans="6:6" x14ac:dyDescent="0.3">
      <c r="F1611" s="142"/>
    </row>
    <row r="1612" spans="6:6" x14ac:dyDescent="0.3">
      <c r="F1612" s="142"/>
    </row>
    <row r="1613" spans="6:6" x14ac:dyDescent="0.3">
      <c r="F1613" s="142"/>
    </row>
    <row r="1614" spans="6:6" x14ac:dyDescent="0.3">
      <c r="F1614" s="142"/>
    </row>
    <row r="1615" spans="6:6" x14ac:dyDescent="0.3">
      <c r="F1615" s="142"/>
    </row>
    <row r="1616" spans="6:6" x14ac:dyDescent="0.3">
      <c r="F1616" s="142"/>
    </row>
    <row r="1617" spans="6:6" x14ac:dyDescent="0.3">
      <c r="F1617" s="142"/>
    </row>
    <row r="1618" spans="6:6" x14ac:dyDescent="0.3">
      <c r="F1618" s="142"/>
    </row>
    <row r="1619" spans="6:6" x14ac:dyDescent="0.3">
      <c r="F1619" s="142"/>
    </row>
    <row r="1620" spans="6:6" x14ac:dyDescent="0.3">
      <c r="F1620" s="142"/>
    </row>
    <row r="1621" spans="6:6" x14ac:dyDescent="0.3">
      <c r="F1621" s="142"/>
    </row>
    <row r="1622" spans="6:6" x14ac:dyDescent="0.3">
      <c r="F1622" s="142"/>
    </row>
    <row r="1623" spans="6:6" x14ac:dyDescent="0.3">
      <c r="F1623" s="142"/>
    </row>
    <row r="1624" spans="6:6" x14ac:dyDescent="0.3">
      <c r="F1624" s="142"/>
    </row>
    <row r="1625" spans="6:6" x14ac:dyDescent="0.3">
      <c r="F1625" s="142"/>
    </row>
    <row r="1626" spans="6:6" x14ac:dyDescent="0.3">
      <c r="F1626" s="142"/>
    </row>
    <row r="1627" spans="6:6" x14ac:dyDescent="0.3">
      <c r="F1627" s="142"/>
    </row>
    <row r="1628" spans="6:6" x14ac:dyDescent="0.3">
      <c r="F1628" s="142"/>
    </row>
    <row r="1629" spans="6:6" x14ac:dyDescent="0.3">
      <c r="F1629" s="142"/>
    </row>
    <row r="1630" spans="6:6" x14ac:dyDescent="0.3">
      <c r="F1630" s="142"/>
    </row>
    <row r="1631" spans="6:6" x14ac:dyDescent="0.3">
      <c r="F1631" s="142"/>
    </row>
    <row r="1632" spans="6:6" x14ac:dyDescent="0.3">
      <c r="F1632" s="142"/>
    </row>
    <row r="1633" spans="6:6" x14ac:dyDescent="0.3">
      <c r="F1633" s="142"/>
    </row>
    <row r="1634" spans="6:6" x14ac:dyDescent="0.3">
      <c r="F1634" s="142"/>
    </row>
    <row r="1635" spans="6:6" x14ac:dyDescent="0.3">
      <c r="F1635" s="142"/>
    </row>
    <row r="1636" spans="6:6" x14ac:dyDescent="0.3">
      <c r="F1636" s="142"/>
    </row>
    <row r="1637" spans="6:6" x14ac:dyDescent="0.3">
      <c r="F1637" s="142"/>
    </row>
    <row r="1638" spans="6:6" x14ac:dyDescent="0.3">
      <c r="F1638" s="142"/>
    </row>
    <row r="1639" spans="6:6" x14ac:dyDescent="0.3">
      <c r="F1639" s="142"/>
    </row>
    <row r="1640" spans="6:6" x14ac:dyDescent="0.3">
      <c r="F1640" s="142"/>
    </row>
    <row r="1641" spans="6:6" x14ac:dyDescent="0.3">
      <c r="F1641" s="142"/>
    </row>
    <row r="1642" spans="6:6" x14ac:dyDescent="0.3">
      <c r="F1642" s="142"/>
    </row>
    <row r="1643" spans="6:6" x14ac:dyDescent="0.3">
      <c r="F1643" s="142"/>
    </row>
    <row r="1644" spans="6:6" x14ac:dyDescent="0.3">
      <c r="F1644" s="142"/>
    </row>
    <row r="1645" spans="6:6" x14ac:dyDescent="0.3">
      <c r="F1645" s="142"/>
    </row>
    <row r="1646" spans="6:6" x14ac:dyDescent="0.3">
      <c r="F1646" s="142"/>
    </row>
    <row r="1647" spans="6:6" x14ac:dyDescent="0.3">
      <c r="F1647" s="142"/>
    </row>
    <row r="1648" spans="6:6" x14ac:dyDescent="0.3">
      <c r="F1648" s="142"/>
    </row>
    <row r="1649" spans="6:6" x14ac:dyDescent="0.3">
      <c r="F1649" s="142"/>
    </row>
    <row r="1650" spans="6:6" x14ac:dyDescent="0.3">
      <c r="F1650" s="142"/>
    </row>
    <row r="1651" spans="6:6" x14ac:dyDescent="0.3">
      <c r="F1651" s="142"/>
    </row>
    <row r="1652" spans="6:6" x14ac:dyDescent="0.3">
      <c r="F1652" s="142"/>
    </row>
    <row r="1653" spans="6:6" x14ac:dyDescent="0.3">
      <c r="F1653" s="142"/>
    </row>
    <row r="1654" spans="6:6" x14ac:dyDescent="0.3">
      <c r="F1654" s="142"/>
    </row>
    <row r="1655" spans="6:6" x14ac:dyDescent="0.3">
      <c r="F1655" s="142"/>
    </row>
    <row r="1656" spans="6:6" x14ac:dyDescent="0.3">
      <c r="F1656" s="142"/>
    </row>
    <row r="1657" spans="6:6" x14ac:dyDescent="0.3">
      <c r="F1657" s="142"/>
    </row>
    <row r="1658" spans="6:6" x14ac:dyDescent="0.3">
      <c r="F1658" s="142"/>
    </row>
    <row r="1659" spans="6:6" x14ac:dyDescent="0.3">
      <c r="F1659" s="142"/>
    </row>
    <row r="1660" spans="6:6" x14ac:dyDescent="0.3">
      <c r="F1660" s="142"/>
    </row>
    <row r="1661" spans="6:6" x14ac:dyDescent="0.3">
      <c r="F1661" s="142"/>
    </row>
    <row r="1662" spans="6:6" x14ac:dyDescent="0.3">
      <c r="F1662" s="142"/>
    </row>
    <row r="1663" spans="6:6" x14ac:dyDescent="0.3">
      <c r="F1663" s="142"/>
    </row>
    <row r="1664" spans="6:6" x14ac:dyDescent="0.3">
      <c r="F1664" s="142"/>
    </row>
    <row r="1665" spans="6:6" x14ac:dyDescent="0.3">
      <c r="F1665" s="142"/>
    </row>
    <row r="1666" spans="6:6" x14ac:dyDescent="0.3">
      <c r="F1666" s="142"/>
    </row>
    <row r="1667" spans="6:6" x14ac:dyDescent="0.3">
      <c r="F1667" s="142"/>
    </row>
    <row r="1668" spans="6:6" x14ac:dyDescent="0.3">
      <c r="F1668" s="142"/>
    </row>
    <row r="1669" spans="6:6" x14ac:dyDescent="0.3">
      <c r="F1669" s="142"/>
    </row>
    <row r="1670" spans="6:6" x14ac:dyDescent="0.3">
      <c r="F1670" s="142"/>
    </row>
    <row r="1671" spans="6:6" x14ac:dyDescent="0.3">
      <c r="F1671" s="142"/>
    </row>
    <row r="1672" spans="6:6" x14ac:dyDescent="0.3">
      <c r="F1672" s="142"/>
    </row>
    <row r="1673" spans="6:6" x14ac:dyDescent="0.3">
      <c r="F1673" s="142"/>
    </row>
    <row r="1674" spans="6:6" x14ac:dyDescent="0.3">
      <c r="F1674" s="142"/>
    </row>
    <row r="1675" spans="6:6" x14ac:dyDescent="0.3">
      <c r="F1675" s="142"/>
    </row>
    <row r="1676" spans="6:6" x14ac:dyDescent="0.3">
      <c r="F1676" s="142"/>
    </row>
    <row r="1677" spans="6:6" x14ac:dyDescent="0.3">
      <c r="F1677" s="142"/>
    </row>
    <row r="1678" spans="6:6" x14ac:dyDescent="0.3">
      <c r="F1678" s="142"/>
    </row>
    <row r="1679" spans="6:6" x14ac:dyDescent="0.3">
      <c r="F1679" s="142"/>
    </row>
    <row r="1680" spans="6:6" x14ac:dyDescent="0.3">
      <c r="F1680" s="142"/>
    </row>
    <row r="1681" spans="6:6" x14ac:dyDescent="0.3">
      <c r="F1681" s="142"/>
    </row>
    <row r="1682" spans="6:6" x14ac:dyDescent="0.3">
      <c r="F1682" s="142"/>
    </row>
    <row r="1683" spans="6:6" x14ac:dyDescent="0.3">
      <c r="F1683" s="142"/>
    </row>
    <row r="1684" spans="6:6" x14ac:dyDescent="0.3">
      <c r="F1684" s="142"/>
    </row>
    <row r="1685" spans="6:6" x14ac:dyDescent="0.3">
      <c r="F1685" s="142"/>
    </row>
    <row r="1686" spans="6:6" x14ac:dyDescent="0.3">
      <c r="F1686" s="142"/>
    </row>
    <row r="1687" spans="6:6" x14ac:dyDescent="0.3">
      <c r="F1687" s="142"/>
    </row>
    <row r="1688" spans="6:6" x14ac:dyDescent="0.3">
      <c r="F1688" s="142"/>
    </row>
    <row r="1689" spans="6:6" x14ac:dyDescent="0.3">
      <c r="F1689" s="142"/>
    </row>
    <row r="1690" spans="6:6" x14ac:dyDescent="0.3">
      <c r="F1690" s="142"/>
    </row>
    <row r="1691" spans="6:6" x14ac:dyDescent="0.3">
      <c r="F1691" s="142"/>
    </row>
    <row r="1692" spans="6:6" x14ac:dyDescent="0.3">
      <c r="F1692" s="142"/>
    </row>
    <row r="1693" spans="6:6" x14ac:dyDescent="0.3">
      <c r="F1693" s="142"/>
    </row>
    <row r="1694" spans="6:6" x14ac:dyDescent="0.3">
      <c r="F1694" s="142"/>
    </row>
    <row r="1695" spans="6:6" x14ac:dyDescent="0.3">
      <c r="F1695" s="142"/>
    </row>
    <row r="1696" spans="6:6" x14ac:dyDescent="0.3">
      <c r="F1696" s="142"/>
    </row>
    <row r="1697" spans="6:6" x14ac:dyDescent="0.3">
      <c r="F1697" s="142"/>
    </row>
    <row r="1698" spans="6:6" x14ac:dyDescent="0.3">
      <c r="F1698" s="142"/>
    </row>
    <row r="1699" spans="6:6" x14ac:dyDescent="0.3">
      <c r="F1699" s="142"/>
    </row>
    <row r="1700" spans="6:6" x14ac:dyDescent="0.3">
      <c r="F1700" s="142"/>
    </row>
    <row r="1701" spans="6:6" x14ac:dyDescent="0.3">
      <c r="F1701" s="142"/>
    </row>
    <row r="1702" spans="6:6" x14ac:dyDescent="0.3">
      <c r="F1702" s="142"/>
    </row>
    <row r="1703" spans="6:6" x14ac:dyDescent="0.3">
      <c r="F1703" s="142"/>
    </row>
    <row r="1704" spans="6:6" x14ac:dyDescent="0.3">
      <c r="F1704" s="142"/>
    </row>
    <row r="1705" spans="6:6" x14ac:dyDescent="0.3">
      <c r="F1705" s="142"/>
    </row>
    <row r="1706" spans="6:6" x14ac:dyDescent="0.3">
      <c r="F1706" s="142"/>
    </row>
    <row r="1707" spans="6:6" x14ac:dyDescent="0.3">
      <c r="F1707" s="142"/>
    </row>
    <row r="1708" spans="6:6" x14ac:dyDescent="0.3">
      <c r="F1708" s="142"/>
    </row>
    <row r="1709" spans="6:6" x14ac:dyDescent="0.3">
      <c r="F1709" s="142"/>
    </row>
    <row r="1710" spans="6:6" x14ac:dyDescent="0.3">
      <c r="F1710" s="142"/>
    </row>
    <row r="1711" spans="6:6" x14ac:dyDescent="0.3">
      <c r="F1711" s="142"/>
    </row>
    <row r="1712" spans="6:6" x14ac:dyDescent="0.3">
      <c r="F1712" s="142"/>
    </row>
    <row r="1713" spans="6:6" x14ac:dyDescent="0.3">
      <c r="F1713" s="142"/>
    </row>
    <row r="1714" spans="6:6" x14ac:dyDescent="0.3">
      <c r="F1714" s="142"/>
    </row>
    <row r="1715" spans="6:6" x14ac:dyDescent="0.3">
      <c r="F1715" s="142"/>
    </row>
    <row r="1716" spans="6:6" x14ac:dyDescent="0.3">
      <c r="F1716" s="142"/>
    </row>
    <row r="1717" spans="6:6" x14ac:dyDescent="0.3">
      <c r="F1717" s="142"/>
    </row>
    <row r="1718" spans="6:6" x14ac:dyDescent="0.3">
      <c r="F1718" s="142"/>
    </row>
    <row r="1719" spans="6:6" x14ac:dyDescent="0.3">
      <c r="F1719" s="142"/>
    </row>
    <row r="1720" spans="6:6" x14ac:dyDescent="0.3">
      <c r="F1720" s="142"/>
    </row>
    <row r="1721" spans="6:6" x14ac:dyDescent="0.3">
      <c r="F1721" s="142"/>
    </row>
    <row r="1722" spans="6:6" x14ac:dyDescent="0.3">
      <c r="F1722" s="142"/>
    </row>
    <row r="1723" spans="6:6" x14ac:dyDescent="0.3">
      <c r="F1723" s="142"/>
    </row>
    <row r="1724" spans="6:6" x14ac:dyDescent="0.3">
      <c r="F1724" s="142"/>
    </row>
    <row r="1725" spans="6:6" x14ac:dyDescent="0.3">
      <c r="F1725" s="142"/>
    </row>
    <row r="1726" spans="6:6" x14ac:dyDescent="0.3">
      <c r="F1726" s="142"/>
    </row>
    <row r="1727" spans="6:6" x14ac:dyDescent="0.3">
      <c r="F1727" s="142"/>
    </row>
    <row r="1728" spans="6:6" x14ac:dyDescent="0.3">
      <c r="F1728" s="142"/>
    </row>
    <row r="1729" spans="6:6" x14ac:dyDescent="0.3">
      <c r="F1729" s="142"/>
    </row>
    <row r="1730" spans="6:6" x14ac:dyDescent="0.3">
      <c r="F1730" s="142"/>
    </row>
    <row r="1731" spans="6:6" x14ac:dyDescent="0.3">
      <c r="F1731" s="142"/>
    </row>
    <row r="1732" spans="6:6" x14ac:dyDescent="0.3">
      <c r="F1732" s="142"/>
    </row>
    <row r="1733" spans="6:6" x14ac:dyDescent="0.3">
      <c r="F1733" s="142"/>
    </row>
    <row r="1734" spans="6:6" x14ac:dyDescent="0.3">
      <c r="F1734" s="142"/>
    </row>
    <row r="1735" spans="6:6" x14ac:dyDescent="0.3">
      <c r="F1735" s="142"/>
    </row>
    <row r="1736" spans="6:6" x14ac:dyDescent="0.3">
      <c r="F1736" s="142"/>
    </row>
    <row r="1737" spans="6:6" x14ac:dyDescent="0.3">
      <c r="F1737" s="142"/>
    </row>
    <row r="1738" spans="6:6" x14ac:dyDescent="0.3">
      <c r="F1738" s="142"/>
    </row>
    <row r="1739" spans="6:6" x14ac:dyDescent="0.3">
      <c r="F1739" s="142"/>
    </row>
    <row r="1740" spans="6:6" x14ac:dyDescent="0.3">
      <c r="F1740" s="142"/>
    </row>
    <row r="1741" spans="6:6" x14ac:dyDescent="0.3">
      <c r="F1741" s="142"/>
    </row>
    <row r="1742" spans="6:6" x14ac:dyDescent="0.3">
      <c r="F1742" s="142"/>
    </row>
    <row r="1743" spans="6:6" x14ac:dyDescent="0.3">
      <c r="F1743" s="142"/>
    </row>
    <row r="1744" spans="6:6" x14ac:dyDescent="0.3">
      <c r="F1744" s="142"/>
    </row>
    <row r="1745" spans="6:6" x14ac:dyDescent="0.3">
      <c r="F1745" s="142"/>
    </row>
    <row r="1746" spans="6:6" x14ac:dyDescent="0.3">
      <c r="F1746" s="142"/>
    </row>
    <row r="1747" spans="6:6" x14ac:dyDescent="0.3">
      <c r="F1747" s="142"/>
    </row>
    <row r="1748" spans="6:6" x14ac:dyDescent="0.3">
      <c r="F1748" s="142"/>
    </row>
    <row r="1749" spans="6:6" x14ac:dyDescent="0.3">
      <c r="F1749" s="142"/>
    </row>
    <row r="1750" spans="6:6" x14ac:dyDescent="0.3">
      <c r="F1750" s="142"/>
    </row>
    <row r="1751" spans="6:6" x14ac:dyDescent="0.3">
      <c r="F1751" s="142"/>
    </row>
    <row r="1752" spans="6:6" x14ac:dyDescent="0.3">
      <c r="F1752" s="142"/>
    </row>
    <row r="1753" spans="6:6" x14ac:dyDescent="0.3">
      <c r="F1753" s="142"/>
    </row>
    <row r="1754" spans="6:6" x14ac:dyDescent="0.3">
      <c r="F1754" s="142"/>
    </row>
    <row r="1755" spans="6:6" x14ac:dyDescent="0.3">
      <c r="F1755" s="142"/>
    </row>
    <row r="1756" spans="6:6" x14ac:dyDescent="0.3">
      <c r="F1756" s="142"/>
    </row>
    <row r="1757" spans="6:6" x14ac:dyDescent="0.3">
      <c r="F1757" s="142"/>
    </row>
    <row r="1758" spans="6:6" x14ac:dyDescent="0.3">
      <c r="F1758" s="142"/>
    </row>
    <row r="1759" spans="6:6" x14ac:dyDescent="0.3">
      <c r="F1759" s="142"/>
    </row>
    <row r="1760" spans="6:6" x14ac:dyDescent="0.3">
      <c r="F1760" s="142"/>
    </row>
    <row r="1761" spans="6:6" x14ac:dyDescent="0.3">
      <c r="F1761" s="142"/>
    </row>
    <row r="1762" spans="6:6" x14ac:dyDescent="0.3">
      <c r="F1762" s="142"/>
    </row>
    <row r="1763" spans="6:6" x14ac:dyDescent="0.3">
      <c r="F1763" s="142"/>
    </row>
    <row r="1764" spans="6:6" x14ac:dyDescent="0.3">
      <c r="F1764" s="142"/>
    </row>
    <row r="1765" spans="6:6" x14ac:dyDescent="0.3">
      <c r="F1765" s="142"/>
    </row>
    <row r="1766" spans="6:6" x14ac:dyDescent="0.3">
      <c r="F1766" s="142"/>
    </row>
    <row r="1767" spans="6:6" x14ac:dyDescent="0.3">
      <c r="F1767" s="142"/>
    </row>
    <row r="1768" spans="6:6" x14ac:dyDescent="0.3">
      <c r="F1768" s="142"/>
    </row>
    <row r="1769" spans="6:6" x14ac:dyDescent="0.3">
      <c r="F1769" s="142"/>
    </row>
    <row r="1770" spans="6:6" x14ac:dyDescent="0.3">
      <c r="F1770" s="142"/>
    </row>
    <row r="1771" spans="6:6" x14ac:dyDescent="0.3">
      <c r="F1771" s="142"/>
    </row>
    <row r="1772" spans="6:6" x14ac:dyDescent="0.3">
      <c r="F1772" s="142"/>
    </row>
    <row r="1773" spans="6:6" x14ac:dyDescent="0.3">
      <c r="F1773" s="142"/>
    </row>
    <row r="1774" spans="6:6" x14ac:dyDescent="0.3">
      <c r="F1774" s="142"/>
    </row>
    <row r="1775" spans="6:6" x14ac:dyDescent="0.3">
      <c r="F1775" s="142"/>
    </row>
    <row r="1776" spans="6:6" x14ac:dyDescent="0.3">
      <c r="F1776" s="142"/>
    </row>
    <row r="1777" spans="6:6" x14ac:dyDescent="0.3">
      <c r="F1777" s="142"/>
    </row>
    <row r="1778" spans="6:6" x14ac:dyDescent="0.3">
      <c r="F1778" s="142"/>
    </row>
    <row r="1779" spans="6:6" x14ac:dyDescent="0.3">
      <c r="F1779" s="142"/>
    </row>
    <row r="1780" spans="6:6" x14ac:dyDescent="0.3">
      <c r="F1780" s="142"/>
    </row>
    <row r="1781" spans="6:6" x14ac:dyDescent="0.3">
      <c r="F1781" s="142"/>
    </row>
    <row r="1782" spans="6:6" x14ac:dyDescent="0.3">
      <c r="F1782" s="142"/>
    </row>
    <row r="1783" spans="6:6" x14ac:dyDescent="0.3">
      <c r="F1783" s="142"/>
    </row>
    <row r="1784" spans="6:6" x14ac:dyDescent="0.3">
      <c r="F1784" s="142"/>
    </row>
    <row r="1785" spans="6:6" x14ac:dyDescent="0.3">
      <c r="F1785" s="142"/>
    </row>
    <row r="1786" spans="6:6" x14ac:dyDescent="0.3">
      <c r="F1786" s="142"/>
    </row>
    <row r="1787" spans="6:6" x14ac:dyDescent="0.3">
      <c r="F1787" s="142"/>
    </row>
    <row r="1788" spans="6:6" x14ac:dyDescent="0.3">
      <c r="F1788" s="142"/>
    </row>
    <row r="1789" spans="6:6" x14ac:dyDescent="0.3">
      <c r="F1789" s="142"/>
    </row>
    <row r="1790" spans="6:6" x14ac:dyDescent="0.3">
      <c r="F1790" s="142"/>
    </row>
    <row r="1791" spans="6:6" x14ac:dyDescent="0.3">
      <c r="F1791" s="142"/>
    </row>
    <row r="1792" spans="6:6" x14ac:dyDescent="0.3">
      <c r="F1792" s="142"/>
    </row>
    <row r="1793" spans="6:6" x14ac:dyDescent="0.3">
      <c r="F1793" s="142"/>
    </row>
    <row r="1794" spans="6:6" x14ac:dyDescent="0.3">
      <c r="F1794" s="142"/>
    </row>
    <row r="1795" spans="6:6" x14ac:dyDescent="0.3">
      <c r="F1795" s="142"/>
    </row>
    <row r="1796" spans="6:6" x14ac:dyDescent="0.3">
      <c r="F1796" s="142"/>
    </row>
    <row r="1797" spans="6:6" x14ac:dyDescent="0.3">
      <c r="F1797" s="142"/>
    </row>
    <row r="1798" spans="6:6" x14ac:dyDescent="0.3">
      <c r="F1798" s="142"/>
    </row>
    <row r="1799" spans="6:6" x14ac:dyDescent="0.3">
      <c r="F1799" s="142"/>
    </row>
    <row r="1800" spans="6:6" x14ac:dyDescent="0.3">
      <c r="F1800" s="142"/>
    </row>
    <row r="1801" spans="6:6" x14ac:dyDescent="0.3">
      <c r="F1801" s="142"/>
    </row>
    <row r="1802" spans="6:6" x14ac:dyDescent="0.3">
      <c r="F1802" s="142"/>
    </row>
    <row r="1803" spans="6:6" x14ac:dyDescent="0.3">
      <c r="F1803" s="142"/>
    </row>
    <row r="1804" spans="6:6" x14ac:dyDescent="0.3">
      <c r="F1804" s="142"/>
    </row>
    <row r="1805" spans="6:6" x14ac:dyDescent="0.3">
      <c r="F1805" s="142"/>
    </row>
    <row r="1806" spans="6:6" x14ac:dyDescent="0.3">
      <c r="F1806" s="142"/>
    </row>
    <row r="1807" spans="6:6" x14ac:dyDescent="0.3">
      <c r="F1807" s="142"/>
    </row>
    <row r="1808" spans="6:6" x14ac:dyDescent="0.3">
      <c r="F1808" s="142"/>
    </row>
    <row r="1809" spans="6:6" x14ac:dyDescent="0.3">
      <c r="F1809" s="142"/>
    </row>
    <row r="1810" spans="6:6" x14ac:dyDescent="0.3">
      <c r="F1810" s="142"/>
    </row>
    <row r="1811" spans="6:6" x14ac:dyDescent="0.3">
      <c r="F1811" s="142"/>
    </row>
    <row r="1812" spans="6:6" x14ac:dyDescent="0.3">
      <c r="F1812" s="142"/>
    </row>
    <row r="1813" spans="6:6" x14ac:dyDescent="0.3">
      <c r="F1813" s="142"/>
    </row>
    <row r="1814" spans="6:6" x14ac:dyDescent="0.3">
      <c r="F1814" s="142"/>
    </row>
    <row r="1815" spans="6:6" x14ac:dyDescent="0.3">
      <c r="F1815" s="142"/>
    </row>
    <row r="1816" spans="6:6" x14ac:dyDescent="0.3">
      <c r="F1816" s="142"/>
    </row>
    <row r="1817" spans="6:6" x14ac:dyDescent="0.3">
      <c r="F1817" s="142"/>
    </row>
    <row r="1818" spans="6:6" x14ac:dyDescent="0.3">
      <c r="F1818" s="142"/>
    </row>
    <row r="1819" spans="6:6" x14ac:dyDescent="0.3">
      <c r="F1819" s="142"/>
    </row>
    <row r="1820" spans="6:6" x14ac:dyDescent="0.3">
      <c r="F1820" s="142"/>
    </row>
    <row r="1821" spans="6:6" x14ac:dyDescent="0.3">
      <c r="F1821" s="142"/>
    </row>
    <row r="1822" spans="6:6" x14ac:dyDescent="0.3">
      <c r="F1822" s="142"/>
    </row>
    <row r="1823" spans="6:6" x14ac:dyDescent="0.3">
      <c r="F1823" s="142"/>
    </row>
    <row r="1824" spans="6:6" x14ac:dyDescent="0.3">
      <c r="F1824" s="142"/>
    </row>
    <row r="1825" spans="6:6" x14ac:dyDescent="0.3">
      <c r="F1825" s="142"/>
    </row>
    <row r="1826" spans="6:6" x14ac:dyDescent="0.3">
      <c r="F1826" s="142"/>
    </row>
    <row r="1827" spans="6:6" x14ac:dyDescent="0.3">
      <c r="F1827" s="142"/>
    </row>
    <row r="1828" spans="6:6" x14ac:dyDescent="0.3">
      <c r="F1828" s="142"/>
    </row>
    <row r="1829" spans="6:6" x14ac:dyDescent="0.3">
      <c r="F1829" s="142"/>
    </row>
    <row r="1830" spans="6:6" x14ac:dyDescent="0.3">
      <c r="F1830" s="142"/>
    </row>
    <row r="1831" spans="6:6" x14ac:dyDescent="0.3">
      <c r="F1831" s="142"/>
    </row>
    <row r="1832" spans="6:6" x14ac:dyDescent="0.3">
      <c r="F1832" s="142"/>
    </row>
    <row r="1833" spans="6:6" x14ac:dyDescent="0.3">
      <c r="F1833" s="142"/>
    </row>
    <row r="1834" spans="6:6" x14ac:dyDescent="0.3">
      <c r="F1834" s="142"/>
    </row>
    <row r="1835" spans="6:6" x14ac:dyDescent="0.3">
      <c r="F1835" s="142"/>
    </row>
    <row r="1836" spans="6:6" x14ac:dyDescent="0.3">
      <c r="F1836" s="142"/>
    </row>
    <row r="1837" spans="6:6" x14ac:dyDescent="0.3">
      <c r="F1837" s="142"/>
    </row>
    <row r="1838" spans="6:6" x14ac:dyDescent="0.3">
      <c r="F1838" s="142"/>
    </row>
    <row r="1839" spans="6:6" x14ac:dyDescent="0.3">
      <c r="F1839" s="142"/>
    </row>
    <row r="1840" spans="6:6" x14ac:dyDescent="0.3">
      <c r="F1840" s="142"/>
    </row>
    <row r="1841" spans="6:6" x14ac:dyDescent="0.3">
      <c r="F1841" s="142"/>
    </row>
    <row r="1842" spans="6:6" x14ac:dyDescent="0.3">
      <c r="F1842" s="142"/>
    </row>
    <row r="1843" spans="6:6" x14ac:dyDescent="0.3">
      <c r="F1843" s="142"/>
    </row>
    <row r="1844" spans="6:6" x14ac:dyDescent="0.3">
      <c r="F1844" s="142"/>
    </row>
    <row r="1845" spans="6:6" x14ac:dyDescent="0.3">
      <c r="F1845" s="142"/>
    </row>
    <row r="1846" spans="6:6" x14ac:dyDescent="0.3">
      <c r="F1846" s="142"/>
    </row>
    <row r="1847" spans="6:6" x14ac:dyDescent="0.3">
      <c r="F1847" s="142"/>
    </row>
    <row r="1848" spans="6:6" x14ac:dyDescent="0.3">
      <c r="F1848" s="142"/>
    </row>
    <row r="1849" spans="6:6" x14ac:dyDescent="0.3">
      <c r="F1849" s="142"/>
    </row>
    <row r="1850" spans="6:6" x14ac:dyDescent="0.3">
      <c r="F1850" s="142"/>
    </row>
    <row r="1851" spans="6:6" x14ac:dyDescent="0.3">
      <c r="F1851" s="142"/>
    </row>
    <row r="1852" spans="6:6" x14ac:dyDescent="0.3">
      <c r="F1852" s="142"/>
    </row>
    <row r="1853" spans="6:6" x14ac:dyDescent="0.3">
      <c r="F1853" s="142"/>
    </row>
    <row r="1854" spans="6:6" x14ac:dyDescent="0.3">
      <c r="F1854" s="142"/>
    </row>
    <row r="1855" spans="6:6" x14ac:dyDescent="0.3">
      <c r="F1855" s="142"/>
    </row>
    <row r="1856" spans="6:6" x14ac:dyDescent="0.3">
      <c r="F1856" s="142"/>
    </row>
    <row r="1857" spans="6:6" x14ac:dyDescent="0.3">
      <c r="F1857" s="142"/>
    </row>
    <row r="1858" spans="6:6" x14ac:dyDescent="0.3">
      <c r="F1858" s="142"/>
    </row>
    <row r="1859" spans="6:6" x14ac:dyDescent="0.3">
      <c r="F1859" s="142"/>
    </row>
    <row r="1860" spans="6:6" x14ac:dyDescent="0.3">
      <c r="F1860" s="142"/>
    </row>
    <row r="1861" spans="6:6" x14ac:dyDescent="0.3">
      <c r="F1861" s="142"/>
    </row>
    <row r="1862" spans="6:6" x14ac:dyDescent="0.3">
      <c r="F1862" s="142"/>
    </row>
    <row r="1863" spans="6:6" x14ac:dyDescent="0.3">
      <c r="F1863" s="142"/>
    </row>
    <row r="1864" spans="6:6" x14ac:dyDescent="0.3">
      <c r="F1864" s="142"/>
    </row>
    <row r="1865" spans="6:6" x14ac:dyDescent="0.3">
      <c r="F1865" s="142"/>
    </row>
    <row r="1866" spans="6:6" x14ac:dyDescent="0.3">
      <c r="F1866" s="142"/>
    </row>
    <row r="1867" spans="6:6" x14ac:dyDescent="0.3">
      <c r="F1867" s="142"/>
    </row>
    <row r="1868" spans="6:6" x14ac:dyDescent="0.3">
      <c r="F1868" s="142"/>
    </row>
    <row r="1869" spans="6:6" x14ac:dyDescent="0.3">
      <c r="F1869" s="142"/>
    </row>
    <row r="1870" spans="6:6" x14ac:dyDescent="0.3">
      <c r="F1870" s="142"/>
    </row>
    <row r="1871" spans="6:6" x14ac:dyDescent="0.3">
      <c r="F1871" s="142"/>
    </row>
    <row r="1872" spans="6:6" x14ac:dyDescent="0.3">
      <c r="F1872" s="142"/>
    </row>
    <row r="1873" spans="6:6" x14ac:dyDescent="0.3">
      <c r="F1873" s="142"/>
    </row>
    <row r="1874" spans="6:6" x14ac:dyDescent="0.3">
      <c r="F1874" s="142"/>
    </row>
    <row r="1875" spans="6:6" x14ac:dyDescent="0.3">
      <c r="F1875" s="142"/>
    </row>
    <row r="1876" spans="6:6" x14ac:dyDescent="0.3">
      <c r="F1876" s="142"/>
    </row>
    <row r="1877" spans="6:6" x14ac:dyDescent="0.3">
      <c r="F1877" s="142"/>
    </row>
    <row r="1878" spans="6:6" x14ac:dyDescent="0.3">
      <c r="F1878" s="142"/>
    </row>
    <row r="1879" spans="6:6" x14ac:dyDescent="0.3">
      <c r="F1879" s="142"/>
    </row>
    <row r="1880" spans="6:6" x14ac:dyDescent="0.3">
      <c r="F1880" s="142"/>
    </row>
    <row r="1881" spans="6:6" x14ac:dyDescent="0.3">
      <c r="F1881" s="142"/>
    </row>
    <row r="1882" spans="6:6" x14ac:dyDescent="0.3">
      <c r="F1882" s="142"/>
    </row>
    <row r="1883" spans="6:6" x14ac:dyDescent="0.3">
      <c r="F1883" s="142"/>
    </row>
    <row r="1884" spans="6:6" x14ac:dyDescent="0.3">
      <c r="F1884" s="142"/>
    </row>
    <row r="1885" spans="6:6" x14ac:dyDescent="0.3">
      <c r="F1885" s="142"/>
    </row>
    <row r="1886" spans="6:6" x14ac:dyDescent="0.3">
      <c r="F1886" s="142"/>
    </row>
    <row r="1887" spans="6:6" x14ac:dyDescent="0.3">
      <c r="F1887" s="142"/>
    </row>
    <row r="1888" spans="6:6" x14ac:dyDescent="0.3">
      <c r="F1888" s="142"/>
    </row>
    <row r="1889" spans="6:6" x14ac:dyDescent="0.3">
      <c r="F1889" s="142"/>
    </row>
    <row r="1890" spans="6:6" x14ac:dyDescent="0.3">
      <c r="F1890" s="142"/>
    </row>
    <row r="1891" spans="6:6" x14ac:dyDescent="0.3">
      <c r="F1891" s="142"/>
    </row>
    <row r="1892" spans="6:6" x14ac:dyDescent="0.3">
      <c r="F1892" s="142"/>
    </row>
    <row r="1893" spans="6:6" x14ac:dyDescent="0.3">
      <c r="F1893" s="142"/>
    </row>
    <row r="1894" spans="6:6" x14ac:dyDescent="0.3">
      <c r="F1894" s="142"/>
    </row>
    <row r="1895" spans="6:6" x14ac:dyDescent="0.3">
      <c r="F1895" s="142"/>
    </row>
    <row r="1896" spans="6:6" x14ac:dyDescent="0.3">
      <c r="F1896" s="142"/>
    </row>
    <row r="1897" spans="6:6" x14ac:dyDescent="0.3">
      <c r="F1897" s="142"/>
    </row>
    <row r="1898" spans="6:6" x14ac:dyDescent="0.3">
      <c r="F1898" s="142"/>
    </row>
    <row r="1899" spans="6:6" x14ac:dyDescent="0.3">
      <c r="F1899" s="142"/>
    </row>
    <row r="1900" spans="6:6" x14ac:dyDescent="0.3">
      <c r="F1900" s="142"/>
    </row>
    <row r="1901" spans="6:6" x14ac:dyDescent="0.3">
      <c r="F1901" s="142"/>
    </row>
    <row r="1902" spans="6:6" x14ac:dyDescent="0.3">
      <c r="F1902" s="142"/>
    </row>
    <row r="1903" spans="6:6" x14ac:dyDescent="0.3">
      <c r="F1903" s="142"/>
    </row>
    <row r="1904" spans="6:6" x14ac:dyDescent="0.3">
      <c r="F1904" s="142"/>
    </row>
    <row r="1905" spans="6:6" x14ac:dyDescent="0.3">
      <c r="F1905" s="142"/>
    </row>
    <row r="1906" spans="6:6" x14ac:dyDescent="0.3">
      <c r="F1906" s="142"/>
    </row>
    <row r="1907" spans="6:6" x14ac:dyDescent="0.3">
      <c r="F1907" s="142"/>
    </row>
    <row r="1908" spans="6:6" x14ac:dyDescent="0.3">
      <c r="F1908" s="142"/>
    </row>
    <row r="1909" spans="6:6" x14ac:dyDescent="0.3">
      <c r="F1909" s="142"/>
    </row>
    <row r="1910" spans="6:6" x14ac:dyDescent="0.3">
      <c r="F1910" s="142"/>
    </row>
    <row r="1911" spans="6:6" x14ac:dyDescent="0.3">
      <c r="F1911" s="142"/>
    </row>
    <row r="1912" spans="6:6" x14ac:dyDescent="0.3">
      <c r="F1912" s="142"/>
    </row>
    <row r="1913" spans="6:6" x14ac:dyDescent="0.3">
      <c r="F1913" s="142"/>
    </row>
    <row r="1914" spans="6:6" x14ac:dyDescent="0.3">
      <c r="F1914" s="142"/>
    </row>
    <row r="1915" spans="6:6" x14ac:dyDescent="0.3">
      <c r="F1915" s="142"/>
    </row>
    <row r="1916" spans="6:6" x14ac:dyDescent="0.3">
      <c r="F1916" s="142"/>
    </row>
    <row r="1917" spans="6:6" x14ac:dyDescent="0.3">
      <c r="F1917" s="142"/>
    </row>
    <row r="1918" spans="6:6" x14ac:dyDescent="0.3">
      <c r="F1918" s="142"/>
    </row>
    <row r="1919" spans="6:6" x14ac:dyDescent="0.3">
      <c r="F1919" s="142"/>
    </row>
    <row r="1920" spans="6:6" x14ac:dyDescent="0.3">
      <c r="F1920" s="142"/>
    </row>
    <row r="1921" spans="6:6" x14ac:dyDescent="0.3">
      <c r="F1921" s="142"/>
    </row>
    <row r="1922" spans="6:6" x14ac:dyDescent="0.3">
      <c r="F1922" s="142"/>
    </row>
    <row r="1923" spans="6:6" x14ac:dyDescent="0.3">
      <c r="F1923" s="142"/>
    </row>
    <row r="1924" spans="6:6" x14ac:dyDescent="0.3">
      <c r="F1924" s="142"/>
    </row>
    <row r="1925" spans="6:6" x14ac:dyDescent="0.3">
      <c r="F1925" s="142"/>
    </row>
    <row r="1926" spans="6:6" x14ac:dyDescent="0.3">
      <c r="F1926" s="142"/>
    </row>
    <row r="1927" spans="6:6" x14ac:dyDescent="0.3">
      <c r="F1927" s="142"/>
    </row>
    <row r="1928" spans="6:6" x14ac:dyDescent="0.3">
      <c r="F1928" s="142"/>
    </row>
    <row r="1929" spans="6:6" x14ac:dyDescent="0.3">
      <c r="F1929" s="142"/>
    </row>
    <row r="1930" spans="6:6" x14ac:dyDescent="0.3">
      <c r="F1930" s="142"/>
    </row>
    <row r="1931" spans="6:6" x14ac:dyDescent="0.3">
      <c r="F1931" s="142"/>
    </row>
    <row r="1932" spans="6:6" x14ac:dyDescent="0.3">
      <c r="F1932" s="142"/>
    </row>
    <row r="1933" spans="6:6" x14ac:dyDescent="0.3">
      <c r="F1933" s="142"/>
    </row>
    <row r="1934" spans="6:6" x14ac:dyDescent="0.3">
      <c r="F1934" s="142"/>
    </row>
    <row r="1935" spans="6:6" x14ac:dyDescent="0.3">
      <c r="F1935" s="142"/>
    </row>
    <row r="1936" spans="6:6" x14ac:dyDescent="0.3">
      <c r="F1936" s="142"/>
    </row>
    <row r="1937" spans="6:6" x14ac:dyDescent="0.3">
      <c r="F1937" s="142"/>
    </row>
    <row r="1938" spans="6:6" x14ac:dyDescent="0.3">
      <c r="F1938" s="142"/>
    </row>
    <row r="1939" spans="6:6" x14ac:dyDescent="0.3">
      <c r="F1939" s="142"/>
    </row>
    <row r="1940" spans="6:6" x14ac:dyDescent="0.3">
      <c r="F1940" s="142"/>
    </row>
    <row r="1941" spans="6:6" x14ac:dyDescent="0.3">
      <c r="F1941" s="142"/>
    </row>
    <row r="1942" spans="6:6" x14ac:dyDescent="0.3">
      <c r="F1942" s="142"/>
    </row>
    <row r="1943" spans="6:6" x14ac:dyDescent="0.3">
      <c r="F1943" s="142"/>
    </row>
    <row r="1944" spans="6:6" x14ac:dyDescent="0.3">
      <c r="F1944" s="142"/>
    </row>
    <row r="1945" spans="6:6" x14ac:dyDescent="0.3">
      <c r="F1945" s="142"/>
    </row>
    <row r="1946" spans="6:6" x14ac:dyDescent="0.3">
      <c r="F1946" s="142"/>
    </row>
    <row r="1947" spans="6:6" x14ac:dyDescent="0.3">
      <c r="F1947" s="142"/>
    </row>
    <row r="1948" spans="6:6" x14ac:dyDescent="0.3">
      <c r="F1948" s="142"/>
    </row>
    <row r="1949" spans="6:6" x14ac:dyDescent="0.3">
      <c r="F1949" s="142"/>
    </row>
    <row r="1950" spans="6:6" x14ac:dyDescent="0.3">
      <c r="F1950" s="142"/>
    </row>
    <row r="1951" spans="6:6" x14ac:dyDescent="0.3">
      <c r="F1951" s="142"/>
    </row>
    <row r="1952" spans="6:6" x14ac:dyDescent="0.3">
      <c r="F1952" s="142"/>
    </row>
    <row r="1953" spans="6:6" x14ac:dyDescent="0.3">
      <c r="F1953" s="142"/>
    </row>
    <row r="1954" spans="6:6" x14ac:dyDescent="0.3">
      <c r="F1954" s="142"/>
    </row>
    <row r="1955" spans="6:6" x14ac:dyDescent="0.3">
      <c r="F1955" s="142"/>
    </row>
    <row r="1956" spans="6:6" x14ac:dyDescent="0.3">
      <c r="F1956" s="142"/>
    </row>
    <row r="1957" spans="6:6" x14ac:dyDescent="0.3">
      <c r="F1957" s="142"/>
    </row>
    <row r="1958" spans="6:6" x14ac:dyDescent="0.3">
      <c r="F1958" s="142"/>
    </row>
    <row r="1959" spans="6:6" x14ac:dyDescent="0.3">
      <c r="F1959" s="142"/>
    </row>
    <row r="1960" spans="6:6" x14ac:dyDescent="0.3">
      <c r="F1960" s="142"/>
    </row>
    <row r="1961" spans="6:6" x14ac:dyDescent="0.3">
      <c r="F1961" s="142"/>
    </row>
    <row r="1962" spans="6:6" x14ac:dyDescent="0.3">
      <c r="F1962" s="142"/>
    </row>
    <row r="1963" spans="6:6" x14ac:dyDescent="0.3">
      <c r="F1963" s="142"/>
    </row>
    <row r="1964" spans="6:6" x14ac:dyDescent="0.3">
      <c r="F1964" s="142"/>
    </row>
    <row r="1965" spans="6:6" x14ac:dyDescent="0.3">
      <c r="F1965" s="142"/>
    </row>
    <row r="1966" spans="6:6" x14ac:dyDescent="0.3">
      <c r="F1966" s="142"/>
    </row>
    <row r="1967" spans="6:6" x14ac:dyDescent="0.3">
      <c r="F1967" s="142"/>
    </row>
    <row r="1968" spans="6:6" x14ac:dyDescent="0.3">
      <c r="F1968" s="142"/>
    </row>
    <row r="1969" spans="6:6" x14ac:dyDescent="0.3">
      <c r="F1969" s="142"/>
    </row>
    <row r="1970" spans="6:6" x14ac:dyDescent="0.3">
      <c r="F1970" s="142"/>
    </row>
    <row r="1971" spans="6:6" x14ac:dyDescent="0.3">
      <c r="F1971" s="142"/>
    </row>
    <row r="1972" spans="6:6" x14ac:dyDescent="0.3">
      <c r="F1972" s="142"/>
    </row>
    <row r="1973" spans="6:6" x14ac:dyDescent="0.3">
      <c r="F1973" s="142"/>
    </row>
    <row r="1974" spans="6:6" x14ac:dyDescent="0.3">
      <c r="F1974" s="142"/>
    </row>
    <row r="1975" spans="6:6" x14ac:dyDescent="0.3">
      <c r="F1975" s="142"/>
    </row>
    <row r="1976" spans="6:6" x14ac:dyDescent="0.3">
      <c r="F1976" s="142"/>
    </row>
    <row r="1977" spans="6:6" x14ac:dyDescent="0.3">
      <c r="F1977" s="142"/>
    </row>
    <row r="1978" spans="6:6" x14ac:dyDescent="0.3">
      <c r="F1978" s="142"/>
    </row>
    <row r="1979" spans="6:6" x14ac:dyDescent="0.3">
      <c r="F1979" s="142"/>
    </row>
    <row r="1980" spans="6:6" x14ac:dyDescent="0.3">
      <c r="F1980" s="142"/>
    </row>
    <row r="1981" spans="6:6" x14ac:dyDescent="0.3">
      <c r="F1981" s="142"/>
    </row>
    <row r="1982" spans="6:6" x14ac:dyDescent="0.3">
      <c r="F1982" s="142"/>
    </row>
    <row r="1983" spans="6:6" x14ac:dyDescent="0.3">
      <c r="F1983" s="142"/>
    </row>
    <row r="1984" spans="6:6" x14ac:dyDescent="0.3">
      <c r="F1984" s="142"/>
    </row>
    <row r="1985" spans="6:6" x14ac:dyDescent="0.3">
      <c r="F1985" s="142"/>
    </row>
    <row r="1986" spans="6:6" x14ac:dyDescent="0.3">
      <c r="F1986" s="142"/>
    </row>
    <row r="1987" spans="6:6" x14ac:dyDescent="0.3">
      <c r="F1987" s="142"/>
    </row>
    <row r="1988" spans="6:6" x14ac:dyDescent="0.3">
      <c r="F1988" s="142"/>
    </row>
    <row r="1989" spans="6:6" x14ac:dyDescent="0.3">
      <c r="F1989" s="142"/>
    </row>
    <row r="1990" spans="6:6" x14ac:dyDescent="0.3">
      <c r="F1990" s="142"/>
    </row>
    <row r="1991" spans="6:6" x14ac:dyDescent="0.3">
      <c r="F1991" s="142"/>
    </row>
    <row r="1992" spans="6:6" x14ac:dyDescent="0.3">
      <c r="F1992" s="142"/>
    </row>
    <row r="1993" spans="6:6" x14ac:dyDescent="0.3">
      <c r="F1993" s="142"/>
    </row>
    <row r="1994" spans="6:6" x14ac:dyDescent="0.3">
      <c r="F1994" s="142"/>
    </row>
    <row r="1995" spans="6:6" x14ac:dyDescent="0.3">
      <c r="F1995" s="142"/>
    </row>
    <row r="1996" spans="6:6" x14ac:dyDescent="0.3">
      <c r="F1996" s="142"/>
    </row>
    <row r="1997" spans="6:6" x14ac:dyDescent="0.3">
      <c r="F1997" s="142"/>
    </row>
    <row r="1998" spans="6:6" x14ac:dyDescent="0.3">
      <c r="F1998" s="142"/>
    </row>
    <row r="1999" spans="6:6" x14ac:dyDescent="0.3">
      <c r="F1999" s="142"/>
    </row>
    <row r="2000" spans="6:6" x14ac:dyDescent="0.3">
      <c r="F2000" s="142"/>
    </row>
    <row r="2001" spans="6:6" x14ac:dyDescent="0.3">
      <c r="F2001" s="142"/>
    </row>
    <row r="2002" spans="6:6" x14ac:dyDescent="0.3">
      <c r="F2002" s="142"/>
    </row>
    <row r="2003" spans="6:6" x14ac:dyDescent="0.3">
      <c r="F2003" s="142"/>
    </row>
    <row r="2004" spans="6:6" x14ac:dyDescent="0.3">
      <c r="F2004" s="142"/>
    </row>
    <row r="2005" spans="6:6" x14ac:dyDescent="0.3">
      <c r="F2005" s="142"/>
    </row>
    <row r="2006" spans="6:6" x14ac:dyDescent="0.3">
      <c r="F2006" s="142"/>
    </row>
    <row r="2007" spans="6:6" x14ac:dyDescent="0.3">
      <c r="F2007" s="142"/>
    </row>
    <row r="2008" spans="6:6" x14ac:dyDescent="0.3">
      <c r="F2008" s="142"/>
    </row>
    <row r="2009" spans="6:6" x14ac:dyDescent="0.3">
      <c r="F2009" s="142"/>
    </row>
    <row r="2010" spans="6:6" x14ac:dyDescent="0.3">
      <c r="F2010" s="142"/>
    </row>
    <row r="2011" spans="6:6" x14ac:dyDescent="0.3">
      <c r="F2011" s="142"/>
    </row>
    <row r="2012" spans="6:6" x14ac:dyDescent="0.3">
      <c r="F2012" s="142"/>
    </row>
    <row r="2013" spans="6:6" x14ac:dyDescent="0.3">
      <c r="F2013" s="142"/>
    </row>
    <row r="2014" spans="6:6" x14ac:dyDescent="0.3">
      <c r="F2014" s="142"/>
    </row>
    <row r="2015" spans="6:6" x14ac:dyDescent="0.3">
      <c r="F2015" s="142"/>
    </row>
    <row r="2016" spans="6:6" x14ac:dyDescent="0.3">
      <c r="F2016" s="142"/>
    </row>
    <row r="2017" spans="6:6" x14ac:dyDescent="0.3">
      <c r="F2017" s="142"/>
    </row>
    <row r="2018" spans="6:6" x14ac:dyDescent="0.3">
      <c r="F2018" s="142"/>
    </row>
    <row r="2019" spans="6:6" x14ac:dyDescent="0.3">
      <c r="F2019" s="142"/>
    </row>
    <row r="2020" spans="6:6" x14ac:dyDescent="0.3">
      <c r="F2020" s="142"/>
    </row>
    <row r="2021" spans="6:6" x14ac:dyDescent="0.3">
      <c r="F2021" s="142"/>
    </row>
    <row r="2022" spans="6:6" x14ac:dyDescent="0.3">
      <c r="F2022" s="142"/>
    </row>
    <row r="2023" spans="6:6" x14ac:dyDescent="0.3">
      <c r="F2023" s="142"/>
    </row>
    <row r="2024" spans="6:6" x14ac:dyDescent="0.3">
      <c r="F2024" s="142"/>
    </row>
    <row r="2025" spans="6:6" x14ac:dyDescent="0.3">
      <c r="F2025" s="142"/>
    </row>
    <row r="2026" spans="6:6" x14ac:dyDescent="0.3">
      <c r="F2026" s="142"/>
    </row>
    <row r="2027" spans="6:6" x14ac:dyDescent="0.3">
      <c r="F2027" s="142"/>
    </row>
    <row r="2028" spans="6:6" x14ac:dyDescent="0.3">
      <c r="F2028" s="142"/>
    </row>
    <row r="2029" spans="6:6" x14ac:dyDescent="0.3">
      <c r="F2029" s="142"/>
    </row>
    <row r="2030" spans="6:6" x14ac:dyDescent="0.3">
      <c r="F2030" s="142"/>
    </row>
    <row r="2031" spans="6:6" x14ac:dyDescent="0.3">
      <c r="F2031" s="142"/>
    </row>
    <row r="2032" spans="6:6" x14ac:dyDescent="0.3">
      <c r="F2032" s="142"/>
    </row>
    <row r="2033" spans="6:6" x14ac:dyDescent="0.3">
      <c r="F2033" s="142"/>
    </row>
    <row r="2034" spans="6:6" x14ac:dyDescent="0.3">
      <c r="F2034" s="142"/>
    </row>
    <row r="2035" spans="6:6" x14ac:dyDescent="0.3">
      <c r="F2035" s="142"/>
    </row>
    <row r="2036" spans="6:6" x14ac:dyDescent="0.3">
      <c r="F2036" s="142"/>
    </row>
    <row r="2037" spans="6:6" x14ac:dyDescent="0.3">
      <c r="F2037" s="142"/>
    </row>
    <row r="2038" spans="6:6" x14ac:dyDescent="0.3">
      <c r="F2038" s="142"/>
    </row>
    <row r="2039" spans="6:6" x14ac:dyDescent="0.3">
      <c r="F2039" s="142"/>
    </row>
    <row r="2040" spans="6:6" x14ac:dyDescent="0.3">
      <c r="F2040" s="142"/>
    </row>
    <row r="2041" spans="6:6" x14ac:dyDescent="0.3">
      <c r="F2041" s="142"/>
    </row>
    <row r="2042" spans="6:6" x14ac:dyDescent="0.3">
      <c r="F2042" s="142"/>
    </row>
    <row r="2043" spans="6:6" x14ac:dyDescent="0.3">
      <c r="F2043" s="142"/>
    </row>
    <row r="2044" spans="6:6" x14ac:dyDescent="0.3">
      <c r="F2044" s="142"/>
    </row>
    <row r="2045" spans="6:6" x14ac:dyDescent="0.3">
      <c r="F2045" s="142"/>
    </row>
    <row r="2046" spans="6:6" x14ac:dyDescent="0.3">
      <c r="F2046" s="142"/>
    </row>
    <row r="2047" spans="6:6" x14ac:dyDescent="0.3">
      <c r="F2047" s="142"/>
    </row>
    <row r="2048" spans="6:6" x14ac:dyDescent="0.3">
      <c r="F2048" s="142"/>
    </row>
    <row r="2049" spans="6:6" x14ac:dyDescent="0.3">
      <c r="F2049" s="142"/>
    </row>
    <row r="2050" spans="6:6" x14ac:dyDescent="0.3">
      <c r="F2050" s="142"/>
    </row>
    <row r="2051" spans="6:6" x14ac:dyDescent="0.3">
      <c r="F2051" s="142"/>
    </row>
    <row r="2052" spans="6:6" x14ac:dyDescent="0.3">
      <c r="F2052" s="142"/>
    </row>
    <row r="2053" spans="6:6" x14ac:dyDescent="0.3">
      <c r="F2053" s="142"/>
    </row>
    <row r="2054" spans="6:6" x14ac:dyDescent="0.3">
      <c r="F2054" s="142"/>
    </row>
    <row r="2055" spans="6:6" x14ac:dyDescent="0.3">
      <c r="F2055" s="142"/>
    </row>
    <row r="2056" spans="6:6" x14ac:dyDescent="0.3">
      <c r="F2056" s="142"/>
    </row>
    <row r="2057" spans="6:6" x14ac:dyDescent="0.3">
      <c r="F2057" s="142"/>
    </row>
    <row r="2058" spans="6:6" x14ac:dyDescent="0.3">
      <c r="F2058" s="142"/>
    </row>
    <row r="2059" spans="6:6" x14ac:dyDescent="0.3">
      <c r="F2059" s="142"/>
    </row>
    <row r="2060" spans="6:6" x14ac:dyDescent="0.3">
      <c r="F2060" s="142"/>
    </row>
    <row r="2061" spans="6:6" x14ac:dyDescent="0.3">
      <c r="F2061" s="142"/>
    </row>
    <row r="2062" spans="6:6" x14ac:dyDescent="0.3">
      <c r="F2062" s="142"/>
    </row>
    <row r="2063" spans="6:6" x14ac:dyDescent="0.3">
      <c r="F2063" s="142"/>
    </row>
    <row r="2064" spans="6:6" x14ac:dyDescent="0.3">
      <c r="F2064" s="142"/>
    </row>
    <row r="2065" spans="6:6" x14ac:dyDescent="0.3">
      <c r="F2065" s="142"/>
    </row>
    <row r="2066" spans="6:6" x14ac:dyDescent="0.3">
      <c r="F2066" s="142"/>
    </row>
    <row r="2067" spans="6:6" x14ac:dyDescent="0.3">
      <c r="F2067" s="142"/>
    </row>
    <row r="2068" spans="6:6" x14ac:dyDescent="0.3">
      <c r="F2068" s="142"/>
    </row>
    <row r="2069" spans="6:6" x14ac:dyDescent="0.3">
      <c r="F2069" s="142"/>
    </row>
    <row r="2070" spans="6:6" x14ac:dyDescent="0.3">
      <c r="F2070" s="142"/>
    </row>
    <row r="2071" spans="6:6" x14ac:dyDescent="0.3">
      <c r="F2071" s="142"/>
    </row>
    <row r="2072" spans="6:6" x14ac:dyDescent="0.3">
      <c r="F2072" s="142"/>
    </row>
    <row r="2073" spans="6:6" x14ac:dyDescent="0.3">
      <c r="F2073" s="142"/>
    </row>
    <row r="2074" spans="6:6" x14ac:dyDescent="0.3">
      <c r="F2074" s="142"/>
    </row>
    <row r="2075" spans="6:6" x14ac:dyDescent="0.3">
      <c r="F2075" s="142"/>
    </row>
    <row r="2076" spans="6:6" x14ac:dyDescent="0.3">
      <c r="F2076" s="142"/>
    </row>
    <row r="2077" spans="6:6" x14ac:dyDescent="0.3">
      <c r="F2077" s="142"/>
    </row>
    <row r="2078" spans="6:6" x14ac:dyDescent="0.3">
      <c r="F2078" s="142"/>
    </row>
    <row r="2079" spans="6:6" x14ac:dyDescent="0.3">
      <c r="F2079" s="142"/>
    </row>
    <row r="2080" spans="6:6" x14ac:dyDescent="0.3">
      <c r="F2080" s="142"/>
    </row>
    <row r="2081" spans="6:6" x14ac:dyDescent="0.3">
      <c r="F2081" s="142"/>
    </row>
    <row r="2082" spans="6:6" x14ac:dyDescent="0.3">
      <c r="F2082" s="142"/>
    </row>
    <row r="2083" spans="6:6" x14ac:dyDescent="0.3">
      <c r="F2083" s="142"/>
    </row>
    <row r="2084" spans="6:6" x14ac:dyDescent="0.3">
      <c r="F2084" s="142"/>
    </row>
    <row r="2085" spans="6:6" x14ac:dyDescent="0.3">
      <c r="F2085" s="142"/>
    </row>
    <row r="2086" spans="6:6" x14ac:dyDescent="0.3">
      <c r="F2086" s="142"/>
    </row>
    <row r="2087" spans="6:6" x14ac:dyDescent="0.3">
      <c r="F2087" s="142"/>
    </row>
    <row r="2088" spans="6:6" x14ac:dyDescent="0.3">
      <c r="F2088" s="142"/>
    </row>
    <row r="2089" spans="6:6" x14ac:dyDescent="0.3">
      <c r="F2089" s="142"/>
    </row>
    <row r="2090" spans="6:6" x14ac:dyDescent="0.3">
      <c r="F2090" s="142"/>
    </row>
    <row r="2091" spans="6:6" x14ac:dyDescent="0.3">
      <c r="F2091" s="142"/>
    </row>
    <row r="2092" spans="6:6" x14ac:dyDescent="0.3">
      <c r="F2092" s="142"/>
    </row>
    <row r="2093" spans="6:6" x14ac:dyDescent="0.3">
      <c r="F2093" s="142"/>
    </row>
    <row r="2094" spans="6:6" x14ac:dyDescent="0.3">
      <c r="F2094" s="142"/>
    </row>
    <row r="2095" spans="6:6" x14ac:dyDescent="0.3">
      <c r="F2095" s="142"/>
    </row>
    <row r="2096" spans="6:6" x14ac:dyDescent="0.3">
      <c r="F2096" s="142"/>
    </row>
    <row r="2097" spans="6:6" x14ac:dyDescent="0.3">
      <c r="F2097" s="142"/>
    </row>
    <row r="2098" spans="6:6" x14ac:dyDescent="0.3">
      <c r="F2098" s="142"/>
    </row>
    <row r="2099" spans="6:6" x14ac:dyDescent="0.3">
      <c r="F2099" s="142"/>
    </row>
    <row r="2100" spans="6:6" x14ac:dyDescent="0.3">
      <c r="F2100" s="142"/>
    </row>
    <row r="2101" spans="6:6" x14ac:dyDescent="0.3">
      <c r="F2101" s="142"/>
    </row>
    <row r="2102" spans="6:6" x14ac:dyDescent="0.3">
      <c r="F2102" s="142"/>
    </row>
    <row r="2103" spans="6:6" x14ac:dyDescent="0.3">
      <c r="F2103" s="142"/>
    </row>
    <row r="2104" spans="6:6" x14ac:dyDescent="0.3">
      <c r="F2104" s="142"/>
    </row>
    <row r="2105" spans="6:6" x14ac:dyDescent="0.3">
      <c r="F2105" s="142"/>
    </row>
    <row r="2106" spans="6:6" x14ac:dyDescent="0.3">
      <c r="F2106" s="142"/>
    </row>
    <row r="2107" spans="6:6" x14ac:dyDescent="0.3">
      <c r="F2107" s="142"/>
    </row>
    <row r="2108" spans="6:6" x14ac:dyDescent="0.3">
      <c r="F2108" s="142"/>
    </row>
    <row r="2109" spans="6:6" x14ac:dyDescent="0.3">
      <c r="F2109" s="142"/>
    </row>
    <row r="2110" spans="6:6" x14ac:dyDescent="0.3">
      <c r="F2110" s="142"/>
    </row>
    <row r="2111" spans="6:6" x14ac:dyDescent="0.3">
      <c r="F2111" s="142"/>
    </row>
    <row r="2112" spans="6:6" x14ac:dyDescent="0.3">
      <c r="F2112" s="142"/>
    </row>
    <row r="2113" spans="6:6" x14ac:dyDescent="0.3">
      <c r="F2113" s="142"/>
    </row>
    <row r="2114" spans="6:6" x14ac:dyDescent="0.3">
      <c r="F2114" s="142"/>
    </row>
    <row r="2115" spans="6:6" x14ac:dyDescent="0.3">
      <c r="F2115" s="142"/>
    </row>
    <row r="2116" spans="6:6" x14ac:dyDescent="0.3">
      <c r="F2116" s="142"/>
    </row>
    <row r="2117" spans="6:6" x14ac:dyDescent="0.3">
      <c r="F2117" s="142"/>
    </row>
    <row r="2118" spans="6:6" x14ac:dyDescent="0.3">
      <c r="F2118" s="142"/>
    </row>
    <row r="2119" spans="6:6" x14ac:dyDescent="0.3">
      <c r="F2119" s="142"/>
    </row>
    <row r="2120" spans="6:6" x14ac:dyDescent="0.3">
      <c r="F2120" s="142"/>
    </row>
    <row r="2121" spans="6:6" x14ac:dyDescent="0.3">
      <c r="F2121" s="142"/>
    </row>
    <row r="2122" spans="6:6" x14ac:dyDescent="0.3">
      <c r="F2122" s="142"/>
    </row>
    <row r="2123" spans="6:6" x14ac:dyDescent="0.3">
      <c r="F2123" s="142"/>
    </row>
    <row r="2124" spans="6:6" x14ac:dyDescent="0.3">
      <c r="F2124" s="142"/>
    </row>
    <row r="2125" spans="6:6" x14ac:dyDescent="0.3">
      <c r="F2125" s="142"/>
    </row>
    <row r="2126" spans="6:6" x14ac:dyDescent="0.3">
      <c r="F2126" s="142"/>
    </row>
    <row r="2127" spans="6:6" x14ac:dyDescent="0.3">
      <c r="F2127" s="142"/>
    </row>
    <row r="2128" spans="6:6" x14ac:dyDescent="0.3">
      <c r="F2128" s="142"/>
    </row>
    <row r="2129" spans="6:6" x14ac:dyDescent="0.3">
      <c r="F2129" s="142"/>
    </row>
    <row r="2130" spans="6:6" x14ac:dyDescent="0.3">
      <c r="F2130" s="142"/>
    </row>
    <row r="2131" spans="6:6" x14ac:dyDescent="0.3">
      <c r="F2131" s="142"/>
    </row>
    <row r="2132" spans="6:6" x14ac:dyDescent="0.3">
      <c r="F2132" s="142"/>
    </row>
    <row r="2133" spans="6:6" x14ac:dyDescent="0.3">
      <c r="F2133" s="142"/>
    </row>
    <row r="2134" spans="6:6" x14ac:dyDescent="0.3">
      <c r="F2134" s="142"/>
    </row>
    <row r="2135" spans="6:6" x14ac:dyDescent="0.3">
      <c r="F2135" s="142"/>
    </row>
    <row r="2136" spans="6:6" x14ac:dyDescent="0.3">
      <c r="F2136" s="142"/>
    </row>
    <row r="2137" spans="6:6" x14ac:dyDescent="0.3">
      <c r="F2137" s="142"/>
    </row>
    <row r="2138" spans="6:6" x14ac:dyDescent="0.3">
      <c r="F2138" s="142"/>
    </row>
    <row r="2139" spans="6:6" x14ac:dyDescent="0.3">
      <c r="F2139" s="142"/>
    </row>
    <row r="2140" spans="6:6" x14ac:dyDescent="0.3">
      <c r="F2140" s="142"/>
    </row>
    <row r="2141" spans="6:6" x14ac:dyDescent="0.3">
      <c r="F2141" s="142"/>
    </row>
    <row r="2142" spans="6:6" x14ac:dyDescent="0.3">
      <c r="F2142" s="142"/>
    </row>
    <row r="2143" spans="6:6" x14ac:dyDescent="0.3">
      <c r="F2143" s="142"/>
    </row>
    <row r="2144" spans="6:6" x14ac:dyDescent="0.3">
      <c r="F2144" s="142"/>
    </row>
    <row r="2145" spans="6:6" x14ac:dyDescent="0.3">
      <c r="F2145" s="142"/>
    </row>
    <row r="2146" spans="6:6" x14ac:dyDescent="0.3">
      <c r="F2146" s="142"/>
    </row>
    <row r="2147" spans="6:6" x14ac:dyDescent="0.3">
      <c r="F2147" s="142"/>
    </row>
    <row r="2148" spans="6:6" x14ac:dyDescent="0.3">
      <c r="F2148" s="142"/>
    </row>
    <row r="2149" spans="6:6" x14ac:dyDescent="0.3">
      <c r="F2149" s="142"/>
    </row>
    <row r="2150" spans="6:6" x14ac:dyDescent="0.3">
      <c r="F2150" s="142"/>
    </row>
    <row r="2151" spans="6:6" x14ac:dyDescent="0.3">
      <c r="F2151" s="142"/>
    </row>
    <row r="2152" spans="6:6" x14ac:dyDescent="0.3">
      <c r="F2152" s="142"/>
    </row>
    <row r="2153" spans="6:6" x14ac:dyDescent="0.3">
      <c r="F2153" s="142"/>
    </row>
    <row r="2154" spans="6:6" x14ac:dyDescent="0.3">
      <c r="F2154" s="142"/>
    </row>
    <row r="2155" spans="6:6" x14ac:dyDescent="0.3">
      <c r="F2155" s="142"/>
    </row>
    <row r="2156" spans="6:6" x14ac:dyDescent="0.3">
      <c r="F2156" s="142"/>
    </row>
    <row r="2157" spans="6:6" x14ac:dyDescent="0.3">
      <c r="F2157" s="142"/>
    </row>
    <row r="2158" spans="6:6" x14ac:dyDescent="0.3">
      <c r="F2158" s="142"/>
    </row>
    <row r="2159" spans="6:6" x14ac:dyDescent="0.3">
      <c r="F2159" s="142"/>
    </row>
    <row r="2160" spans="6:6" x14ac:dyDescent="0.3">
      <c r="F2160" s="142"/>
    </row>
    <row r="2161" spans="6:6" x14ac:dyDescent="0.3">
      <c r="F2161" s="142"/>
    </row>
    <row r="2162" spans="6:6" x14ac:dyDescent="0.3">
      <c r="F2162" s="142"/>
    </row>
    <row r="2163" spans="6:6" x14ac:dyDescent="0.3">
      <c r="F2163" s="142"/>
    </row>
    <row r="2164" spans="6:6" x14ac:dyDescent="0.3">
      <c r="F2164" s="142"/>
    </row>
    <row r="2165" spans="6:6" x14ac:dyDescent="0.3">
      <c r="F2165" s="142"/>
    </row>
    <row r="2166" spans="6:6" x14ac:dyDescent="0.3">
      <c r="F2166" s="142"/>
    </row>
    <row r="2167" spans="6:6" x14ac:dyDescent="0.3">
      <c r="F2167" s="142"/>
    </row>
    <row r="2168" spans="6:6" x14ac:dyDescent="0.3">
      <c r="F2168" s="142"/>
    </row>
    <row r="2169" spans="6:6" x14ac:dyDescent="0.3">
      <c r="F2169" s="142"/>
    </row>
    <row r="2170" spans="6:6" x14ac:dyDescent="0.3">
      <c r="F2170" s="142"/>
    </row>
    <row r="2171" spans="6:6" x14ac:dyDescent="0.3">
      <c r="F2171" s="142"/>
    </row>
    <row r="2172" spans="6:6" x14ac:dyDescent="0.3">
      <c r="F2172" s="142"/>
    </row>
    <row r="2173" spans="6:6" x14ac:dyDescent="0.3">
      <c r="F2173" s="142"/>
    </row>
    <row r="2174" spans="6:6" x14ac:dyDescent="0.3">
      <c r="F2174" s="142"/>
    </row>
    <row r="2175" spans="6:6" x14ac:dyDescent="0.3">
      <c r="F2175" s="142"/>
    </row>
    <row r="2176" spans="6:6" x14ac:dyDescent="0.3">
      <c r="F2176" s="142"/>
    </row>
    <row r="2177" spans="6:6" x14ac:dyDescent="0.3">
      <c r="F2177" s="142"/>
    </row>
    <row r="2178" spans="6:6" x14ac:dyDescent="0.3">
      <c r="F2178" s="142"/>
    </row>
    <row r="2179" spans="6:6" x14ac:dyDescent="0.3">
      <c r="F2179" s="142"/>
    </row>
    <row r="2180" spans="6:6" x14ac:dyDescent="0.3">
      <c r="F2180" s="142"/>
    </row>
    <row r="2181" spans="6:6" x14ac:dyDescent="0.3">
      <c r="F2181" s="142"/>
    </row>
    <row r="2182" spans="6:6" x14ac:dyDescent="0.3">
      <c r="F2182" s="142"/>
    </row>
    <row r="2183" spans="6:6" x14ac:dyDescent="0.3">
      <c r="F2183" s="142"/>
    </row>
    <row r="2184" spans="6:6" x14ac:dyDescent="0.3">
      <c r="F2184" s="142"/>
    </row>
    <row r="2185" spans="6:6" x14ac:dyDescent="0.3">
      <c r="F2185" s="142"/>
    </row>
    <row r="2186" spans="6:6" x14ac:dyDescent="0.3">
      <c r="F2186" s="142"/>
    </row>
    <row r="2187" spans="6:6" x14ac:dyDescent="0.3">
      <c r="F2187" s="142"/>
    </row>
    <row r="2188" spans="6:6" x14ac:dyDescent="0.3">
      <c r="F2188" s="142"/>
    </row>
    <row r="2189" spans="6:6" x14ac:dyDescent="0.3">
      <c r="F2189" s="142"/>
    </row>
    <row r="2190" spans="6:6" x14ac:dyDescent="0.3">
      <c r="F2190" s="142"/>
    </row>
    <row r="2191" spans="6:6" x14ac:dyDescent="0.3">
      <c r="F2191" s="142"/>
    </row>
    <row r="2192" spans="6:6" x14ac:dyDescent="0.3">
      <c r="F2192" s="142"/>
    </row>
    <row r="2193" spans="6:6" x14ac:dyDescent="0.3">
      <c r="F2193" s="142"/>
    </row>
    <row r="2194" spans="6:6" x14ac:dyDescent="0.3">
      <c r="F2194" s="142"/>
    </row>
    <row r="2195" spans="6:6" x14ac:dyDescent="0.3">
      <c r="F2195" s="142"/>
    </row>
    <row r="2196" spans="6:6" x14ac:dyDescent="0.3">
      <c r="F2196" s="142"/>
    </row>
    <row r="2197" spans="6:6" x14ac:dyDescent="0.3">
      <c r="F2197" s="142"/>
    </row>
    <row r="2198" spans="6:6" x14ac:dyDescent="0.3">
      <c r="F2198" s="142"/>
    </row>
    <row r="2199" spans="6:6" x14ac:dyDescent="0.3">
      <c r="F2199" s="142"/>
    </row>
    <row r="2200" spans="6:6" x14ac:dyDescent="0.3">
      <c r="F2200" s="142"/>
    </row>
    <row r="2201" spans="6:6" x14ac:dyDescent="0.3">
      <c r="F2201" s="142"/>
    </row>
    <row r="2202" spans="6:6" x14ac:dyDescent="0.3">
      <c r="F2202" s="142"/>
    </row>
    <row r="2203" spans="6:6" x14ac:dyDescent="0.3">
      <c r="F2203" s="142"/>
    </row>
    <row r="2204" spans="6:6" x14ac:dyDescent="0.3">
      <c r="F2204" s="142"/>
    </row>
    <row r="2205" spans="6:6" x14ac:dyDescent="0.3">
      <c r="F2205" s="142"/>
    </row>
    <row r="2206" spans="6:6" x14ac:dyDescent="0.3">
      <c r="F2206" s="142"/>
    </row>
    <row r="2207" spans="6:6" x14ac:dyDescent="0.3">
      <c r="F2207" s="142"/>
    </row>
    <row r="2208" spans="6:6" x14ac:dyDescent="0.3">
      <c r="F2208" s="142"/>
    </row>
    <row r="2209" spans="6:6" x14ac:dyDescent="0.3">
      <c r="F2209" s="142"/>
    </row>
    <row r="2210" spans="6:6" x14ac:dyDescent="0.3">
      <c r="F2210" s="142"/>
    </row>
    <row r="2211" spans="6:6" x14ac:dyDescent="0.3">
      <c r="F2211" s="142"/>
    </row>
    <row r="2212" spans="6:6" x14ac:dyDescent="0.3">
      <c r="F2212" s="142"/>
    </row>
    <row r="2213" spans="6:6" x14ac:dyDescent="0.3">
      <c r="F2213" s="142"/>
    </row>
    <row r="2214" spans="6:6" x14ac:dyDescent="0.3">
      <c r="F2214" s="142"/>
    </row>
    <row r="2215" spans="6:6" x14ac:dyDescent="0.3">
      <c r="F2215" s="142"/>
    </row>
    <row r="2216" spans="6:6" x14ac:dyDescent="0.3">
      <c r="F2216" s="142"/>
    </row>
    <row r="2217" spans="6:6" x14ac:dyDescent="0.3">
      <c r="F2217" s="142"/>
    </row>
    <row r="2218" spans="6:6" x14ac:dyDescent="0.3">
      <c r="F2218" s="142"/>
    </row>
    <row r="2219" spans="6:6" x14ac:dyDescent="0.3">
      <c r="F2219" s="142"/>
    </row>
    <row r="2220" spans="6:6" x14ac:dyDescent="0.3">
      <c r="F2220" s="142"/>
    </row>
    <row r="2221" spans="6:6" x14ac:dyDescent="0.3">
      <c r="F2221" s="142"/>
    </row>
    <row r="2222" spans="6:6" x14ac:dyDescent="0.3">
      <c r="F2222" s="142"/>
    </row>
    <row r="2223" spans="6:6" x14ac:dyDescent="0.3">
      <c r="F2223" s="142"/>
    </row>
    <row r="2224" spans="6:6" x14ac:dyDescent="0.3">
      <c r="F2224" s="142"/>
    </row>
    <row r="2225" spans="6:6" x14ac:dyDescent="0.3">
      <c r="F2225" s="142"/>
    </row>
    <row r="2226" spans="6:6" x14ac:dyDescent="0.3">
      <c r="F2226" s="142"/>
    </row>
    <row r="2227" spans="6:6" x14ac:dyDescent="0.3">
      <c r="F2227" s="142"/>
    </row>
    <row r="2228" spans="6:6" x14ac:dyDescent="0.3">
      <c r="F2228" s="142"/>
    </row>
    <row r="2229" spans="6:6" x14ac:dyDescent="0.3">
      <c r="F2229" s="142"/>
    </row>
    <row r="2230" spans="6:6" x14ac:dyDescent="0.3">
      <c r="F2230" s="142"/>
    </row>
    <row r="2231" spans="6:6" x14ac:dyDescent="0.3">
      <c r="F2231" s="142"/>
    </row>
    <row r="2232" spans="6:6" x14ac:dyDescent="0.3">
      <c r="F2232" s="142"/>
    </row>
    <row r="2233" spans="6:6" x14ac:dyDescent="0.3">
      <c r="F2233" s="142"/>
    </row>
    <row r="2234" spans="6:6" x14ac:dyDescent="0.3">
      <c r="F2234" s="142"/>
    </row>
    <row r="2235" spans="6:6" x14ac:dyDescent="0.3">
      <c r="F2235" s="142"/>
    </row>
    <row r="2236" spans="6:6" x14ac:dyDescent="0.3">
      <c r="F2236" s="142"/>
    </row>
    <row r="2237" spans="6:6" x14ac:dyDescent="0.3">
      <c r="F2237" s="142"/>
    </row>
    <row r="2238" spans="6:6" x14ac:dyDescent="0.3">
      <c r="F2238" s="142"/>
    </row>
    <row r="2239" spans="6:6" x14ac:dyDescent="0.3">
      <c r="F2239" s="142"/>
    </row>
    <row r="2240" spans="6:6" x14ac:dyDescent="0.3">
      <c r="F2240" s="142"/>
    </row>
    <row r="2241" spans="6:6" x14ac:dyDescent="0.3">
      <c r="F2241" s="142"/>
    </row>
    <row r="2242" spans="6:6" x14ac:dyDescent="0.3">
      <c r="F2242" s="142"/>
    </row>
    <row r="2243" spans="6:6" x14ac:dyDescent="0.3">
      <c r="F2243" s="142"/>
    </row>
    <row r="2244" spans="6:6" x14ac:dyDescent="0.3">
      <c r="F2244" s="142"/>
    </row>
    <row r="2245" spans="6:6" x14ac:dyDescent="0.3">
      <c r="F2245" s="142"/>
    </row>
    <row r="2246" spans="6:6" x14ac:dyDescent="0.3">
      <c r="F2246" s="142"/>
    </row>
    <row r="2247" spans="6:6" x14ac:dyDescent="0.3">
      <c r="F2247" s="142"/>
    </row>
    <row r="2248" spans="6:6" x14ac:dyDescent="0.3">
      <c r="F2248" s="142"/>
    </row>
    <row r="2249" spans="6:6" x14ac:dyDescent="0.3">
      <c r="F2249" s="142"/>
    </row>
    <row r="2250" spans="6:6" x14ac:dyDescent="0.3">
      <c r="F2250" s="142"/>
    </row>
    <row r="2251" spans="6:6" x14ac:dyDescent="0.3">
      <c r="F2251" s="142"/>
    </row>
    <row r="2252" spans="6:6" x14ac:dyDescent="0.3">
      <c r="F2252" s="142"/>
    </row>
    <row r="2253" spans="6:6" x14ac:dyDescent="0.3">
      <c r="F2253" s="142"/>
    </row>
    <row r="2254" spans="6:6" x14ac:dyDescent="0.3">
      <c r="F2254" s="142"/>
    </row>
    <row r="2255" spans="6:6" x14ac:dyDescent="0.3">
      <c r="F2255" s="142"/>
    </row>
    <row r="2256" spans="6:6" x14ac:dyDescent="0.3">
      <c r="F2256" s="142"/>
    </row>
    <row r="2257" spans="6:6" x14ac:dyDescent="0.3">
      <c r="F2257" s="142"/>
    </row>
    <row r="2258" spans="6:6" x14ac:dyDescent="0.3">
      <c r="F2258" s="142"/>
    </row>
    <row r="2259" spans="6:6" x14ac:dyDescent="0.3">
      <c r="F2259" s="142"/>
    </row>
    <row r="2260" spans="6:6" x14ac:dyDescent="0.3">
      <c r="F2260" s="142"/>
    </row>
    <row r="2261" spans="6:6" x14ac:dyDescent="0.3">
      <c r="F2261" s="142"/>
    </row>
    <row r="2262" spans="6:6" x14ac:dyDescent="0.3">
      <c r="F2262" s="142"/>
    </row>
    <row r="2263" spans="6:6" x14ac:dyDescent="0.3">
      <c r="F2263" s="142"/>
    </row>
    <row r="2264" spans="6:6" x14ac:dyDescent="0.3">
      <c r="F2264" s="142"/>
    </row>
    <row r="2265" spans="6:6" x14ac:dyDescent="0.3">
      <c r="F2265" s="142"/>
    </row>
    <row r="2266" spans="6:6" x14ac:dyDescent="0.3">
      <c r="F2266" s="142"/>
    </row>
    <row r="2267" spans="6:6" x14ac:dyDescent="0.3">
      <c r="F2267" s="142"/>
    </row>
    <row r="2268" spans="6:6" x14ac:dyDescent="0.3">
      <c r="F2268" s="142"/>
    </row>
    <row r="2269" spans="6:6" x14ac:dyDescent="0.3">
      <c r="F2269" s="142"/>
    </row>
    <row r="2270" spans="6:6" x14ac:dyDescent="0.3">
      <c r="F2270" s="142"/>
    </row>
    <row r="2271" spans="6:6" x14ac:dyDescent="0.3">
      <c r="F2271" s="142"/>
    </row>
    <row r="2272" spans="6:6" x14ac:dyDescent="0.3">
      <c r="F2272" s="142"/>
    </row>
    <row r="2273" spans="6:6" x14ac:dyDescent="0.3">
      <c r="F2273" s="142"/>
    </row>
    <row r="2274" spans="6:6" x14ac:dyDescent="0.3">
      <c r="F2274" s="142"/>
    </row>
    <row r="2275" spans="6:6" x14ac:dyDescent="0.3">
      <c r="F2275" s="142"/>
    </row>
    <row r="2276" spans="6:6" x14ac:dyDescent="0.3">
      <c r="F2276" s="142"/>
    </row>
    <row r="2277" spans="6:6" x14ac:dyDescent="0.3">
      <c r="F2277" s="142"/>
    </row>
    <row r="2278" spans="6:6" x14ac:dyDescent="0.3">
      <c r="F2278" s="142"/>
    </row>
    <row r="2279" spans="6:6" x14ac:dyDescent="0.3">
      <c r="F2279" s="142"/>
    </row>
    <row r="2280" spans="6:6" x14ac:dyDescent="0.3">
      <c r="F2280" s="142"/>
    </row>
    <row r="2281" spans="6:6" x14ac:dyDescent="0.3">
      <c r="F2281" s="142"/>
    </row>
    <row r="2282" spans="6:6" x14ac:dyDescent="0.3">
      <c r="F2282" s="142"/>
    </row>
    <row r="2283" spans="6:6" x14ac:dyDescent="0.3">
      <c r="F2283" s="142"/>
    </row>
    <row r="2284" spans="6:6" x14ac:dyDescent="0.3">
      <c r="F2284" s="142"/>
    </row>
    <row r="2285" spans="6:6" x14ac:dyDescent="0.3">
      <c r="F2285" s="142"/>
    </row>
    <row r="2286" spans="6:6" x14ac:dyDescent="0.3">
      <c r="F2286" s="142"/>
    </row>
    <row r="2287" spans="6:6" x14ac:dyDescent="0.3">
      <c r="F2287" s="142"/>
    </row>
    <row r="2288" spans="6:6" x14ac:dyDescent="0.3">
      <c r="F2288" s="142"/>
    </row>
    <row r="2289" spans="6:6" x14ac:dyDescent="0.3">
      <c r="F2289" s="142"/>
    </row>
    <row r="2290" spans="6:6" x14ac:dyDescent="0.3">
      <c r="F2290" s="142"/>
    </row>
    <row r="2291" spans="6:6" x14ac:dyDescent="0.3">
      <c r="F2291" s="142"/>
    </row>
    <row r="2292" spans="6:6" x14ac:dyDescent="0.3">
      <c r="F2292" s="142"/>
    </row>
    <row r="2293" spans="6:6" x14ac:dyDescent="0.3">
      <c r="F2293" s="142"/>
    </row>
    <row r="2294" spans="6:6" x14ac:dyDescent="0.3">
      <c r="F2294" s="142"/>
    </row>
    <row r="2295" spans="6:6" x14ac:dyDescent="0.3">
      <c r="F2295" s="142"/>
    </row>
    <row r="2296" spans="6:6" x14ac:dyDescent="0.3">
      <c r="F2296" s="142"/>
    </row>
    <row r="2297" spans="6:6" x14ac:dyDescent="0.3">
      <c r="F2297" s="142"/>
    </row>
    <row r="2298" spans="6:6" x14ac:dyDescent="0.3">
      <c r="F2298" s="142"/>
    </row>
    <row r="2299" spans="6:6" x14ac:dyDescent="0.3">
      <c r="F2299" s="142"/>
    </row>
    <row r="2300" spans="6:6" x14ac:dyDescent="0.3">
      <c r="F2300" s="142"/>
    </row>
    <row r="2301" spans="6:6" x14ac:dyDescent="0.3">
      <c r="F2301" s="142"/>
    </row>
    <row r="2302" spans="6:6" x14ac:dyDescent="0.3">
      <c r="F2302" s="142"/>
    </row>
    <row r="2303" spans="6:6" x14ac:dyDescent="0.3">
      <c r="F2303" s="142"/>
    </row>
    <row r="2304" spans="6:6" x14ac:dyDescent="0.3">
      <c r="F2304" s="142"/>
    </row>
    <row r="2305" spans="6:6" x14ac:dyDescent="0.3">
      <c r="F2305" s="142"/>
    </row>
    <row r="2306" spans="6:6" x14ac:dyDescent="0.3">
      <c r="F2306" s="142"/>
    </row>
    <row r="2307" spans="6:6" x14ac:dyDescent="0.3">
      <c r="F2307" s="142"/>
    </row>
    <row r="2308" spans="6:6" x14ac:dyDescent="0.3">
      <c r="F2308" s="142"/>
    </row>
    <row r="2309" spans="6:6" x14ac:dyDescent="0.3">
      <c r="F2309" s="142"/>
    </row>
    <row r="2310" spans="6:6" x14ac:dyDescent="0.3">
      <c r="F2310" s="142"/>
    </row>
    <row r="2311" spans="6:6" x14ac:dyDescent="0.3">
      <c r="F2311" s="142"/>
    </row>
    <row r="2312" spans="6:6" x14ac:dyDescent="0.3">
      <c r="F2312" s="142"/>
    </row>
    <row r="2313" spans="6:6" x14ac:dyDescent="0.3">
      <c r="F2313" s="142"/>
    </row>
    <row r="2314" spans="6:6" x14ac:dyDescent="0.3">
      <c r="F2314" s="142"/>
    </row>
    <row r="2315" spans="6:6" x14ac:dyDescent="0.3">
      <c r="F2315" s="142"/>
    </row>
    <row r="2316" spans="6:6" x14ac:dyDescent="0.3">
      <c r="F2316" s="142"/>
    </row>
    <row r="2317" spans="6:6" x14ac:dyDescent="0.3">
      <c r="F2317" s="142"/>
    </row>
    <row r="2318" spans="6:6" x14ac:dyDescent="0.3">
      <c r="F2318" s="142"/>
    </row>
    <row r="2319" spans="6:6" x14ac:dyDescent="0.3">
      <c r="F2319" s="142"/>
    </row>
    <row r="2320" spans="6:6" x14ac:dyDescent="0.3">
      <c r="F2320" s="142"/>
    </row>
    <row r="2321" spans="6:6" x14ac:dyDescent="0.3">
      <c r="F2321" s="142"/>
    </row>
    <row r="2322" spans="6:6" x14ac:dyDescent="0.3">
      <c r="F2322" s="142"/>
    </row>
    <row r="2323" spans="6:6" x14ac:dyDescent="0.3">
      <c r="F2323" s="142"/>
    </row>
    <row r="2324" spans="6:6" x14ac:dyDescent="0.3">
      <c r="F2324" s="142"/>
    </row>
    <row r="2325" spans="6:6" x14ac:dyDescent="0.3">
      <c r="F2325" s="142"/>
    </row>
    <row r="2326" spans="6:6" x14ac:dyDescent="0.3">
      <c r="F2326" s="142"/>
    </row>
    <row r="2327" spans="6:6" x14ac:dyDescent="0.3">
      <c r="F2327" s="142"/>
    </row>
    <row r="2328" spans="6:6" x14ac:dyDescent="0.3">
      <c r="F2328" s="142"/>
    </row>
    <row r="2329" spans="6:6" x14ac:dyDescent="0.3">
      <c r="F2329" s="142"/>
    </row>
    <row r="2330" spans="6:6" x14ac:dyDescent="0.3">
      <c r="F2330" s="142"/>
    </row>
    <row r="2331" spans="6:6" x14ac:dyDescent="0.3">
      <c r="F2331" s="142"/>
    </row>
    <row r="2332" spans="6:6" x14ac:dyDescent="0.3">
      <c r="F2332" s="142"/>
    </row>
    <row r="2333" spans="6:6" x14ac:dyDescent="0.3">
      <c r="F2333" s="142"/>
    </row>
    <row r="2334" spans="6:6" x14ac:dyDescent="0.3">
      <c r="F2334" s="142"/>
    </row>
    <row r="2335" spans="6:6" x14ac:dyDescent="0.3">
      <c r="F2335" s="142"/>
    </row>
    <row r="2336" spans="6:6" x14ac:dyDescent="0.3">
      <c r="F2336" s="142"/>
    </row>
    <row r="2337" spans="6:6" x14ac:dyDescent="0.3">
      <c r="F2337" s="142"/>
    </row>
    <row r="2338" spans="6:6" x14ac:dyDescent="0.3">
      <c r="F2338" s="142"/>
    </row>
    <row r="2339" spans="6:6" x14ac:dyDescent="0.3">
      <c r="F2339" s="142"/>
    </row>
    <row r="2340" spans="6:6" x14ac:dyDescent="0.3">
      <c r="F2340" s="142"/>
    </row>
    <row r="2341" spans="6:6" x14ac:dyDescent="0.3">
      <c r="F2341" s="142"/>
    </row>
    <row r="2342" spans="6:6" x14ac:dyDescent="0.3">
      <c r="F2342" s="142"/>
    </row>
    <row r="2343" spans="6:6" x14ac:dyDescent="0.3">
      <c r="F2343" s="142"/>
    </row>
    <row r="2344" spans="6:6" x14ac:dyDescent="0.3">
      <c r="F2344" s="142"/>
    </row>
    <row r="2345" spans="6:6" x14ac:dyDescent="0.3">
      <c r="F2345" s="142"/>
    </row>
    <row r="2346" spans="6:6" x14ac:dyDescent="0.3">
      <c r="F2346" s="142"/>
    </row>
    <row r="2347" spans="6:6" x14ac:dyDescent="0.3">
      <c r="F2347" s="142"/>
    </row>
    <row r="2348" spans="6:6" x14ac:dyDescent="0.3">
      <c r="F2348" s="142"/>
    </row>
    <row r="2349" spans="6:6" x14ac:dyDescent="0.3">
      <c r="F2349" s="142"/>
    </row>
    <row r="2350" spans="6:6" x14ac:dyDescent="0.3">
      <c r="F2350" s="142"/>
    </row>
    <row r="2351" spans="6:6" x14ac:dyDescent="0.3">
      <c r="F2351" s="142"/>
    </row>
    <row r="2352" spans="6:6" x14ac:dyDescent="0.3">
      <c r="F2352" s="142"/>
    </row>
    <row r="2353" spans="6:6" x14ac:dyDescent="0.3">
      <c r="F2353" s="142"/>
    </row>
    <row r="2354" spans="6:6" x14ac:dyDescent="0.3">
      <c r="F2354" s="142"/>
    </row>
    <row r="2355" spans="6:6" x14ac:dyDescent="0.3">
      <c r="F2355" s="142"/>
    </row>
    <row r="2356" spans="6:6" x14ac:dyDescent="0.3">
      <c r="F2356" s="142"/>
    </row>
    <row r="2357" spans="6:6" x14ac:dyDescent="0.3">
      <c r="F2357" s="142"/>
    </row>
    <row r="2358" spans="6:6" x14ac:dyDescent="0.3">
      <c r="F2358" s="142"/>
    </row>
    <row r="2359" spans="6:6" x14ac:dyDescent="0.3">
      <c r="F2359" s="142"/>
    </row>
    <row r="2360" spans="6:6" x14ac:dyDescent="0.3">
      <c r="F2360" s="142"/>
    </row>
    <row r="2361" spans="6:6" x14ac:dyDescent="0.3">
      <c r="F2361" s="142"/>
    </row>
    <row r="2362" spans="6:6" x14ac:dyDescent="0.3">
      <c r="F2362" s="142"/>
    </row>
    <row r="2363" spans="6:6" x14ac:dyDescent="0.3">
      <c r="F2363" s="142"/>
    </row>
    <row r="2364" spans="6:6" x14ac:dyDescent="0.3">
      <c r="F2364" s="142"/>
    </row>
    <row r="2365" spans="6:6" x14ac:dyDescent="0.3">
      <c r="F2365" s="142"/>
    </row>
    <row r="2366" spans="6:6" x14ac:dyDescent="0.3">
      <c r="F2366" s="142"/>
    </row>
    <row r="2367" spans="6:6" x14ac:dyDescent="0.3">
      <c r="F2367" s="142"/>
    </row>
    <row r="2368" spans="6:6" x14ac:dyDescent="0.3">
      <c r="F2368" s="142"/>
    </row>
    <row r="2369" spans="6:6" x14ac:dyDescent="0.3">
      <c r="F2369" s="142"/>
    </row>
    <row r="2370" spans="6:6" x14ac:dyDescent="0.3">
      <c r="F2370" s="142"/>
    </row>
    <row r="2371" spans="6:6" x14ac:dyDescent="0.3">
      <c r="F2371" s="142"/>
    </row>
    <row r="2372" spans="6:6" x14ac:dyDescent="0.3">
      <c r="F2372" s="142"/>
    </row>
    <row r="2373" spans="6:6" x14ac:dyDescent="0.3">
      <c r="F2373" s="142"/>
    </row>
    <row r="2374" spans="6:6" x14ac:dyDescent="0.3">
      <c r="F2374" s="142"/>
    </row>
    <row r="2375" spans="6:6" x14ac:dyDescent="0.3">
      <c r="F2375" s="142"/>
    </row>
    <row r="2376" spans="6:6" x14ac:dyDescent="0.3">
      <c r="F2376" s="142"/>
    </row>
    <row r="2377" spans="6:6" x14ac:dyDescent="0.3">
      <c r="F2377" s="142"/>
    </row>
    <row r="2378" spans="6:6" x14ac:dyDescent="0.3">
      <c r="F2378" s="142"/>
    </row>
    <row r="2379" spans="6:6" x14ac:dyDescent="0.3">
      <c r="F2379" s="142"/>
    </row>
    <row r="2380" spans="6:6" x14ac:dyDescent="0.3">
      <c r="F2380" s="142"/>
    </row>
    <row r="2381" spans="6:6" x14ac:dyDescent="0.3">
      <c r="F2381" s="142"/>
    </row>
    <row r="2382" spans="6:6" x14ac:dyDescent="0.3">
      <c r="F2382" s="142"/>
    </row>
    <row r="2383" spans="6:6" x14ac:dyDescent="0.3">
      <c r="F2383" s="142"/>
    </row>
    <row r="2384" spans="6:6" x14ac:dyDescent="0.3">
      <c r="F2384" s="142"/>
    </row>
    <row r="2385" spans="6:6" x14ac:dyDescent="0.3">
      <c r="F2385" s="142"/>
    </row>
    <row r="2386" spans="6:6" x14ac:dyDescent="0.3">
      <c r="F2386" s="142"/>
    </row>
    <row r="2387" spans="6:6" x14ac:dyDescent="0.3">
      <c r="F2387" s="142"/>
    </row>
    <row r="2388" spans="6:6" x14ac:dyDescent="0.3">
      <c r="F2388" s="142"/>
    </row>
    <row r="2389" spans="6:6" x14ac:dyDescent="0.3">
      <c r="F2389" s="142"/>
    </row>
    <row r="2390" spans="6:6" x14ac:dyDescent="0.3">
      <c r="F2390" s="142"/>
    </row>
    <row r="2391" spans="6:6" x14ac:dyDescent="0.3">
      <c r="F2391" s="142"/>
    </row>
    <row r="2392" spans="6:6" x14ac:dyDescent="0.3">
      <c r="F2392" s="142"/>
    </row>
    <row r="2393" spans="6:6" x14ac:dyDescent="0.3">
      <c r="F2393" s="142"/>
    </row>
    <row r="2394" spans="6:6" x14ac:dyDescent="0.3">
      <c r="F2394" s="142"/>
    </row>
    <row r="2395" spans="6:6" x14ac:dyDescent="0.3">
      <c r="F2395" s="142"/>
    </row>
    <row r="2396" spans="6:6" x14ac:dyDescent="0.3">
      <c r="F2396" s="142"/>
    </row>
    <row r="2397" spans="6:6" x14ac:dyDescent="0.3">
      <c r="F2397" s="142"/>
    </row>
    <row r="2398" spans="6:6" x14ac:dyDescent="0.3">
      <c r="F2398" s="142"/>
    </row>
    <row r="2399" spans="6:6" x14ac:dyDescent="0.3">
      <c r="F2399" s="142"/>
    </row>
    <row r="2400" spans="6:6" x14ac:dyDescent="0.3">
      <c r="F2400" s="142"/>
    </row>
    <row r="2401" spans="6:6" x14ac:dyDescent="0.3">
      <c r="F2401" s="142"/>
    </row>
    <row r="2402" spans="6:6" x14ac:dyDescent="0.3">
      <c r="F2402" s="142"/>
    </row>
    <row r="2403" spans="6:6" x14ac:dyDescent="0.3">
      <c r="F2403" s="142"/>
    </row>
    <row r="2404" spans="6:6" x14ac:dyDescent="0.3">
      <c r="F2404" s="142"/>
    </row>
    <row r="2405" spans="6:6" x14ac:dyDescent="0.3">
      <c r="F2405" s="142"/>
    </row>
    <row r="2406" spans="6:6" x14ac:dyDescent="0.3">
      <c r="F2406" s="142"/>
    </row>
    <row r="2407" spans="6:6" x14ac:dyDescent="0.3">
      <c r="F2407" s="142"/>
    </row>
    <row r="2408" spans="6:6" x14ac:dyDescent="0.3">
      <c r="F2408" s="142"/>
    </row>
    <row r="2409" spans="6:6" x14ac:dyDescent="0.3">
      <c r="F2409" s="142"/>
    </row>
    <row r="2410" spans="6:6" x14ac:dyDescent="0.3">
      <c r="F2410" s="142"/>
    </row>
    <row r="2411" spans="6:6" x14ac:dyDescent="0.3">
      <c r="F2411" s="142"/>
    </row>
    <row r="2412" spans="6:6" x14ac:dyDescent="0.3">
      <c r="F2412" s="142"/>
    </row>
    <row r="2413" spans="6:6" x14ac:dyDescent="0.3">
      <c r="F2413" s="142"/>
    </row>
    <row r="2414" spans="6:6" x14ac:dyDescent="0.3">
      <c r="F2414" s="142"/>
    </row>
    <row r="2415" spans="6:6" x14ac:dyDescent="0.3">
      <c r="F2415" s="142"/>
    </row>
    <row r="2416" spans="6:6" x14ac:dyDescent="0.3">
      <c r="F2416" s="142"/>
    </row>
    <row r="2417" spans="6:6" x14ac:dyDescent="0.3">
      <c r="F2417" s="142"/>
    </row>
    <row r="2418" spans="6:6" x14ac:dyDescent="0.3">
      <c r="F2418" s="142"/>
    </row>
    <row r="2419" spans="6:6" x14ac:dyDescent="0.3">
      <c r="F2419" s="142"/>
    </row>
    <row r="2420" spans="6:6" x14ac:dyDescent="0.3">
      <c r="F2420" s="142"/>
    </row>
    <row r="2421" spans="6:6" x14ac:dyDescent="0.3">
      <c r="F2421" s="142"/>
    </row>
    <row r="2422" spans="6:6" x14ac:dyDescent="0.3">
      <c r="F2422" s="142"/>
    </row>
    <row r="2423" spans="6:6" x14ac:dyDescent="0.3">
      <c r="F2423" s="142"/>
    </row>
    <row r="2424" spans="6:6" x14ac:dyDescent="0.3">
      <c r="F2424" s="142"/>
    </row>
    <row r="2425" spans="6:6" x14ac:dyDescent="0.3">
      <c r="F2425" s="142"/>
    </row>
    <row r="2426" spans="6:6" x14ac:dyDescent="0.3">
      <c r="F2426" s="142"/>
    </row>
    <row r="2427" spans="6:6" x14ac:dyDescent="0.3">
      <c r="F2427" s="142"/>
    </row>
    <row r="2428" spans="6:6" x14ac:dyDescent="0.3">
      <c r="F2428" s="142"/>
    </row>
    <row r="2429" spans="6:6" x14ac:dyDescent="0.3">
      <c r="F2429" s="142"/>
    </row>
    <row r="2430" spans="6:6" x14ac:dyDescent="0.3">
      <c r="F2430" s="142"/>
    </row>
    <row r="2431" spans="6:6" x14ac:dyDescent="0.3">
      <c r="F2431" s="142"/>
    </row>
    <row r="2432" spans="6:6" x14ac:dyDescent="0.3">
      <c r="F2432" s="142"/>
    </row>
    <row r="2433" spans="6:6" x14ac:dyDescent="0.3">
      <c r="F2433" s="142"/>
    </row>
    <row r="2434" spans="6:6" x14ac:dyDescent="0.3">
      <c r="F2434" s="142"/>
    </row>
    <row r="2435" spans="6:6" x14ac:dyDescent="0.3">
      <c r="F2435" s="142"/>
    </row>
    <row r="2436" spans="6:6" x14ac:dyDescent="0.3">
      <c r="F2436" s="142"/>
    </row>
    <row r="2437" spans="6:6" x14ac:dyDescent="0.3">
      <c r="F2437" s="142"/>
    </row>
    <row r="2438" spans="6:6" x14ac:dyDescent="0.3">
      <c r="F2438" s="142"/>
    </row>
    <row r="2439" spans="6:6" x14ac:dyDescent="0.3">
      <c r="F2439" s="142"/>
    </row>
    <row r="2440" spans="6:6" x14ac:dyDescent="0.3">
      <c r="F2440" s="142"/>
    </row>
    <row r="2441" spans="6:6" x14ac:dyDescent="0.3">
      <c r="F2441" s="142"/>
    </row>
    <row r="2442" spans="6:6" x14ac:dyDescent="0.3">
      <c r="F2442" s="142"/>
    </row>
    <row r="2443" spans="6:6" x14ac:dyDescent="0.3">
      <c r="F2443" s="142"/>
    </row>
    <row r="2444" spans="6:6" x14ac:dyDescent="0.3">
      <c r="F2444" s="142"/>
    </row>
    <row r="2445" spans="6:6" x14ac:dyDescent="0.3">
      <c r="F2445" s="142"/>
    </row>
    <row r="2446" spans="6:6" x14ac:dyDescent="0.3">
      <c r="F2446" s="142"/>
    </row>
    <row r="2447" spans="6:6" x14ac:dyDescent="0.3">
      <c r="F2447" s="142"/>
    </row>
    <row r="2448" spans="6:6" x14ac:dyDescent="0.3">
      <c r="F2448" s="142"/>
    </row>
    <row r="2449" spans="6:6" x14ac:dyDescent="0.3">
      <c r="F2449" s="142"/>
    </row>
    <row r="2450" spans="6:6" x14ac:dyDescent="0.3">
      <c r="F2450" s="142"/>
    </row>
    <row r="2451" spans="6:6" x14ac:dyDescent="0.3">
      <c r="F2451" s="142"/>
    </row>
    <row r="2452" spans="6:6" x14ac:dyDescent="0.3">
      <c r="F2452" s="142"/>
    </row>
    <row r="2453" spans="6:6" x14ac:dyDescent="0.3">
      <c r="F2453" s="142"/>
    </row>
    <row r="2454" spans="6:6" x14ac:dyDescent="0.3">
      <c r="F2454" s="142"/>
    </row>
    <row r="2455" spans="6:6" x14ac:dyDescent="0.3">
      <c r="F2455" s="142"/>
    </row>
    <row r="2456" spans="6:6" x14ac:dyDescent="0.3">
      <c r="F2456" s="142"/>
    </row>
    <row r="2457" spans="6:6" x14ac:dyDescent="0.3">
      <c r="F2457" s="142"/>
    </row>
    <row r="2458" spans="6:6" x14ac:dyDescent="0.3">
      <c r="F2458" s="142"/>
    </row>
    <row r="2459" spans="6:6" x14ac:dyDescent="0.3">
      <c r="F2459" s="142"/>
    </row>
    <row r="2460" spans="6:6" x14ac:dyDescent="0.3">
      <c r="F2460" s="142"/>
    </row>
    <row r="2461" spans="6:6" x14ac:dyDescent="0.3">
      <c r="F2461" s="142"/>
    </row>
    <row r="2462" spans="6:6" x14ac:dyDescent="0.3">
      <c r="F2462" s="142"/>
    </row>
    <row r="2463" spans="6:6" x14ac:dyDescent="0.3">
      <c r="F2463" s="142"/>
    </row>
    <row r="2464" spans="6:6" x14ac:dyDescent="0.3">
      <c r="F2464" s="142"/>
    </row>
    <row r="2465" spans="6:6" x14ac:dyDescent="0.3">
      <c r="F2465" s="142"/>
    </row>
    <row r="2466" spans="6:6" x14ac:dyDescent="0.3">
      <c r="F2466" s="142"/>
    </row>
    <row r="2467" spans="6:6" x14ac:dyDescent="0.3">
      <c r="F2467" s="142"/>
    </row>
    <row r="2468" spans="6:6" x14ac:dyDescent="0.3">
      <c r="F2468" s="142"/>
    </row>
    <row r="2469" spans="6:6" x14ac:dyDescent="0.3">
      <c r="F2469" s="142"/>
    </row>
    <row r="2470" spans="6:6" x14ac:dyDescent="0.3">
      <c r="F2470" s="142"/>
    </row>
    <row r="2471" spans="6:6" x14ac:dyDescent="0.3">
      <c r="F2471" s="142"/>
    </row>
    <row r="2472" spans="6:6" x14ac:dyDescent="0.3">
      <c r="F2472" s="142"/>
    </row>
    <row r="2473" spans="6:6" x14ac:dyDescent="0.3">
      <c r="F2473" s="142"/>
    </row>
    <row r="2474" spans="6:6" x14ac:dyDescent="0.3">
      <c r="F2474" s="142"/>
    </row>
    <row r="2475" spans="6:6" x14ac:dyDescent="0.3">
      <c r="F2475" s="142"/>
    </row>
    <row r="2476" spans="6:6" x14ac:dyDescent="0.3">
      <c r="F2476" s="142"/>
    </row>
    <row r="2477" spans="6:6" x14ac:dyDescent="0.3">
      <c r="F2477" s="142"/>
    </row>
    <row r="2478" spans="6:6" x14ac:dyDescent="0.3">
      <c r="F2478" s="142"/>
    </row>
    <row r="2479" spans="6:6" x14ac:dyDescent="0.3">
      <c r="F2479" s="142"/>
    </row>
    <row r="2480" spans="6:6" x14ac:dyDescent="0.3">
      <c r="F2480" s="142"/>
    </row>
    <row r="2481" spans="6:6" x14ac:dyDescent="0.3">
      <c r="F2481" s="142"/>
    </row>
    <row r="2482" spans="6:6" x14ac:dyDescent="0.3">
      <c r="F2482" s="142"/>
    </row>
    <row r="2483" spans="6:6" x14ac:dyDescent="0.3">
      <c r="F2483" s="142"/>
    </row>
    <row r="2484" spans="6:6" x14ac:dyDescent="0.3">
      <c r="F2484" s="142"/>
    </row>
    <row r="2485" spans="6:6" x14ac:dyDescent="0.3">
      <c r="F2485" s="142"/>
    </row>
    <row r="2486" spans="6:6" x14ac:dyDescent="0.3">
      <c r="F2486" s="142"/>
    </row>
    <row r="2487" spans="6:6" x14ac:dyDescent="0.3">
      <c r="F2487" s="142"/>
    </row>
    <row r="2488" spans="6:6" x14ac:dyDescent="0.3">
      <c r="F2488" s="142"/>
    </row>
    <row r="2489" spans="6:6" x14ac:dyDescent="0.3">
      <c r="F2489" s="142"/>
    </row>
    <row r="2490" spans="6:6" x14ac:dyDescent="0.3">
      <c r="F2490" s="142"/>
    </row>
    <row r="2491" spans="6:6" x14ac:dyDescent="0.3">
      <c r="F2491" s="142"/>
    </row>
    <row r="2492" spans="6:6" x14ac:dyDescent="0.3">
      <c r="F2492" s="142"/>
    </row>
    <row r="2493" spans="6:6" x14ac:dyDescent="0.3">
      <c r="F2493" s="142"/>
    </row>
    <row r="2494" spans="6:6" x14ac:dyDescent="0.3">
      <c r="F2494" s="142"/>
    </row>
    <row r="2495" spans="6:6" x14ac:dyDescent="0.3">
      <c r="F2495" s="142"/>
    </row>
    <row r="2496" spans="6:6" x14ac:dyDescent="0.3">
      <c r="F2496" s="142"/>
    </row>
    <row r="2497" spans="6:6" x14ac:dyDescent="0.3">
      <c r="F2497" s="142"/>
    </row>
    <row r="2498" spans="6:6" x14ac:dyDescent="0.3">
      <c r="F2498" s="142"/>
    </row>
    <row r="2499" spans="6:6" x14ac:dyDescent="0.3">
      <c r="F2499" s="142"/>
    </row>
    <row r="2500" spans="6:6" x14ac:dyDescent="0.3">
      <c r="F2500" s="142"/>
    </row>
    <row r="2501" spans="6:6" x14ac:dyDescent="0.3">
      <c r="F2501" s="142"/>
    </row>
    <row r="2502" spans="6:6" x14ac:dyDescent="0.3">
      <c r="F2502" s="142"/>
    </row>
    <row r="2503" spans="6:6" x14ac:dyDescent="0.3">
      <c r="F2503" s="142"/>
    </row>
    <row r="2504" spans="6:6" x14ac:dyDescent="0.3">
      <c r="F2504" s="142"/>
    </row>
    <row r="2505" spans="6:6" x14ac:dyDescent="0.3">
      <c r="F2505" s="142"/>
    </row>
    <row r="2506" spans="6:6" x14ac:dyDescent="0.3">
      <c r="F2506" s="142"/>
    </row>
    <row r="2507" spans="6:6" x14ac:dyDescent="0.3">
      <c r="F2507" s="142"/>
    </row>
    <row r="2508" spans="6:6" x14ac:dyDescent="0.3">
      <c r="F2508" s="142"/>
    </row>
    <row r="2509" spans="6:6" x14ac:dyDescent="0.3">
      <c r="F2509" s="142"/>
    </row>
    <row r="2510" spans="6:6" x14ac:dyDescent="0.3">
      <c r="F2510" s="142"/>
    </row>
    <row r="2511" spans="6:6" x14ac:dyDescent="0.3">
      <c r="F2511" s="142"/>
    </row>
    <row r="2512" spans="6:6" x14ac:dyDescent="0.3">
      <c r="F2512" s="142"/>
    </row>
    <row r="2513" spans="6:6" x14ac:dyDescent="0.3">
      <c r="F2513" s="142"/>
    </row>
    <row r="2514" spans="6:6" x14ac:dyDescent="0.3">
      <c r="F2514" s="142"/>
    </row>
    <row r="2515" spans="6:6" x14ac:dyDescent="0.3">
      <c r="F2515" s="142"/>
    </row>
    <row r="2516" spans="6:6" x14ac:dyDescent="0.3">
      <c r="F2516" s="142"/>
    </row>
    <row r="2517" spans="6:6" x14ac:dyDescent="0.3">
      <c r="F2517" s="142"/>
    </row>
    <row r="2518" spans="6:6" x14ac:dyDescent="0.3">
      <c r="F2518" s="142"/>
    </row>
    <row r="2519" spans="6:6" x14ac:dyDescent="0.3">
      <c r="F2519" s="142"/>
    </row>
    <row r="2520" spans="6:6" x14ac:dyDescent="0.3">
      <c r="F2520" s="142"/>
    </row>
    <row r="2521" spans="6:6" x14ac:dyDescent="0.3">
      <c r="F2521" s="142"/>
    </row>
    <row r="2522" spans="6:6" x14ac:dyDescent="0.3">
      <c r="F2522" s="142"/>
    </row>
    <row r="2523" spans="6:6" x14ac:dyDescent="0.3">
      <c r="F2523" s="142"/>
    </row>
    <row r="2524" spans="6:6" x14ac:dyDescent="0.3">
      <c r="F2524" s="142"/>
    </row>
    <row r="2525" spans="6:6" x14ac:dyDescent="0.3">
      <c r="F2525" s="142"/>
    </row>
    <row r="2526" spans="6:6" x14ac:dyDescent="0.3">
      <c r="F2526" s="142"/>
    </row>
    <row r="2527" spans="6:6" x14ac:dyDescent="0.3">
      <c r="F2527" s="142"/>
    </row>
    <row r="2528" spans="6:6" x14ac:dyDescent="0.3">
      <c r="F2528" s="142"/>
    </row>
    <row r="2529" spans="6:6" x14ac:dyDescent="0.3">
      <c r="F2529" s="142"/>
    </row>
    <row r="2530" spans="6:6" x14ac:dyDescent="0.3">
      <c r="F2530" s="142"/>
    </row>
    <row r="2531" spans="6:6" x14ac:dyDescent="0.3">
      <c r="F2531" s="142"/>
    </row>
    <row r="2532" spans="6:6" x14ac:dyDescent="0.3">
      <c r="F2532" s="142"/>
    </row>
    <row r="2533" spans="6:6" x14ac:dyDescent="0.3">
      <c r="F2533" s="142"/>
    </row>
    <row r="2534" spans="6:6" x14ac:dyDescent="0.3">
      <c r="F2534" s="142"/>
    </row>
    <row r="2535" spans="6:6" x14ac:dyDescent="0.3">
      <c r="F2535" s="142"/>
    </row>
    <row r="2536" spans="6:6" x14ac:dyDescent="0.3">
      <c r="F2536" s="142"/>
    </row>
    <row r="2537" spans="6:6" x14ac:dyDescent="0.3">
      <c r="F2537" s="142"/>
    </row>
    <row r="2538" spans="6:6" x14ac:dyDescent="0.3">
      <c r="F2538" s="142"/>
    </row>
    <row r="2539" spans="6:6" x14ac:dyDescent="0.3">
      <c r="F2539" s="142"/>
    </row>
    <row r="2540" spans="6:6" x14ac:dyDescent="0.3">
      <c r="F2540" s="142"/>
    </row>
    <row r="2541" spans="6:6" x14ac:dyDescent="0.3">
      <c r="F2541" s="142"/>
    </row>
    <row r="2542" spans="6:6" x14ac:dyDescent="0.3">
      <c r="F2542" s="142"/>
    </row>
    <row r="2543" spans="6:6" x14ac:dyDescent="0.3">
      <c r="F2543" s="142"/>
    </row>
    <row r="2544" spans="6:6" x14ac:dyDescent="0.3">
      <c r="F2544" s="142"/>
    </row>
    <row r="2545" spans="6:6" x14ac:dyDescent="0.3">
      <c r="F2545" s="142"/>
    </row>
    <row r="2546" spans="6:6" x14ac:dyDescent="0.3">
      <c r="F2546" s="142"/>
    </row>
    <row r="2547" spans="6:6" x14ac:dyDescent="0.3">
      <c r="F2547" s="142"/>
    </row>
    <row r="2548" spans="6:6" x14ac:dyDescent="0.3">
      <c r="F2548" s="142"/>
    </row>
    <row r="2549" spans="6:6" x14ac:dyDescent="0.3">
      <c r="F2549" s="142"/>
    </row>
    <row r="2550" spans="6:6" x14ac:dyDescent="0.3">
      <c r="F2550" s="142"/>
    </row>
    <row r="2551" spans="6:6" x14ac:dyDescent="0.3">
      <c r="F2551" s="142"/>
    </row>
    <row r="2552" spans="6:6" x14ac:dyDescent="0.3">
      <c r="F2552" s="142"/>
    </row>
    <row r="2553" spans="6:6" x14ac:dyDescent="0.3">
      <c r="F2553" s="142"/>
    </row>
    <row r="2554" spans="6:6" x14ac:dyDescent="0.3">
      <c r="F2554" s="142"/>
    </row>
    <row r="2555" spans="6:6" x14ac:dyDescent="0.3">
      <c r="F2555" s="142"/>
    </row>
    <row r="2556" spans="6:6" x14ac:dyDescent="0.3">
      <c r="F2556" s="142"/>
    </row>
    <row r="2557" spans="6:6" x14ac:dyDescent="0.3">
      <c r="F2557" s="142"/>
    </row>
    <row r="2558" spans="6:6" x14ac:dyDescent="0.3">
      <c r="F2558" s="142"/>
    </row>
    <row r="2559" spans="6:6" x14ac:dyDescent="0.3">
      <c r="F2559" s="142"/>
    </row>
    <row r="2560" spans="6:6" x14ac:dyDescent="0.3">
      <c r="F2560" s="142"/>
    </row>
    <row r="2561" spans="6:6" x14ac:dyDescent="0.3">
      <c r="F2561" s="142"/>
    </row>
    <row r="2562" spans="6:6" x14ac:dyDescent="0.3">
      <c r="F2562" s="142"/>
    </row>
    <row r="2563" spans="6:6" x14ac:dyDescent="0.3">
      <c r="F2563" s="142"/>
    </row>
    <row r="2564" spans="6:6" x14ac:dyDescent="0.3">
      <c r="F2564" s="142"/>
    </row>
    <row r="2565" spans="6:6" x14ac:dyDescent="0.3">
      <c r="F2565" s="142"/>
    </row>
    <row r="2566" spans="6:6" x14ac:dyDescent="0.3">
      <c r="F2566" s="142"/>
    </row>
    <row r="2567" spans="6:6" x14ac:dyDescent="0.3">
      <c r="F2567" s="142"/>
    </row>
    <row r="2568" spans="6:6" x14ac:dyDescent="0.3">
      <c r="F2568" s="142"/>
    </row>
    <row r="2569" spans="6:6" x14ac:dyDescent="0.3">
      <c r="F2569" s="142"/>
    </row>
    <row r="2570" spans="6:6" x14ac:dyDescent="0.3">
      <c r="F2570" s="142"/>
    </row>
    <row r="2571" spans="6:6" x14ac:dyDescent="0.3">
      <c r="F2571" s="142"/>
    </row>
    <row r="2572" spans="6:6" x14ac:dyDescent="0.3">
      <c r="F2572" s="142"/>
    </row>
    <row r="2573" spans="6:6" x14ac:dyDescent="0.3">
      <c r="F2573" s="142"/>
    </row>
    <row r="2574" spans="6:6" x14ac:dyDescent="0.3">
      <c r="F2574" s="142"/>
    </row>
    <row r="2575" spans="6:6" x14ac:dyDescent="0.3">
      <c r="F2575" s="142"/>
    </row>
    <row r="2576" spans="6:6" x14ac:dyDescent="0.3">
      <c r="F2576" s="142"/>
    </row>
    <row r="2577" spans="6:6" x14ac:dyDescent="0.3">
      <c r="F2577" s="142"/>
    </row>
    <row r="2578" spans="6:6" x14ac:dyDescent="0.3">
      <c r="F2578" s="142"/>
    </row>
    <row r="2579" spans="6:6" x14ac:dyDescent="0.3">
      <c r="F2579" s="142"/>
    </row>
    <row r="2580" spans="6:6" x14ac:dyDescent="0.3">
      <c r="F2580" s="142"/>
    </row>
    <row r="2581" spans="6:6" x14ac:dyDescent="0.3">
      <c r="F2581" s="142"/>
    </row>
    <row r="2582" spans="6:6" x14ac:dyDescent="0.3">
      <c r="F2582" s="142"/>
    </row>
    <row r="2583" spans="6:6" x14ac:dyDescent="0.3">
      <c r="F2583" s="142"/>
    </row>
    <row r="2584" spans="6:6" x14ac:dyDescent="0.3">
      <c r="F2584" s="142"/>
    </row>
    <row r="2585" spans="6:6" x14ac:dyDescent="0.3">
      <c r="F2585" s="142"/>
    </row>
    <row r="2586" spans="6:6" x14ac:dyDescent="0.3">
      <c r="F2586" s="142"/>
    </row>
    <row r="2587" spans="6:6" x14ac:dyDescent="0.3">
      <c r="F2587" s="142"/>
    </row>
    <row r="2588" spans="6:6" x14ac:dyDescent="0.3">
      <c r="F2588" s="142"/>
    </row>
    <row r="2589" spans="6:6" x14ac:dyDescent="0.3">
      <c r="F2589" s="142"/>
    </row>
    <row r="2590" spans="6:6" x14ac:dyDescent="0.3">
      <c r="F2590" s="142"/>
    </row>
    <row r="2591" spans="6:6" x14ac:dyDescent="0.3">
      <c r="F2591" s="142"/>
    </row>
    <row r="2592" spans="6:6" x14ac:dyDescent="0.3">
      <c r="F2592" s="142"/>
    </row>
    <row r="2593" spans="6:6" x14ac:dyDescent="0.3">
      <c r="F2593" s="142"/>
    </row>
    <row r="2594" spans="6:6" x14ac:dyDescent="0.3">
      <c r="F2594" s="142"/>
    </row>
    <row r="2595" spans="6:6" x14ac:dyDescent="0.3">
      <c r="F2595" s="142"/>
    </row>
    <row r="2596" spans="6:6" x14ac:dyDescent="0.3">
      <c r="F2596" s="142"/>
    </row>
    <row r="2597" spans="6:6" x14ac:dyDescent="0.3">
      <c r="F2597" s="142"/>
    </row>
    <row r="2598" spans="6:6" x14ac:dyDescent="0.3">
      <c r="F2598" s="142"/>
    </row>
    <row r="2599" spans="6:6" x14ac:dyDescent="0.3">
      <c r="F2599" s="142"/>
    </row>
    <row r="2600" spans="6:6" x14ac:dyDescent="0.3">
      <c r="F2600" s="142"/>
    </row>
    <row r="2601" spans="6:6" x14ac:dyDescent="0.3">
      <c r="F2601" s="142"/>
    </row>
    <row r="2602" spans="6:6" x14ac:dyDescent="0.3">
      <c r="F2602" s="142"/>
    </row>
    <row r="2603" spans="6:6" x14ac:dyDescent="0.3">
      <c r="F2603" s="142"/>
    </row>
    <row r="2604" spans="6:6" x14ac:dyDescent="0.3">
      <c r="F2604" s="142"/>
    </row>
    <row r="2605" spans="6:6" x14ac:dyDescent="0.3">
      <c r="F2605" s="142"/>
    </row>
    <row r="2606" spans="6:6" x14ac:dyDescent="0.3">
      <c r="F2606" s="142"/>
    </row>
    <row r="2607" spans="6:6" x14ac:dyDescent="0.3">
      <c r="F2607" s="142"/>
    </row>
    <row r="2608" spans="6:6" x14ac:dyDescent="0.3">
      <c r="F2608" s="142"/>
    </row>
    <row r="2609" spans="6:6" x14ac:dyDescent="0.3">
      <c r="F2609" s="142"/>
    </row>
    <row r="2610" spans="6:6" x14ac:dyDescent="0.3">
      <c r="F2610" s="142"/>
    </row>
    <row r="2611" spans="6:6" x14ac:dyDescent="0.3">
      <c r="F2611" s="142"/>
    </row>
    <row r="2612" spans="6:6" x14ac:dyDescent="0.3">
      <c r="F2612" s="142"/>
    </row>
    <row r="2613" spans="6:6" x14ac:dyDescent="0.3">
      <c r="F2613" s="142"/>
    </row>
    <row r="2614" spans="6:6" x14ac:dyDescent="0.3">
      <c r="F2614" s="142"/>
    </row>
    <row r="2615" spans="6:6" x14ac:dyDescent="0.3">
      <c r="F2615" s="142"/>
    </row>
    <row r="2616" spans="6:6" x14ac:dyDescent="0.3">
      <c r="F2616" s="142"/>
    </row>
    <row r="2617" spans="6:6" x14ac:dyDescent="0.3">
      <c r="F2617" s="142"/>
    </row>
    <row r="2618" spans="6:6" x14ac:dyDescent="0.3">
      <c r="F2618" s="142"/>
    </row>
    <row r="2619" spans="6:6" x14ac:dyDescent="0.3">
      <c r="F2619" s="142"/>
    </row>
    <row r="2620" spans="6:6" x14ac:dyDescent="0.3">
      <c r="F2620" s="142"/>
    </row>
    <row r="2621" spans="6:6" x14ac:dyDescent="0.3">
      <c r="F2621" s="142"/>
    </row>
    <row r="2622" spans="6:6" x14ac:dyDescent="0.3">
      <c r="F2622" s="142"/>
    </row>
    <row r="2623" spans="6:6" x14ac:dyDescent="0.3">
      <c r="F2623" s="142"/>
    </row>
    <row r="2624" spans="6:6" x14ac:dyDescent="0.3">
      <c r="F2624" s="142"/>
    </row>
    <row r="2625" spans="6:6" x14ac:dyDescent="0.3">
      <c r="F2625" s="142"/>
    </row>
    <row r="2626" spans="6:6" x14ac:dyDescent="0.3">
      <c r="F2626" s="142"/>
    </row>
    <row r="2627" spans="6:6" x14ac:dyDescent="0.3">
      <c r="F2627" s="142"/>
    </row>
    <row r="2628" spans="6:6" x14ac:dyDescent="0.3">
      <c r="F2628" s="142"/>
    </row>
    <row r="2629" spans="6:6" x14ac:dyDescent="0.3">
      <c r="F2629" s="142"/>
    </row>
    <row r="2630" spans="6:6" x14ac:dyDescent="0.3">
      <c r="F2630" s="142"/>
    </row>
    <row r="2631" spans="6:6" x14ac:dyDescent="0.3">
      <c r="F2631" s="142"/>
    </row>
    <row r="2632" spans="6:6" x14ac:dyDescent="0.3">
      <c r="F2632" s="142"/>
    </row>
    <row r="2633" spans="6:6" x14ac:dyDescent="0.3">
      <c r="F2633" s="142"/>
    </row>
    <row r="2634" spans="6:6" x14ac:dyDescent="0.3">
      <c r="F2634" s="142"/>
    </row>
    <row r="2635" spans="6:6" x14ac:dyDescent="0.3">
      <c r="F2635" s="142"/>
    </row>
    <row r="2636" spans="6:6" x14ac:dyDescent="0.3">
      <c r="F2636" s="142"/>
    </row>
    <row r="2637" spans="6:6" x14ac:dyDescent="0.3">
      <c r="F2637" s="142"/>
    </row>
    <row r="2638" spans="6:6" x14ac:dyDescent="0.3">
      <c r="F2638" s="142"/>
    </row>
    <row r="2639" spans="6:6" x14ac:dyDescent="0.3">
      <c r="F2639" s="142"/>
    </row>
    <row r="2640" spans="6:6" x14ac:dyDescent="0.3">
      <c r="F2640" s="142"/>
    </row>
    <row r="2641" spans="6:6" x14ac:dyDescent="0.3">
      <c r="F2641" s="142"/>
    </row>
    <row r="2642" spans="6:6" x14ac:dyDescent="0.3">
      <c r="F2642" s="142"/>
    </row>
    <row r="2643" spans="6:6" x14ac:dyDescent="0.3">
      <c r="F2643" s="142"/>
    </row>
    <row r="2644" spans="6:6" x14ac:dyDescent="0.3">
      <c r="F2644" s="142"/>
    </row>
    <row r="2645" spans="6:6" x14ac:dyDescent="0.3">
      <c r="F2645" s="142"/>
    </row>
    <row r="2646" spans="6:6" x14ac:dyDescent="0.3">
      <c r="F2646" s="142"/>
    </row>
    <row r="2647" spans="6:6" x14ac:dyDescent="0.3">
      <c r="F2647" s="142"/>
    </row>
    <row r="2648" spans="6:6" x14ac:dyDescent="0.3">
      <c r="F2648" s="142"/>
    </row>
    <row r="2649" spans="6:6" x14ac:dyDescent="0.3">
      <c r="F2649" s="142"/>
    </row>
    <row r="2650" spans="6:6" x14ac:dyDescent="0.3">
      <c r="F2650" s="142"/>
    </row>
    <row r="2651" spans="6:6" x14ac:dyDescent="0.3">
      <c r="F2651" s="142"/>
    </row>
    <row r="2652" spans="6:6" x14ac:dyDescent="0.3">
      <c r="F2652" s="142"/>
    </row>
    <row r="2653" spans="6:6" x14ac:dyDescent="0.3">
      <c r="F2653" s="142"/>
    </row>
    <row r="2654" spans="6:6" x14ac:dyDescent="0.3">
      <c r="F2654" s="142"/>
    </row>
    <row r="2655" spans="6:6" x14ac:dyDescent="0.3">
      <c r="F2655" s="142"/>
    </row>
    <row r="2656" spans="6:6" x14ac:dyDescent="0.3">
      <c r="F2656" s="142"/>
    </row>
    <row r="2657" spans="6:6" x14ac:dyDescent="0.3">
      <c r="F2657" s="142"/>
    </row>
    <row r="2658" spans="6:6" x14ac:dyDescent="0.3">
      <c r="F2658" s="142"/>
    </row>
    <row r="2659" spans="6:6" x14ac:dyDescent="0.3">
      <c r="F2659" s="142"/>
    </row>
    <row r="2660" spans="6:6" x14ac:dyDescent="0.3">
      <c r="F2660" s="142"/>
    </row>
    <row r="2661" spans="6:6" x14ac:dyDescent="0.3">
      <c r="F2661" s="142"/>
    </row>
    <row r="2662" spans="6:6" x14ac:dyDescent="0.3">
      <c r="F2662" s="142"/>
    </row>
    <row r="2663" spans="6:6" x14ac:dyDescent="0.3">
      <c r="F2663" s="142"/>
    </row>
    <row r="2664" spans="6:6" x14ac:dyDescent="0.3">
      <c r="F2664" s="142"/>
    </row>
    <row r="2665" spans="6:6" x14ac:dyDescent="0.3">
      <c r="F2665" s="142"/>
    </row>
    <row r="2666" spans="6:6" x14ac:dyDescent="0.3">
      <c r="F2666" s="142"/>
    </row>
    <row r="2667" spans="6:6" x14ac:dyDescent="0.3">
      <c r="F2667" s="142"/>
    </row>
    <row r="2668" spans="6:6" x14ac:dyDescent="0.3">
      <c r="F2668" s="142"/>
    </row>
    <row r="2669" spans="6:6" x14ac:dyDescent="0.3">
      <c r="F2669" s="142"/>
    </row>
    <row r="2670" spans="6:6" x14ac:dyDescent="0.3">
      <c r="F2670" s="142"/>
    </row>
    <row r="2671" spans="6:6" x14ac:dyDescent="0.3">
      <c r="F2671" s="142"/>
    </row>
    <row r="2672" spans="6:6" x14ac:dyDescent="0.3">
      <c r="F2672" s="142"/>
    </row>
    <row r="2673" spans="6:6" x14ac:dyDescent="0.3">
      <c r="F2673" s="142"/>
    </row>
    <row r="2674" spans="6:6" x14ac:dyDescent="0.3">
      <c r="F2674" s="142"/>
    </row>
    <row r="2675" spans="6:6" x14ac:dyDescent="0.3">
      <c r="F2675" s="142"/>
    </row>
    <row r="2676" spans="6:6" x14ac:dyDescent="0.3">
      <c r="F2676" s="142"/>
    </row>
    <row r="2677" spans="6:6" x14ac:dyDescent="0.3">
      <c r="F2677" s="142"/>
    </row>
    <row r="2678" spans="6:6" x14ac:dyDescent="0.3">
      <c r="F2678" s="142"/>
    </row>
    <row r="2679" spans="6:6" x14ac:dyDescent="0.3">
      <c r="F2679" s="142"/>
    </row>
    <row r="2680" spans="6:6" x14ac:dyDescent="0.3">
      <c r="F2680" s="142"/>
    </row>
    <row r="2681" spans="6:6" x14ac:dyDescent="0.3">
      <c r="F2681" s="142"/>
    </row>
    <row r="2682" spans="6:6" x14ac:dyDescent="0.3">
      <c r="F2682" s="142"/>
    </row>
    <row r="2683" spans="6:6" x14ac:dyDescent="0.3">
      <c r="F2683" s="142"/>
    </row>
    <row r="2684" spans="6:6" x14ac:dyDescent="0.3">
      <c r="F2684" s="142"/>
    </row>
    <row r="2685" spans="6:6" x14ac:dyDescent="0.3">
      <c r="F2685" s="142"/>
    </row>
    <row r="2686" spans="6:6" x14ac:dyDescent="0.3">
      <c r="F2686" s="142"/>
    </row>
    <row r="2687" spans="6:6" x14ac:dyDescent="0.3">
      <c r="F2687" s="142"/>
    </row>
    <row r="2688" spans="6:6" x14ac:dyDescent="0.3">
      <c r="F2688" s="142"/>
    </row>
    <row r="2689" spans="6:6" x14ac:dyDescent="0.3">
      <c r="F2689" s="142"/>
    </row>
    <row r="2690" spans="6:6" x14ac:dyDescent="0.3">
      <c r="F2690" s="142"/>
    </row>
    <row r="2691" spans="6:6" x14ac:dyDescent="0.3">
      <c r="F2691" s="142"/>
    </row>
    <row r="2692" spans="6:6" x14ac:dyDescent="0.3">
      <c r="F2692" s="142"/>
    </row>
    <row r="2693" spans="6:6" x14ac:dyDescent="0.3">
      <c r="F2693" s="142"/>
    </row>
    <row r="2694" spans="6:6" x14ac:dyDescent="0.3">
      <c r="F2694" s="142"/>
    </row>
    <row r="2695" spans="6:6" x14ac:dyDescent="0.3">
      <c r="F2695" s="142"/>
    </row>
    <row r="2696" spans="6:6" x14ac:dyDescent="0.3">
      <c r="F2696" s="142"/>
    </row>
    <row r="2697" spans="6:6" x14ac:dyDescent="0.3">
      <c r="F2697" s="142"/>
    </row>
    <row r="2698" spans="6:6" x14ac:dyDescent="0.3">
      <c r="F2698" s="142"/>
    </row>
    <row r="2699" spans="6:6" x14ac:dyDescent="0.3">
      <c r="F2699" s="142"/>
    </row>
    <row r="2700" spans="6:6" x14ac:dyDescent="0.3">
      <c r="F2700" s="142"/>
    </row>
    <row r="2701" spans="6:6" x14ac:dyDescent="0.3">
      <c r="F2701" s="142"/>
    </row>
    <row r="2702" spans="6:6" x14ac:dyDescent="0.3">
      <c r="F2702" s="142"/>
    </row>
    <row r="2703" spans="6:6" x14ac:dyDescent="0.3">
      <c r="F2703" s="142"/>
    </row>
    <row r="2704" spans="6:6" x14ac:dyDescent="0.3">
      <c r="F2704" s="142"/>
    </row>
    <row r="2705" spans="6:6" x14ac:dyDescent="0.3">
      <c r="F2705" s="142"/>
    </row>
    <row r="2706" spans="6:6" x14ac:dyDescent="0.3">
      <c r="F2706" s="142"/>
    </row>
    <row r="2707" spans="6:6" x14ac:dyDescent="0.3">
      <c r="F2707" s="142"/>
    </row>
    <row r="2708" spans="6:6" x14ac:dyDescent="0.3">
      <c r="F2708" s="142"/>
    </row>
    <row r="2709" spans="6:6" x14ac:dyDescent="0.3">
      <c r="F2709" s="142"/>
    </row>
    <row r="2710" spans="6:6" x14ac:dyDescent="0.3">
      <c r="F2710" s="142"/>
    </row>
    <row r="2711" spans="6:6" x14ac:dyDescent="0.3">
      <c r="F2711" s="142"/>
    </row>
    <row r="2712" spans="6:6" x14ac:dyDescent="0.3">
      <c r="F2712" s="142"/>
    </row>
    <row r="2713" spans="6:6" x14ac:dyDescent="0.3">
      <c r="F2713" s="142"/>
    </row>
    <row r="2714" spans="6:6" x14ac:dyDescent="0.3">
      <c r="F2714" s="142"/>
    </row>
    <row r="2715" spans="6:6" x14ac:dyDescent="0.3">
      <c r="F2715" s="142"/>
    </row>
    <row r="2716" spans="6:6" x14ac:dyDescent="0.3">
      <c r="F2716" s="142"/>
    </row>
    <row r="2717" spans="6:6" x14ac:dyDescent="0.3">
      <c r="F2717" s="142"/>
    </row>
    <row r="2718" spans="6:6" x14ac:dyDescent="0.3">
      <c r="F2718" s="142"/>
    </row>
    <row r="2719" spans="6:6" x14ac:dyDescent="0.3">
      <c r="F2719" s="142"/>
    </row>
    <row r="2720" spans="6:6" x14ac:dyDescent="0.3">
      <c r="F2720" s="142"/>
    </row>
    <row r="2721" spans="6:6" x14ac:dyDescent="0.3">
      <c r="F2721" s="142"/>
    </row>
    <row r="2722" spans="6:6" x14ac:dyDescent="0.3">
      <c r="F2722" s="142"/>
    </row>
    <row r="2723" spans="6:6" x14ac:dyDescent="0.3">
      <c r="F2723" s="142"/>
    </row>
    <row r="2724" spans="6:6" x14ac:dyDescent="0.3">
      <c r="F2724" s="142"/>
    </row>
    <row r="2725" spans="6:6" x14ac:dyDescent="0.3">
      <c r="F2725" s="142"/>
    </row>
    <row r="2726" spans="6:6" x14ac:dyDescent="0.3">
      <c r="F2726" s="142"/>
    </row>
    <row r="2727" spans="6:6" x14ac:dyDescent="0.3">
      <c r="F2727" s="142"/>
    </row>
    <row r="2728" spans="6:6" x14ac:dyDescent="0.3">
      <c r="F2728" s="142"/>
    </row>
    <row r="2729" spans="6:6" x14ac:dyDescent="0.3">
      <c r="F2729" s="142"/>
    </row>
    <row r="2730" spans="6:6" x14ac:dyDescent="0.3">
      <c r="F2730" s="142"/>
    </row>
    <row r="2731" spans="6:6" x14ac:dyDescent="0.3">
      <c r="F2731" s="142"/>
    </row>
    <row r="2732" spans="6:6" x14ac:dyDescent="0.3">
      <c r="F2732" s="142"/>
    </row>
    <row r="2733" spans="6:6" x14ac:dyDescent="0.3">
      <c r="F2733" s="142"/>
    </row>
    <row r="2734" spans="6:6" x14ac:dyDescent="0.3">
      <c r="F2734" s="142"/>
    </row>
    <row r="2735" spans="6:6" x14ac:dyDescent="0.3">
      <c r="F2735" s="142"/>
    </row>
    <row r="2736" spans="6:6" x14ac:dyDescent="0.3">
      <c r="F2736" s="142"/>
    </row>
    <row r="2737" spans="6:6" x14ac:dyDescent="0.3">
      <c r="F2737" s="142"/>
    </row>
    <row r="2738" spans="6:6" x14ac:dyDescent="0.3">
      <c r="F2738" s="142"/>
    </row>
    <row r="2739" spans="6:6" x14ac:dyDescent="0.3">
      <c r="F2739" s="142"/>
    </row>
    <row r="2740" spans="6:6" x14ac:dyDescent="0.3">
      <c r="F2740" s="142"/>
    </row>
    <row r="2741" spans="6:6" x14ac:dyDescent="0.3">
      <c r="F2741" s="142"/>
    </row>
    <row r="2742" spans="6:6" x14ac:dyDescent="0.3">
      <c r="F2742" s="142"/>
    </row>
    <row r="2743" spans="6:6" x14ac:dyDescent="0.3">
      <c r="F2743" s="142"/>
    </row>
    <row r="2744" spans="6:6" x14ac:dyDescent="0.3">
      <c r="F2744" s="142"/>
    </row>
    <row r="2745" spans="6:6" x14ac:dyDescent="0.3">
      <c r="F2745" s="142"/>
    </row>
    <row r="2746" spans="6:6" x14ac:dyDescent="0.3">
      <c r="F2746" s="142"/>
    </row>
    <row r="2747" spans="6:6" x14ac:dyDescent="0.3">
      <c r="F2747" s="142"/>
    </row>
    <row r="2748" spans="6:6" x14ac:dyDescent="0.3">
      <c r="F2748" s="142"/>
    </row>
    <row r="2749" spans="6:6" x14ac:dyDescent="0.3">
      <c r="F2749" s="142"/>
    </row>
    <row r="2750" spans="6:6" x14ac:dyDescent="0.3">
      <c r="F2750" s="142"/>
    </row>
    <row r="2751" spans="6:6" x14ac:dyDescent="0.3">
      <c r="F2751" s="142"/>
    </row>
    <row r="2752" spans="6:6" x14ac:dyDescent="0.3">
      <c r="F2752" s="142"/>
    </row>
    <row r="2753" spans="6:6" x14ac:dyDescent="0.3">
      <c r="F2753" s="142"/>
    </row>
    <row r="2754" spans="6:6" x14ac:dyDescent="0.3">
      <c r="F2754" s="142"/>
    </row>
    <row r="2755" spans="6:6" x14ac:dyDescent="0.3">
      <c r="F2755" s="142"/>
    </row>
    <row r="2756" spans="6:6" x14ac:dyDescent="0.3">
      <c r="F2756" s="142"/>
    </row>
    <row r="2757" spans="6:6" x14ac:dyDescent="0.3">
      <c r="F2757" s="142"/>
    </row>
    <row r="2758" spans="6:6" x14ac:dyDescent="0.3">
      <c r="F2758" s="142"/>
    </row>
    <row r="2759" spans="6:6" x14ac:dyDescent="0.3">
      <c r="F2759" s="142"/>
    </row>
    <row r="2760" spans="6:6" x14ac:dyDescent="0.3">
      <c r="F2760" s="142"/>
    </row>
    <row r="2761" spans="6:6" x14ac:dyDescent="0.3">
      <c r="F2761" s="142"/>
    </row>
    <row r="2762" spans="6:6" x14ac:dyDescent="0.3">
      <c r="F2762" s="142"/>
    </row>
    <row r="2763" spans="6:6" x14ac:dyDescent="0.3">
      <c r="F2763" s="142"/>
    </row>
    <row r="2764" spans="6:6" x14ac:dyDescent="0.3">
      <c r="F2764" s="142"/>
    </row>
    <row r="2765" spans="6:6" x14ac:dyDescent="0.3">
      <c r="F2765" s="142"/>
    </row>
    <row r="2766" spans="6:6" x14ac:dyDescent="0.3">
      <c r="F2766" s="142"/>
    </row>
    <row r="2767" spans="6:6" x14ac:dyDescent="0.3">
      <c r="F2767" s="142"/>
    </row>
    <row r="2768" spans="6:6" x14ac:dyDescent="0.3">
      <c r="F2768" s="142"/>
    </row>
    <row r="2769" spans="6:6" x14ac:dyDescent="0.3">
      <c r="F2769" s="142"/>
    </row>
    <row r="2770" spans="6:6" x14ac:dyDescent="0.3">
      <c r="F2770" s="142"/>
    </row>
    <row r="2771" spans="6:6" x14ac:dyDescent="0.3">
      <c r="F2771" s="142"/>
    </row>
    <row r="2772" spans="6:6" x14ac:dyDescent="0.3">
      <c r="F2772" s="142"/>
    </row>
    <row r="2773" spans="6:6" x14ac:dyDescent="0.3">
      <c r="F2773" s="142"/>
    </row>
    <row r="2774" spans="6:6" x14ac:dyDescent="0.3">
      <c r="F2774" s="142"/>
    </row>
    <row r="2775" spans="6:6" x14ac:dyDescent="0.3">
      <c r="F2775" s="142"/>
    </row>
    <row r="2776" spans="6:6" x14ac:dyDescent="0.3">
      <c r="F2776" s="142"/>
    </row>
    <row r="2777" spans="6:6" x14ac:dyDescent="0.3">
      <c r="F2777" s="142"/>
    </row>
    <row r="2778" spans="6:6" x14ac:dyDescent="0.3">
      <c r="F2778" s="142"/>
    </row>
    <row r="2779" spans="6:6" x14ac:dyDescent="0.3">
      <c r="F2779" s="142"/>
    </row>
    <row r="2780" spans="6:6" x14ac:dyDescent="0.3">
      <c r="F2780" s="142"/>
    </row>
    <row r="2781" spans="6:6" x14ac:dyDescent="0.3">
      <c r="F2781" s="142"/>
    </row>
    <row r="2782" spans="6:6" x14ac:dyDescent="0.3">
      <c r="F2782" s="142"/>
    </row>
    <row r="2783" spans="6:6" x14ac:dyDescent="0.3">
      <c r="F2783" s="142"/>
    </row>
    <row r="2784" spans="6:6" x14ac:dyDescent="0.3">
      <c r="F2784" s="142"/>
    </row>
    <row r="2785" spans="6:6" x14ac:dyDescent="0.3">
      <c r="F2785" s="142"/>
    </row>
    <row r="2786" spans="6:6" x14ac:dyDescent="0.3">
      <c r="F2786" s="142"/>
    </row>
    <row r="2787" spans="6:6" x14ac:dyDescent="0.3">
      <c r="F2787" s="142"/>
    </row>
    <row r="2788" spans="6:6" x14ac:dyDescent="0.3">
      <c r="F2788" s="142"/>
    </row>
    <row r="2789" spans="6:6" x14ac:dyDescent="0.3">
      <c r="F2789" s="142"/>
    </row>
    <row r="2790" spans="6:6" x14ac:dyDescent="0.3">
      <c r="F2790" s="142"/>
    </row>
    <row r="2791" spans="6:6" x14ac:dyDescent="0.3">
      <c r="F2791" s="142"/>
    </row>
    <row r="2792" spans="6:6" x14ac:dyDescent="0.3">
      <c r="F2792" s="142"/>
    </row>
    <row r="2793" spans="6:6" x14ac:dyDescent="0.3">
      <c r="F2793" s="142"/>
    </row>
    <row r="2794" spans="6:6" x14ac:dyDescent="0.3">
      <c r="F2794" s="142"/>
    </row>
    <row r="2795" spans="6:6" x14ac:dyDescent="0.3">
      <c r="F2795" s="142"/>
    </row>
    <row r="2796" spans="6:6" x14ac:dyDescent="0.3">
      <c r="F2796" s="142"/>
    </row>
    <row r="2797" spans="6:6" x14ac:dyDescent="0.3">
      <c r="F2797" s="142"/>
    </row>
    <row r="2798" spans="6:6" x14ac:dyDescent="0.3">
      <c r="F2798" s="142"/>
    </row>
    <row r="2799" spans="6:6" x14ac:dyDescent="0.3">
      <c r="F2799" s="142"/>
    </row>
    <row r="2800" spans="6:6" x14ac:dyDescent="0.3">
      <c r="F2800" s="142"/>
    </row>
    <row r="2801" spans="6:6" x14ac:dyDescent="0.3">
      <c r="F2801" s="142"/>
    </row>
    <row r="2802" spans="6:6" x14ac:dyDescent="0.3">
      <c r="F2802" s="142"/>
    </row>
    <row r="2803" spans="6:6" x14ac:dyDescent="0.3">
      <c r="F2803" s="142"/>
    </row>
    <row r="2804" spans="6:6" x14ac:dyDescent="0.3">
      <c r="F2804" s="142"/>
    </row>
    <row r="2805" spans="6:6" x14ac:dyDescent="0.3">
      <c r="F2805" s="142"/>
    </row>
    <row r="2806" spans="6:6" x14ac:dyDescent="0.3">
      <c r="F2806" s="142"/>
    </row>
    <row r="2807" spans="6:6" x14ac:dyDescent="0.3">
      <c r="F2807" s="142"/>
    </row>
    <row r="2808" spans="6:6" x14ac:dyDescent="0.3">
      <c r="F2808" s="142"/>
    </row>
    <row r="2809" spans="6:6" x14ac:dyDescent="0.3">
      <c r="F2809" s="142"/>
    </row>
    <row r="2810" spans="6:6" x14ac:dyDescent="0.3">
      <c r="F2810" s="142"/>
    </row>
    <row r="2811" spans="6:6" x14ac:dyDescent="0.3">
      <c r="F2811" s="142"/>
    </row>
    <row r="2812" spans="6:6" x14ac:dyDescent="0.3">
      <c r="F2812" s="142"/>
    </row>
    <row r="2813" spans="6:6" x14ac:dyDescent="0.3">
      <c r="F2813" s="142"/>
    </row>
    <row r="2814" spans="6:6" x14ac:dyDescent="0.3">
      <c r="F2814" s="142"/>
    </row>
    <row r="2815" spans="6:6" x14ac:dyDescent="0.3">
      <c r="F2815" s="142"/>
    </row>
    <row r="2816" spans="6:6" x14ac:dyDescent="0.3">
      <c r="F2816" s="142"/>
    </row>
    <row r="2817" spans="6:6" x14ac:dyDescent="0.3">
      <c r="F2817" s="142"/>
    </row>
    <row r="2818" spans="6:6" x14ac:dyDescent="0.3">
      <c r="F2818" s="142"/>
    </row>
    <row r="2819" spans="6:6" x14ac:dyDescent="0.3">
      <c r="F2819" s="142"/>
    </row>
    <row r="2820" spans="6:6" x14ac:dyDescent="0.3">
      <c r="F2820" s="142"/>
    </row>
    <row r="2821" spans="6:6" x14ac:dyDescent="0.3">
      <c r="F2821" s="142"/>
    </row>
    <row r="2822" spans="6:6" x14ac:dyDescent="0.3">
      <c r="F2822" s="142"/>
    </row>
    <row r="2823" spans="6:6" x14ac:dyDescent="0.3">
      <c r="F2823" s="142"/>
    </row>
    <row r="2824" spans="6:6" x14ac:dyDescent="0.3">
      <c r="F2824" s="142"/>
    </row>
    <row r="2825" spans="6:6" x14ac:dyDescent="0.3">
      <c r="F2825" s="142"/>
    </row>
    <row r="2826" spans="6:6" x14ac:dyDescent="0.3">
      <c r="F2826" s="142"/>
    </row>
    <row r="2827" spans="6:6" x14ac:dyDescent="0.3">
      <c r="F2827" s="142"/>
    </row>
    <row r="2828" spans="6:6" x14ac:dyDescent="0.3">
      <c r="F2828" s="142"/>
    </row>
    <row r="2829" spans="6:6" x14ac:dyDescent="0.3">
      <c r="F2829" s="142"/>
    </row>
    <row r="2830" spans="6:6" x14ac:dyDescent="0.3">
      <c r="F2830" s="142"/>
    </row>
    <row r="2831" spans="6:6" x14ac:dyDescent="0.3">
      <c r="F2831" s="142"/>
    </row>
    <row r="2832" spans="6:6" x14ac:dyDescent="0.3">
      <c r="F2832" s="142"/>
    </row>
    <row r="2833" spans="6:6" x14ac:dyDescent="0.3">
      <c r="F2833" s="142"/>
    </row>
    <row r="2834" spans="6:6" x14ac:dyDescent="0.3">
      <c r="F2834" s="142"/>
    </row>
    <row r="2835" spans="6:6" x14ac:dyDescent="0.3">
      <c r="F2835" s="142"/>
    </row>
    <row r="2836" spans="6:6" x14ac:dyDescent="0.3">
      <c r="F2836" s="142"/>
    </row>
    <row r="2837" spans="6:6" x14ac:dyDescent="0.3">
      <c r="F2837" s="142"/>
    </row>
    <row r="2838" spans="6:6" x14ac:dyDescent="0.3">
      <c r="F2838" s="142"/>
    </row>
    <row r="2839" spans="6:6" x14ac:dyDescent="0.3">
      <c r="F2839" s="142"/>
    </row>
    <row r="2840" spans="6:6" x14ac:dyDescent="0.3">
      <c r="F2840" s="142"/>
    </row>
    <row r="2841" spans="6:6" x14ac:dyDescent="0.3">
      <c r="F2841" s="142"/>
    </row>
    <row r="2842" spans="6:6" x14ac:dyDescent="0.3">
      <c r="F2842" s="142"/>
    </row>
    <row r="2843" spans="6:6" x14ac:dyDescent="0.3">
      <c r="F2843" s="142"/>
    </row>
    <row r="2844" spans="6:6" x14ac:dyDescent="0.3">
      <c r="F2844" s="142"/>
    </row>
    <row r="2845" spans="6:6" x14ac:dyDescent="0.3">
      <c r="F2845" s="142"/>
    </row>
    <row r="2846" spans="6:6" x14ac:dyDescent="0.3">
      <c r="F2846" s="142"/>
    </row>
    <row r="2847" spans="6:6" x14ac:dyDescent="0.3">
      <c r="F2847" s="142"/>
    </row>
    <row r="2848" spans="6:6" x14ac:dyDescent="0.3">
      <c r="F2848" s="142"/>
    </row>
    <row r="2849" spans="6:6" x14ac:dyDescent="0.3">
      <c r="F2849" s="142"/>
    </row>
    <row r="2850" spans="6:6" x14ac:dyDescent="0.3">
      <c r="F2850" s="142"/>
    </row>
    <row r="2851" spans="6:6" x14ac:dyDescent="0.3">
      <c r="F2851" s="142"/>
    </row>
    <row r="2852" spans="6:6" x14ac:dyDescent="0.3">
      <c r="F2852" s="142"/>
    </row>
    <row r="2853" spans="6:6" x14ac:dyDescent="0.3">
      <c r="F2853" s="142"/>
    </row>
    <row r="2854" spans="6:6" x14ac:dyDescent="0.3">
      <c r="F2854" s="142"/>
    </row>
    <row r="2855" spans="6:6" x14ac:dyDescent="0.3">
      <c r="F2855" s="142"/>
    </row>
    <row r="2856" spans="6:6" x14ac:dyDescent="0.3">
      <c r="F2856" s="142"/>
    </row>
    <row r="2857" spans="6:6" x14ac:dyDescent="0.3">
      <c r="F2857" s="142"/>
    </row>
    <row r="2858" spans="6:6" x14ac:dyDescent="0.3">
      <c r="F2858" s="142"/>
    </row>
    <row r="2859" spans="6:6" x14ac:dyDescent="0.3">
      <c r="F2859" s="142"/>
    </row>
    <row r="2860" spans="6:6" x14ac:dyDescent="0.3">
      <c r="F2860" s="142"/>
    </row>
    <row r="2861" spans="6:6" x14ac:dyDescent="0.3">
      <c r="F2861" s="142"/>
    </row>
    <row r="2862" spans="6:6" x14ac:dyDescent="0.3">
      <c r="F2862" s="142"/>
    </row>
    <row r="2863" spans="6:6" x14ac:dyDescent="0.3">
      <c r="F2863" s="142"/>
    </row>
    <row r="2864" spans="6:6" x14ac:dyDescent="0.3">
      <c r="F2864" s="142"/>
    </row>
    <row r="2865" spans="6:6" x14ac:dyDescent="0.3">
      <c r="F2865" s="142"/>
    </row>
    <row r="2866" spans="6:6" x14ac:dyDescent="0.3">
      <c r="F2866" s="142"/>
    </row>
    <row r="2867" spans="6:6" x14ac:dyDescent="0.3">
      <c r="F2867" s="142"/>
    </row>
    <row r="2868" spans="6:6" x14ac:dyDescent="0.3">
      <c r="F2868" s="142"/>
    </row>
    <row r="2869" spans="6:6" x14ac:dyDescent="0.3">
      <c r="F2869" s="142"/>
    </row>
    <row r="2870" spans="6:6" x14ac:dyDescent="0.3">
      <c r="F2870" s="142"/>
    </row>
    <row r="2871" spans="6:6" x14ac:dyDescent="0.3">
      <c r="F2871" s="142"/>
    </row>
    <row r="2872" spans="6:6" x14ac:dyDescent="0.3">
      <c r="F2872" s="142"/>
    </row>
    <row r="2873" spans="6:6" x14ac:dyDescent="0.3">
      <c r="F2873" s="142"/>
    </row>
    <row r="2874" spans="6:6" x14ac:dyDescent="0.3">
      <c r="F2874" s="142"/>
    </row>
    <row r="2875" spans="6:6" x14ac:dyDescent="0.3">
      <c r="F2875" s="142"/>
    </row>
    <row r="2876" spans="6:6" x14ac:dyDescent="0.3">
      <c r="F2876" s="142"/>
    </row>
    <row r="2877" spans="6:6" x14ac:dyDescent="0.3">
      <c r="F2877" s="142"/>
    </row>
    <row r="2878" spans="6:6" x14ac:dyDescent="0.3">
      <c r="F2878" s="142"/>
    </row>
    <row r="2879" spans="6:6" x14ac:dyDescent="0.3">
      <c r="F2879" s="142"/>
    </row>
    <row r="2880" spans="6:6" x14ac:dyDescent="0.3">
      <c r="F2880" s="142"/>
    </row>
    <row r="2881" spans="6:6" x14ac:dyDescent="0.3">
      <c r="F2881" s="142"/>
    </row>
    <row r="2882" spans="6:6" x14ac:dyDescent="0.3">
      <c r="F2882" s="142"/>
    </row>
    <row r="2883" spans="6:6" x14ac:dyDescent="0.3">
      <c r="F2883" s="142"/>
    </row>
    <row r="2884" spans="6:6" x14ac:dyDescent="0.3">
      <c r="F2884" s="142"/>
    </row>
    <row r="2885" spans="6:6" x14ac:dyDescent="0.3">
      <c r="F2885" s="142"/>
    </row>
    <row r="2886" spans="6:6" x14ac:dyDescent="0.3">
      <c r="F2886" s="142"/>
    </row>
    <row r="2887" spans="6:6" x14ac:dyDescent="0.3">
      <c r="F2887" s="142"/>
    </row>
    <row r="2888" spans="6:6" x14ac:dyDescent="0.3">
      <c r="F2888" s="142"/>
    </row>
    <row r="2889" spans="6:6" x14ac:dyDescent="0.3">
      <c r="F2889" s="142"/>
    </row>
    <row r="2890" spans="6:6" x14ac:dyDescent="0.3">
      <c r="F2890" s="142"/>
    </row>
    <row r="2891" spans="6:6" x14ac:dyDescent="0.3">
      <c r="F2891" s="142"/>
    </row>
    <row r="2892" spans="6:6" x14ac:dyDescent="0.3">
      <c r="F2892" s="142"/>
    </row>
    <row r="2893" spans="6:6" x14ac:dyDescent="0.3">
      <c r="F2893" s="142"/>
    </row>
    <row r="2894" spans="6:6" x14ac:dyDescent="0.3">
      <c r="F2894" s="142"/>
    </row>
    <row r="2895" spans="6:6" x14ac:dyDescent="0.3">
      <c r="F2895" s="142"/>
    </row>
    <row r="2896" spans="6:6" x14ac:dyDescent="0.3">
      <c r="F2896" s="142"/>
    </row>
    <row r="2897" spans="6:6" x14ac:dyDescent="0.3">
      <c r="F2897" s="142"/>
    </row>
    <row r="2898" spans="6:6" x14ac:dyDescent="0.3">
      <c r="F2898" s="142"/>
    </row>
    <row r="2899" spans="6:6" x14ac:dyDescent="0.3">
      <c r="F2899" s="142"/>
    </row>
    <row r="2900" spans="6:6" x14ac:dyDescent="0.3">
      <c r="F2900" s="142"/>
    </row>
    <row r="2901" spans="6:6" x14ac:dyDescent="0.3">
      <c r="F2901" s="142"/>
    </row>
    <row r="2902" spans="6:6" x14ac:dyDescent="0.3">
      <c r="F2902" s="142"/>
    </row>
    <row r="2903" spans="6:6" x14ac:dyDescent="0.3">
      <c r="F2903" s="142"/>
    </row>
    <row r="2904" spans="6:6" x14ac:dyDescent="0.3">
      <c r="F2904" s="142"/>
    </row>
    <row r="2905" spans="6:6" x14ac:dyDescent="0.3">
      <c r="F2905" s="142"/>
    </row>
    <row r="2906" spans="6:6" x14ac:dyDescent="0.3">
      <c r="F2906" s="142"/>
    </row>
    <row r="2907" spans="6:6" x14ac:dyDescent="0.3">
      <c r="F2907" s="142"/>
    </row>
    <row r="2908" spans="6:6" x14ac:dyDescent="0.3">
      <c r="F2908" s="142"/>
    </row>
    <row r="2909" spans="6:6" x14ac:dyDescent="0.3">
      <c r="F2909" s="142"/>
    </row>
    <row r="2910" spans="6:6" x14ac:dyDescent="0.3">
      <c r="F2910" s="142"/>
    </row>
    <row r="2911" spans="6:6" x14ac:dyDescent="0.3">
      <c r="F2911" s="142"/>
    </row>
    <row r="2912" spans="6:6" x14ac:dyDescent="0.3">
      <c r="F2912" s="142"/>
    </row>
    <row r="2913" spans="6:6" x14ac:dyDescent="0.3">
      <c r="F2913" s="142"/>
    </row>
    <row r="2914" spans="6:6" x14ac:dyDescent="0.3">
      <c r="F2914" s="142"/>
    </row>
    <row r="2915" spans="6:6" x14ac:dyDescent="0.3">
      <c r="F2915" s="142"/>
    </row>
    <row r="2916" spans="6:6" x14ac:dyDescent="0.3">
      <c r="F2916" s="142"/>
    </row>
    <row r="2917" spans="6:6" x14ac:dyDescent="0.3">
      <c r="F2917" s="142"/>
    </row>
    <row r="2918" spans="6:6" x14ac:dyDescent="0.3">
      <c r="F2918" s="142"/>
    </row>
    <row r="2919" spans="6:6" x14ac:dyDescent="0.3">
      <c r="F2919" s="142"/>
    </row>
    <row r="2920" spans="6:6" x14ac:dyDescent="0.3">
      <c r="F2920" s="142"/>
    </row>
    <row r="2921" spans="6:6" x14ac:dyDescent="0.3">
      <c r="F2921" s="142"/>
    </row>
    <row r="2922" spans="6:6" x14ac:dyDescent="0.3">
      <c r="F2922" s="142"/>
    </row>
    <row r="2923" spans="6:6" x14ac:dyDescent="0.3">
      <c r="F2923" s="142"/>
    </row>
    <row r="2924" spans="6:6" x14ac:dyDescent="0.3">
      <c r="F2924" s="142"/>
    </row>
    <row r="2925" spans="6:6" x14ac:dyDescent="0.3">
      <c r="F2925" s="142"/>
    </row>
    <row r="2926" spans="6:6" x14ac:dyDescent="0.3">
      <c r="F2926" s="142"/>
    </row>
    <row r="2927" spans="6:6" x14ac:dyDescent="0.3">
      <c r="F2927" s="142"/>
    </row>
    <row r="2928" spans="6:6" x14ac:dyDescent="0.3">
      <c r="F2928" s="142"/>
    </row>
    <row r="2929" spans="6:6" x14ac:dyDescent="0.3">
      <c r="F2929" s="142"/>
    </row>
    <row r="2930" spans="6:6" x14ac:dyDescent="0.3">
      <c r="F2930" s="142"/>
    </row>
    <row r="2931" spans="6:6" x14ac:dyDescent="0.3">
      <c r="F2931" s="142"/>
    </row>
    <row r="2932" spans="6:6" x14ac:dyDescent="0.3">
      <c r="F2932" s="142"/>
    </row>
    <row r="2933" spans="6:6" x14ac:dyDescent="0.3">
      <c r="F2933" s="142"/>
    </row>
    <row r="2934" spans="6:6" x14ac:dyDescent="0.3">
      <c r="F2934" s="142"/>
    </row>
    <row r="2935" spans="6:6" x14ac:dyDescent="0.3">
      <c r="F2935" s="142"/>
    </row>
    <row r="2936" spans="6:6" x14ac:dyDescent="0.3">
      <c r="F2936" s="142"/>
    </row>
    <row r="2937" spans="6:6" x14ac:dyDescent="0.3">
      <c r="F2937" s="142"/>
    </row>
    <row r="2938" spans="6:6" x14ac:dyDescent="0.3">
      <c r="F2938" s="142"/>
    </row>
    <row r="2939" spans="6:6" x14ac:dyDescent="0.3">
      <c r="F2939" s="142"/>
    </row>
    <row r="2940" spans="6:6" x14ac:dyDescent="0.3">
      <c r="F2940" s="142"/>
    </row>
    <row r="2941" spans="6:6" x14ac:dyDescent="0.3">
      <c r="F2941" s="142"/>
    </row>
    <row r="2942" spans="6:6" x14ac:dyDescent="0.3">
      <c r="F2942" s="142"/>
    </row>
    <row r="2943" spans="6:6" x14ac:dyDescent="0.3">
      <c r="F2943" s="142"/>
    </row>
    <row r="2944" spans="6:6" x14ac:dyDescent="0.3">
      <c r="F2944" s="142"/>
    </row>
    <row r="2945" spans="6:6" x14ac:dyDescent="0.3">
      <c r="F2945" s="142"/>
    </row>
    <row r="2946" spans="6:6" x14ac:dyDescent="0.3">
      <c r="F2946" s="142"/>
    </row>
    <row r="2947" spans="6:6" x14ac:dyDescent="0.3">
      <c r="F2947" s="142"/>
    </row>
    <row r="2948" spans="6:6" x14ac:dyDescent="0.3">
      <c r="F2948" s="142"/>
    </row>
    <row r="2949" spans="6:6" x14ac:dyDescent="0.3">
      <c r="F2949" s="142"/>
    </row>
    <row r="2950" spans="6:6" x14ac:dyDescent="0.3">
      <c r="F2950" s="142"/>
    </row>
    <row r="2951" spans="6:6" x14ac:dyDescent="0.3">
      <c r="F2951" s="142"/>
    </row>
    <row r="2952" spans="6:6" x14ac:dyDescent="0.3">
      <c r="F2952" s="142"/>
    </row>
    <row r="2953" spans="6:6" x14ac:dyDescent="0.3">
      <c r="F2953" s="142"/>
    </row>
    <row r="2954" spans="6:6" x14ac:dyDescent="0.3">
      <c r="F2954" s="142"/>
    </row>
    <row r="2955" spans="6:6" x14ac:dyDescent="0.3">
      <c r="F2955" s="142"/>
    </row>
    <row r="2956" spans="6:6" x14ac:dyDescent="0.3">
      <c r="F2956" s="142"/>
    </row>
    <row r="2957" spans="6:6" x14ac:dyDescent="0.3">
      <c r="F2957" s="142"/>
    </row>
    <row r="2958" spans="6:6" x14ac:dyDescent="0.3">
      <c r="F2958" s="142"/>
    </row>
    <row r="2959" spans="6:6" x14ac:dyDescent="0.3">
      <c r="F2959" s="142"/>
    </row>
    <row r="2960" spans="6:6" x14ac:dyDescent="0.3">
      <c r="F2960" s="142"/>
    </row>
    <row r="2961" spans="6:6" x14ac:dyDescent="0.3">
      <c r="F2961" s="142"/>
    </row>
    <row r="2962" spans="6:6" x14ac:dyDescent="0.3">
      <c r="F2962" s="142"/>
    </row>
    <row r="2963" spans="6:6" x14ac:dyDescent="0.3">
      <c r="F2963" s="142"/>
    </row>
    <row r="2964" spans="6:6" x14ac:dyDescent="0.3">
      <c r="F2964" s="142"/>
    </row>
    <row r="2965" spans="6:6" x14ac:dyDescent="0.3">
      <c r="F2965" s="142"/>
    </row>
    <row r="2966" spans="6:6" x14ac:dyDescent="0.3">
      <c r="F2966" s="142"/>
    </row>
    <row r="2967" spans="6:6" x14ac:dyDescent="0.3">
      <c r="F2967" s="142"/>
    </row>
    <row r="2968" spans="6:6" x14ac:dyDescent="0.3">
      <c r="F2968" s="142"/>
    </row>
    <row r="2969" spans="6:6" x14ac:dyDescent="0.3">
      <c r="F2969" s="142"/>
    </row>
    <row r="2970" spans="6:6" x14ac:dyDescent="0.3">
      <c r="F2970" s="142"/>
    </row>
    <row r="2971" spans="6:6" x14ac:dyDescent="0.3">
      <c r="F2971" s="142"/>
    </row>
    <row r="2972" spans="6:6" x14ac:dyDescent="0.3">
      <c r="F2972" s="142"/>
    </row>
    <row r="2973" spans="6:6" x14ac:dyDescent="0.3">
      <c r="F2973" s="142"/>
    </row>
    <row r="2974" spans="6:6" x14ac:dyDescent="0.3">
      <c r="F2974" s="142"/>
    </row>
    <row r="2975" spans="6:6" x14ac:dyDescent="0.3">
      <c r="F2975" s="142"/>
    </row>
    <row r="2976" spans="6:6" x14ac:dyDescent="0.3">
      <c r="F2976" s="142"/>
    </row>
    <row r="2977" spans="6:6" x14ac:dyDescent="0.3">
      <c r="F2977" s="142"/>
    </row>
    <row r="2978" spans="6:6" x14ac:dyDescent="0.3">
      <c r="F2978" s="142"/>
    </row>
    <row r="2979" spans="6:6" x14ac:dyDescent="0.3">
      <c r="F2979" s="142"/>
    </row>
    <row r="2980" spans="6:6" x14ac:dyDescent="0.3">
      <c r="F2980" s="142"/>
    </row>
    <row r="2981" spans="6:6" x14ac:dyDescent="0.3">
      <c r="F2981" s="142"/>
    </row>
    <row r="2982" spans="6:6" x14ac:dyDescent="0.3">
      <c r="F2982" s="142"/>
    </row>
    <row r="2983" spans="6:6" x14ac:dyDescent="0.3">
      <c r="F2983" s="142"/>
    </row>
    <row r="2984" spans="6:6" x14ac:dyDescent="0.3">
      <c r="F2984" s="142"/>
    </row>
    <row r="2985" spans="6:6" x14ac:dyDescent="0.3">
      <c r="F2985" s="142"/>
    </row>
    <row r="2986" spans="6:6" x14ac:dyDescent="0.3">
      <c r="F2986" s="142"/>
    </row>
    <row r="2987" spans="6:6" x14ac:dyDescent="0.3">
      <c r="F2987" s="142"/>
    </row>
    <row r="2988" spans="6:6" x14ac:dyDescent="0.3">
      <c r="F2988" s="142"/>
    </row>
    <row r="2989" spans="6:6" x14ac:dyDescent="0.3">
      <c r="F2989" s="142"/>
    </row>
    <row r="2990" spans="6:6" x14ac:dyDescent="0.3">
      <c r="F2990" s="142"/>
    </row>
    <row r="2991" spans="6:6" x14ac:dyDescent="0.3">
      <c r="F2991" s="142"/>
    </row>
    <row r="2992" spans="6:6" x14ac:dyDescent="0.3">
      <c r="F2992" s="142"/>
    </row>
    <row r="2993" spans="6:6" x14ac:dyDescent="0.3">
      <c r="F2993" s="142"/>
    </row>
    <row r="2994" spans="6:6" x14ac:dyDescent="0.3">
      <c r="F2994" s="142"/>
    </row>
    <row r="2995" spans="6:6" x14ac:dyDescent="0.3">
      <c r="F2995" s="142"/>
    </row>
    <row r="2996" spans="6:6" x14ac:dyDescent="0.3">
      <c r="F2996" s="142"/>
    </row>
    <row r="2997" spans="6:6" x14ac:dyDescent="0.3">
      <c r="F2997" s="142"/>
    </row>
    <row r="2998" spans="6:6" x14ac:dyDescent="0.3">
      <c r="F2998" s="142"/>
    </row>
    <row r="2999" spans="6:6" x14ac:dyDescent="0.3">
      <c r="F2999" s="142"/>
    </row>
    <row r="3000" spans="6:6" x14ac:dyDescent="0.3">
      <c r="F3000" s="142"/>
    </row>
    <row r="3001" spans="6:6" x14ac:dyDescent="0.3">
      <c r="F3001" s="142"/>
    </row>
    <row r="3002" spans="6:6" x14ac:dyDescent="0.3">
      <c r="F3002" s="142"/>
    </row>
    <row r="3003" spans="6:6" x14ac:dyDescent="0.3">
      <c r="F3003" s="142"/>
    </row>
    <row r="3004" spans="6:6" x14ac:dyDescent="0.3">
      <c r="F3004" s="142"/>
    </row>
    <row r="3005" spans="6:6" x14ac:dyDescent="0.3">
      <c r="F3005" s="142"/>
    </row>
    <row r="3006" spans="6:6" x14ac:dyDescent="0.3">
      <c r="F3006" s="142"/>
    </row>
    <row r="3007" spans="6:6" x14ac:dyDescent="0.3">
      <c r="F3007" s="142"/>
    </row>
    <row r="3008" spans="6:6" x14ac:dyDescent="0.3">
      <c r="F3008" s="142"/>
    </row>
    <row r="3009" spans="6:6" x14ac:dyDescent="0.3">
      <c r="F3009" s="142"/>
    </row>
    <row r="3010" spans="6:6" x14ac:dyDescent="0.3">
      <c r="F3010" s="142"/>
    </row>
    <row r="3011" spans="6:6" x14ac:dyDescent="0.3">
      <c r="F3011" s="142"/>
    </row>
    <row r="3012" spans="6:6" x14ac:dyDescent="0.3">
      <c r="F3012" s="142"/>
    </row>
    <row r="3013" spans="6:6" x14ac:dyDescent="0.3">
      <c r="F3013" s="142"/>
    </row>
    <row r="3014" spans="6:6" x14ac:dyDescent="0.3">
      <c r="F3014" s="142"/>
    </row>
    <row r="3015" spans="6:6" x14ac:dyDescent="0.3">
      <c r="F3015" s="142"/>
    </row>
    <row r="3016" spans="6:6" x14ac:dyDescent="0.3">
      <c r="F3016" s="142"/>
    </row>
    <row r="3017" spans="6:6" x14ac:dyDescent="0.3">
      <c r="F3017" s="142"/>
    </row>
    <row r="3018" spans="6:6" x14ac:dyDescent="0.3">
      <c r="F3018" s="142"/>
    </row>
    <row r="3019" spans="6:6" x14ac:dyDescent="0.3">
      <c r="F3019" s="142"/>
    </row>
    <row r="3020" spans="6:6" x14ac:dyDescent="0.3">
      <c r="F3020" s="142"/>
    </row>
    <row r="3021" spans="6:6" x14ac:dyDescent="0.3">
      <c r="F3021" s="142"/>
    </row>
    <row r="3022" spans="6:6" x14ac:dyDescent="0.3">
      <c r="F3022" s="142"/>
    </row>
    <row r="3023" spans="6:6" x14ac:dyDescent="0.3">
      <c r="F3023" s="142"/>
    </row>
    <row r="3024" spans="6:6" x14ac:dyDescent="0.3">
      <c r="F3024" s="142"/>
    </row>
    <row r="3025" spans="6:6" x14ac:dyDescent="0.3">
      <c r="F3025" s="142"/>
    </row>
    <row r="3026" spans="6:6" x14ac:dyDescent="0.3">
      <c r="F3026" s="142"/>
    </row>
    <row r="3027" spans="6:6" x14ac:dyDescent="0.3">
      <c r="F3027" s="142"/>
    </row>
    <row r="3028" spans="6:6" x14ac:dyDescent="0.3">
      <c r="F3028" s="142"/>
    </row>
    <row r="3029" spans="6:6" x14ac:dyDescent="0.3">
      <c r="F3029" s="142"/>
    </row>
    <row r="3030" spans="6:6" x14ac:dyDescent="0.3">
      <c r="F3030" s="142"/>
    </row>
    <row r="3031" spans="6:6" x14ac:dyDescent="0.3">
      <c r="F3031" s="142"/>
    </row>
    <row r="3032" spans="6:6" x14ac:dyDescent="0.3">
      <c r="F3032" s="142"/>
    </row>
    <row r="3033" spans="6:6" x14ac:dyDescent="0.3">
      <c r="F3033" s="142"/>
    </row>
    <row r="3034" spans="6:6" x14ac:dyDescent="0.3">
      <c r="F3034" s="142"/>
    </row>
    <row r="3035" spans="6:6" x14ac:dyDescent="0.3">
      <c r="F3035" s="142"/>
    </row>
    <row r="3036" spans="6:6" x14ac:dyDescent="0.3">
      <c r="F3036" s="142"/>
    </row>
    <row r="3037" spans="6:6" x14ac:dyDescent="0.3">
      <c r="F3037" s="142"/>
    </row>
    <row r="3038" spans="6:6" x14ac:dyDescent="0.3">
      <c r="F3038" s="142"/>
    </row>
    <row r="3039" spans="6:6" x14ac:dyDescent="0.3">
      <c r="F3039" s="142"/>
    </row>
    <row r="3040" spans="6:6" x14ac:dyDescent="0.3">
      <c r="F3040" s="142"/>
    </row>
    <row r="3041" spans="6:6" x14ac:dyDescent="0.3">
      <c r="F3041" s="142"/>
    </row>
    <row r="3042" spans="6:6" x14ac:dyDescent="0.3">
      <c r="F3042" s="142"/>
    </row>
    <row r="3043" spans="6:6" x14ac:dyDescent="0.3">
      <c r="F3043" s="142"/>
    </row>
    <row r="3044" spans="6:6" x14ac:dyDescent="0.3">
      <c r="F3044" s="142"/>
    </row>
    <row r="3045" spans="6:6" x14ac:dyDescent="0.3">
      <c r="F3045" s="142"/>
    </row>
    <row r="3046" spans="6:6" x14ac:dyDescent="0.3">
      <c r="F3046" s="142"/>
    </row>
    <row r="3047" spans="6:6" x14ac:dyDescent="0.3">
      <c r="F3047" s="142"/>
    </row>
    <row r="3048" spans="6:6" x14ac:dyDescent="0.3">
      <c r="F3048" s="142"/>
    </row>
    <row r="3049" spans="6:6" x14ac:dyDescent="0.3">
      <c r="F3049" s="142"/>
    </row>
    <row r="3050" spans="6:6" x14ac:dyDescent="0.3">
      <c r="F3050" s="142"/>
    </row>
    <row r="3051" spans="6:6" x14ac:dyDescent="0.3">
      <c r="F3051" s="142"/>
    </row>
    <row r="3052" spans="6:6" x14ac:dyDescent="0.3">
      <c r="F3052" s="142"/>
    </row>
    <row r="3053" spans="6:6" x14ac:dyDescent="0.3">
      <c r="F3053" s="142"/>
    </row>
    <row r="3054" spans="6:6" x14ac:dyDescent="0.3">
      <c r="F3054" s="142"/>
    </row>
    <row r="3055" spans="6:6" x14ac:dyDescent="0.3">
      <c r="F3055" s="142"/>
    </row>
    <row r="3056" spans="6:6" x14ac:dyDescent="0.3">
      <c r="F3056" s="142"/>
    </row>
    <row r="3057" spans="6:6" x14ac:dyDescent="0.3">
      <c r="F3057" s="142"/>
    </row>
    <row r="3058" spans="6:6" x14ac:dyDescent="0.3">
      <c r="F3058" s="142"/>
    </row>
    <row r="3059" spans="6:6" x14ac:dyDescent="0.3">
      <c r="F3059" s="142"/>
    </row>
    <row r="3060" spans="6:6" x14ac:dyDescent="0.3">
      <c r="F3060" s="142"/>
    </row>
    <row r="3061" spans="6:6" x14ac:dyDescent="0.3">
      <c r="F3061" s="142"/>
    </row>
    <row r="3062" spans="6:6" x14ac:dyDescent="0.3">
      <c r="F3062" s="142"/>
    </row>
    <row r="3063" spans="6:6" x14ac:dyDescent="0.3">
      <c r="F3063" s="142"/>
    </row>
    <row r="3064" spans="6:6" x14ac:dyDescent="0.3">
      <c r="F3064" s="142"/>
    </row>
    <row r="3065" spans="6:6" x14ac:dyDescent="0.3">
      <c r="F3065" s="142"/>
    </row>
    <row r="3066" spans="6:6" x14ac:dyDescent="0.3">
      <c r="F3066" s="142"/>
    </row>
    <row r="3067" spans="6:6" x14ac:dyDescent="0.3">
      <c r="F3067" s="142"/>
    </row>
    <row r="3068" spans="6:6" x14ac:dyDescent="0.3">
      <c r="F3068" s="142"/>
    </row>
    <row r="3069" spans="6:6" x14ac:dyDescent="0.3">
      <c r="F3069" s="142"/>
    </row>
    <row r="3070" spans="6:6" x14ac:dyDescent="0.3">
      <c r="F3070" s="142"/>
    </row>
    <row r="3071" spans="6:6" x14ac:dyDescent="0.3">
      <c r="F3071" s="142"/>
    </row>
    <row r="3072" spans="6:6" x14ac:dyDescent="0.3">
      <c r="F3072" s="142"/>
    </row>
    <row r="3073" spans="6:6" x14ac:dyDescent="0.3">
      <c r="F3073" s="142"/>
    </row>
    <row r="3074" spans="6:6" x14ac:dyDescent="0.3">
      <c r="F3074" s="142"/>
    </row>
    <row r="3075" spans="6:6" x14ac:dyDescent="0.3">
      <c r="F3075" s="142"/>
    </row>
    <row r="3076" spans="6:6" x14ac:dyDescent="0.3">
      <c r="F3076" s="142"/>
    </row>
    <row r="3077" spans="6:6" x14ac:dyDescent="0.3">
      <c r="F3077" s="142"/>
    </row>
    <row r="3078" spans="6:6" x14ac:dyDescent="0.3">
      <c r="F3078" s="142"/>
    </row>
    <row r="3079" spans="6:6" x14ac:dyDescent="0.3">
      <c r="F3079" s="142"/>
    </row>
    <row r="3080" spans="6:6" x14ac:dyDescent="0.3">
      <c r="F3080" s="142"/>
    </row>
    <row r="3081" spans="6:6" x14ac:dyDescent="0.3">
      <c r="F3081" s="142"/>
    </row>
    <row r="3082" spans="6:6" x14ac:dyDescent="0.3">
      <c r="F3082" s="142"/>
    </row>
    <row r="3083" spans="6:6" x14ac:dyDescent="0.3">
      <c r="F3083" s="142"/>
    </row>
    <row r="3084" spans="6:6" x14ac:dyDescent="0.3">
      <c r="F3084" s="142"/>
    </row>
    <row r="3085" spans="6:6" x14ac:dyDescent="0.3">
      <c r="F3085" s="142"/>
    </row>
    <row r="3086" spans="6:6" x14ac:dyDescent="0.3">
      <c r="F3086" s="142"/>
    </row>
    <row r="3087" spans="6:6" x14ac:dyDescent="0.3">
      <c r="F3087" s="142"/>
    </row>
    <row r="3088" spans="6:6" x14ac:dyDescent="0.3">
      <c r="F3088" s="142"/>
    </row>
    <row r="3089" spans="6:6" x14ac:dyDescent="0.3">
      <c r="F3089" s="142"/>
    </row>
    <row r="3090" spans="6:6" x14ac:dyDescent="0.3">
      <c r="F3090" s="142"/>
    </row>
    <row r="3091" spans="6:6" x14ac:dyDescent="0.3">
      <c r="F3091" s="142"/>
    </row>
    <row r="3092" spans="6:6" x14ac:dyDescent="0.3">
      <c r="F3092" s="142"/>
    </row>
    <row r="3093" spans="6:6" x14ac:dyDescent="0.3">
      <c r="F3093" s="142"/>
    </row>
    <row r="3094" spans="6:6" x14ac:dyDescent="0.3">
      <c r="F3094" s="142"/>
    </row>
    <row r="3095" spans="6:6" x14ac:dyDescent="0.3">
      <c r="F3095" s="142"/>
    </row>
    <row r="3096" spans="6:6" x14ac:dyDescent="0.3">
      <c r="F3096" s="142"/>
    </row>
    <row r="3097" spans="6:6" x14ac:dyDescent="0.3">
      <c r="F3097" s="142"/>
    </row>
    <row r="3098" spans="6:6" x14ac:dyDescent="0.3">
      <c r="F3098" s="142"/>
    </row>
    <row r="3099" spans="6:6" x14ac:dyDescent="0.3">
      <c r="F3099" s="142"/>
    </row>
    <row r="3100" spans="6:6" x14ac:dyDescent="0.3">
      <c r="F3100" s="142"/>
    </row>
    <row r="3101" spans="6:6" x14ac:dyDescent="0.3">
      <c r="F3101" s="142"/>
    </row>
    <row r="3102" spans="6:6" x14ac:dyDescent="0.3">
      <c r="F3102" s="142"/>
    </row>
    <row r="3103" spans="6:6" x14ac:dyDescent="0.3">
      <c r="F3103" s="142"/>
    </row>
    <row r="3104" spans="6:6" x14ac:dyDescent="0.3">
      <c r="F3104" s="142"/>
    </row>
    <row r="3105" spans="6:6" x14ac:dyDescent="0.3">
      <c r="F3105" s="142"/>
    </row>
    <row r="3106" spans="6:6" x14ac:dyDescent="0.3">
      <c r="F3106" s="142"/>
    </row>
    <row r="3107" spans="6:6" x14ac:dyDescent="0.3">
      <c r="F3107" s="142"/>
    </row>
    <row r="3108" spans="6:6" x14ac:dyDescent="0.3">
      <c r="F3108" s="142"/>
    </row>
    <row r="3109" spans="6:6" x14ac:dyDescent="0.3">
      <c r="F3109" s="142"/>
    </row>
    <row r="3110" spans="6:6" x14ac:dyDescent="0.3">
      <c r="F3110" s="142"/>
    </row>
    <row r="3111" spans="6:6" x14ac:dyDescent="0.3">
      <c r="F3111" s="142"/>
    </row>
    <row r="3112" spans="6:6" x14ac:dyDescent="0.3">
      <c r="F3112" s="142"/>
    </row>
    <row r="3113" spans="6:6" x14ac:dyDescent="0.3">
      <c r="F3113" s="142"/>
    </row>
    <row r="3114" spans="6:6" x14ac:dyDescent="0.3">
      <c r="F3114" s="142"/>
    </row>
    <row r="3115" spans="6:6" x14ac:dyDescent="0.3">
      <c r="F3115" s="142"/>
    </row>
    <row r="3116" spans="6:6" x14ac:dyDescent="0.3">
      <c r="F3116" s="142"/>
    </row>
    <row r="3117" spans="6:6" x14ac:dyDescent="0.3">
      <c r="F3117" s="142"/>
    </row>
    <row r="3118" spans="6:6" x14ac:dyDescent="0.3">
      <c r="F3118" s="142"/>
    </row>
    <row r="3119" spans="6:6" x14ac:dyDescent="0.3">
      <c r="F3119" s="142"/>
    </row>
    <row r="3120" spans="6:6" x14ac:dyDescent="0.3">
      <c r="F3120" s="142"/>
    </row>
    <row r="3121" spans="6:6" x14ac:dyDescent="0.3">
      <c r="F3121" s="142"/>
    </row>
    <row r="3122" spans="6:6" x14ac:dyDescent="0.3">
      <c r="F3122" s="142"/>
    </row>
    <row r="3123" spans="6:6" x14ac:dyDescent="0.3">
      <c r="F3123" s="142"/>
    </row>
    <row r="3124" spans="6:6" x14ac:dyDescent="0.3">
      <c r="F3124" s="142"/>
    </row>
    <row r="3125" spans="6:6" x14ac:dyDescent="0.3">
      <c r="F3125" s="142"/>
    </row>
    <row r="3126" spans="6:6" x14ac:dyDescent="0.3">
      <c r="F3126" s="142"/>
    </row>
    <row r="3127" spans="6:6" x14ac:dyDescent="0.3">
      <c r="F3127" s="142"/>
    </row>
    <row r="3128" spans="6:6" x14ac:dyDescent="0.3">
      <c r="F3128" s="142"/>
    </row>
    <row r="3129" spans="6:6" x14ac:dyDescent="0.3">
      <c r="F3129" s="142"/>
    </row>
    <row r="3130" spans="6:6" x14ac:dyDescent="0.3">
      <c r="F3130" s="142"/>
    </row>
    <row r="3131" spans="6:6" x14ac:dyDescent="0.3">
      <c r="F3131" s="142"/>
    </row>
    <row r="3132" spans="6:6" x14ac:dyDescent="0.3">
      <c r="F3132" s="142"/>
    </row>
    <row r="3133" spans="6:6" x14ac:dyDescent="0.3">
      <c r="F3133" s="142"/>
    </row>
    <row r="3134" spans="6:6" x14ac:dyDescent="0.3">
      <c r="F3134" s="142"/>
    </row>
    <row r="3135" spans="6:6" x14ac:dyDescent="0.3">
      <c r="F3135" s="142"/>
    </row>
    <row r="3136" spans="6:6" x14ac:dyDescent="0.3">
      <c r="F3136" s="142"/>
    </row>
    <row r="3137" spans="6:6" x14ac:dyDescent="0.3">
      <c r="F3137" s="142"/>
    </row>
    <row r="3138" spans="6:6" x14ac:dyDescent="0.3">
      <c r="F3138" s="142"/>
    </row>
    <row r="3139" spans="6:6" x14ac:dyDescent="0.3">
      <c r="F3139" s="142"/>
    </row>
    <row r="3140" spans="6:6" x14ac:dyDescent="0.3">
      <c r="F3140" s="142"/>
    </row>
    <row r="3141" spans="6:6" x14ac:dyDescent="0.3">
      <c r="F3141" s="142"/>
    </row>
    <row r="3142" spans="6:6" x14ac:dyDescent="0.3">
      <c r="F3142" s="142"/>
    </row>
    <row r="3143" spans="6:6" x14ac:dyDescent="0.3">
      <c r="F3143" s="142"/>
    </row>
    <row r="3144" spans="6:6" x14ac:dyDescent="0.3">
      <c r="F3144" s="142"/>
    </row>
    <row r="3145" spans="6:6" x14ac:dyDescent="0.3">
      <c r="F3145" s="142"/>
    </row>
    <row r="3146" spans="6:6" x14ac:dyDescent="0.3">
      <c r="F3146" s="142"/>
    </row>
    <row r="3147" spans="6:6" x14ac:dyDescent="0.3">
      <c r="F3147" s="142"/>
    </row>
    <row r="3148" spans="6:6" x14ac:dyDescent="0.3">
      <c r="F3148" s="142"/>
    </row>
    <row r="3149" spans="6:6" x14ac:dyDescent="0.3">
      <c r="F3149" s="142"/>
    </row>
    <row r="3150" spans="6:6" x14ac:dyDescent="0.3">
      <c r="F3150" s="142"/>
    </row>
    <row r="3151" spans="6:6" x14ac:dyDescent="0.3">
      <c r="F3151" s="142"/>
    </row>
    <row r="3152" spans="6:6" x14ac:dyDescent="0.3">
      <c r="F3152" s="142"/>
    </row>
    <row r="3153" spans="6:6" x14ac:dyDescent="0.3">
      <c r="F3153" s="142"/>
    </row>
    <row r="3154" spans="6:6" x14ac:dyDescent="0.3">
      <c r="F3154" s="142"/>
    </row>
    <row r="3155" spans="6:6" x14ac:dyDescent="0.3">
      <c r="F3155" s="142"/>
    </row>
    <row r="3156" spans="6:6" x14ac:dyDescent="0.3">
      <c r="F3156" s="142"/>
    </row>
    <row r="3157" spans="6:6" x14ac:dyDescent="0.3">
      <c r="F3157" s="142"/>
    </row>
    <row r="3158" spans="6:6" x14ac:dyDescent="0.3">
      <c r="F3158" s="142"/>
    </row>
    <row r="3159" spans="6:6" x14ac:dyDescent="0.3">
      <c r="F3159" s="142"/>
    </row>
    <row r="3160" spans="6:6" x14ac:dyDescent="0.3">
      <c r="F3160" s="142"/>
    </row>
    <row r="3161" spans="6:6" x14ac:dyDescent="0.3">
      <c r="F3161" s="142"/>
    </row>
    <row r="3162" spans="6:6" x14ac:dyDescent="0.3">
      <c r="F3162" s="142"/>
    </row>
    <row r="3163" spans="6:6" x14ac:dyDescent="0.3">
      <c r="F3163" s="142"/>
    </row>
    <row r="3164" spans="6:6" x14ac:dyDescent="0.3">
      <c r="F3164" s="142"/>
    </row>
    <row r="3165" spans="6:6" x14ac:dyDescent="0.3">
      <c r="F3165" s="142"/>
    </row>
    <row r="3166" spans="6:6" x14ac:dyDescent="0.3">
      <c r="F3166" s="142"/>
    </row>
    <row r="3167" spans="6:6" x14ac:dyDescent="0.3">
      <c r="F3167" s="142"/>
    </row>
    <row r="3168" spans="6:6" x14ac:dyDescent="0.3">
      <c r="F3168" s="142"/>
    </row>
    <row r="3169" spans="6:6" x14ac:dyDescent="0.3">
      <c r="F3169" s="142"/>
    </row>
    <row r="3170" spans="6:6" x14ac:dyDescent="0.3">
      <c r="F3170" s="142"/>
    </row>
    <row r="3171" spans="6:6" x14ac:dyDescent="0.3">
      <c r="F3171" s="142"/>
    </row>
    <row r="3172" spans="6:6" x14ac:dyDescent="0.3">
      <c r="F3172" s="142"/>
    </row>
    <row r="3173" spans="6:6" x14ac:dyDescent="0.3">
      <c r="F3173" s="142"/>
    </row>
    <row r="3174" spans="6:6" x14ac:dyDescent="0.3">
      <c r="F3174" s="142"/>
    </row>
    <row r="3175" spans="6:6" x14ac:dyDescent="0.3">
      <c r="F3175" s="142"/>
    </row>
    <row r="3176" spans="6:6" x14ac:dyDescent="0.3">
      <c r="F3176" s="142"/>
    </row>
    <row r="3177" spans="6:6" x14ac:dyDescent="0.3">
      <c r="F3177" s="142"/>
    </row>
    <row r="3178" spans="6:6" x14ac:dyDescent="0.3">
      <c r="F3178" s="142"/>
    </row>
    <row r="3179" spans="6:6" x14ac:dyDescent="0.3">
      <c r="F3179" s="142"/>
    </row>
    <row r="3180" spans="6:6" x14ac:dyDescent="0.3">
      <c r="F3180" s="142"/>
    </row>
    <row r="3181" spans="6:6" x14ac:dyDescent="0.3">
      <c r="F3181" s="142"/>
    </row>
    <row r="3182" spans="6:6" x14ac:dyDescent="0.3">
      <c r="F3182" s="142"/>
    </row>
    <row r="3183" spans="6:6" x14ac:dyDescent="0.3">
      <c r="F3183" s="142"/>
    </row>
    <row r="3184" spans="6:6" x14ac:dyDescent="0.3">
      <c r="F3184" s="142"/>
    </row>
    <row r="3185" spans="6:6" x14ac:dyDescent="0.3">
      <c r="F3185" s="142"/>
    </row>
    <row r="3186" spans="6:6" x14ac:dyDescent="0.3">
      <c r="F3186" s="142"/>
    </row>
    <row r="3187" spans="6:6" x14ac:dyDescent="0.3">
      <c r="F3187" s="142"/>
    </row>
    <row r="3188" spans="6:6" x14ac:dyDescent="0.3">
      <c r="F3188" s="142"/>
    </row>
    <row r="3189" spans="6:6" x14ac:dyDescent="0.3">
      <c r="F3189" s="142"/>
    </row>
    <row r="3190" spans="6:6" x14ac:dyDescent="0.3">
      <c r="F3190" s="142"/>
    </row>
    <row r="3191" spans="6:6" x14ac:dyDescent="0.3">
      <c r="F3191" s="142"/>
    </row>
    <row r="3192" spans="6:6" x14ac:dyDescent="0.3">
      <c r="F3192" s="142"/>
    </row>
    <row r="3193" spans="6:6" x14ac:dyDescent="0.3">
      <c r="F3193" s="142"/>
    </row>
    <row r="3194" spans="6:6" x14ac:dyDescent="0.3">
      <c r="F3194" s="142"/>
    </row>
    <row r="3195" spans="6:6" x14ac:dyDescent="0.3">
      <c r="F3195" s="142"/>
    </row>
    <row r="3196" spans="6:6" x14ac:dyDescent="0.3">
      <c r="F3196" s="142"/>
    </row>
    <row r="3197" spans="6:6" x14ac:dyDescent="0.3">
      <c r="F3197" s="142"/>
    </row>
    <row r="3198" spans="6:6" x14ac:dyDescent="0.3">
      <c r="F3198" s="142"/>
    </row>
    <row r="3199" spans="6:6" x14ac:dyDescent="0.3">
      <c r="F3199" s="142"/>
    </row>
    <row r="3200" spans="6:6" x14ac:dyDescent="0.3">
      <c r="F3200" s="142"/>
    </row>
    <row r="3201" spans="6:6" x14ac:dyDescent="0.3">
      <c r="F3201" s="142"/>
    </row>
    <row r="3202" spans="6:6" x14ac:dyDescent="0.3">
      <c r="F3202" s="142"/>
    </row>
    <row r="3203" spans="6:6" x14ac:dyDescent="0.3">
      <c r="F3203" s="142"/>
    </row>
    <row r="3204" spans="6:6" x14ac:dyDescent="0.3">
      <c r="F3204" s="142"/>
    </row>
    <row r="3205" spans="6:6" x14ac:dyDescent="0.3">
      <c r="F3205" s="142"/>
    </row>
    <row r="3206" spans="6:6" x14ac:dyDescent="0.3">
      <c r="F3206" s="142"/>
    </row>
    <row r="3207" spans="6:6" x14ac:dyDescent="0.3">
      <c r="F3207" s="142"/>
    </row>
    <row r="3208" spans="6:6" x14ac:dyDescent="0.3">
      <c r="F3208" s="142"/>
    </row>
    <row r="3209" spans="6:6" x14ac:dyDescent="0.3">
      <c r="F3209" s="142"/>
    </row>
    <row r="3210" spans="6:6" x14ac:dyDescent="0.3">
      <c r="F3210" s="142"/>
    </row>
    <row r="3211" spans="6:6" x14ac:dyDescent="0.3">
      <c r="F3211" s="142"/>
    </row>
    <row r="3212" spans="6:6" x14ac:dyDescent="0.3">
      <c r="F3212" s="142"/>
    </row>
    <row r="3213" spans="6:6" x14ac:dyDescent="0.3">
      <c r="F3213" s="142"/>
    </row>
    <row r="3214" spans="6:6" x14ac:dyDescent="0.3">
      <c r="F3214" s="142"/>
    </row>
    <row r="3215" spans="6:6" x14ac:dyDescent="0.3">
      <c r="F3215" s="142"/>
    </row>
    <row r="3216" spans="6:6" x14ac:dyDescent="0.3">
      <c r="F3216" s="142"/>
    </row>
    <row r="3217" spans="6:6" x14ac:dyDescent="0.3">
      <c r="F3217" s="142"/>
    </row>
    <row r="3218" spans="6:6" x14ac:dyDescent="0.3">
      <c r="F3218" s="142"/>
    </row>
    <row r="3219" spans="6:6" x14ac:dyDescent="0.3">
      <c r="F3219" s="142"/>
    </row>
    <row r="3220" spans="6:6" x14ac:dyDescent="0.3">
      <c r="F3220" s="142"/>
    </row>
    <row r="3221" spans="6:6" x14ac:dyDescent="0.3">
      <c r="F3221" s="142"/>
    </row>
    <row r="3222" spans="6:6" x14ac:dyDescent="0.3">
      <c r="F3222" s="142"/>
    </row>
    <row r="3223" spans="6:6" x14ac:dyDescent="0.3">
      <c r="F3223" s="142"/>
    </row>
    <row r="3224" spans="6:6" x14ac:dyDescent="0.3">
      <c r="F3224" s="142"/>
    </row>
    <row r="3225" spans="6:6" x14ac:dyDescent="0.3">
      <c r="F3225" s="142"/>
    </row>
    <row r="3226" spans="6:6" x14ac:dyDescent="0.3">
      <c r="F3226" s="142"/>
    </row>
    <row r="3227" spans="6:6" x14ac:dyDescent="0.3">
      <c r="F3227" s="142"/>
    </row>
    <row r="3228" spans="6:6" x14ac:dyDescent="0.3">
      <c r="F3228" s="142"/>
    </row>
    <row r="3229" spans="6:6" x14ac:dyDescent="0.3">
      <c r="F3229" s="142"/>
    </row>
    <row r="3230" spans="6:6" x14ac:dyDescent="0.3">
      <c r="F3230" s="142"/>
    </row>
    <row r="3231" spans="6:6" x14ac:dyDescent="0.3">
      <c r="F3231" s="142"/>
    </row>
    <row r="3232" spans="6:6" x14ac:dyDescent="0.3">
      <c r="F3232" s="142"/>
    </row>
    <row r="3233" spans="6:6" x14ac:dyDescent="0.3">
      <c r="F3233" s="142"/>
    </row>
    <row r="3234" spans="6:6" x14ac:dyDescent="0.3">
      <c r="F3234" s="142"/>
    </row>
    <row r="3235" spans="6:6" x14ac:dyDescent="0.3">
      <c r="F3235" s="142"/>
    </row>
    <row r="3236" spans="6:6" x14ac:dyDescent="0.3">
      <c r="F3236" s="142"/>
    </row>
    <row r="3237" spans="6:6" x14ac:dyDescent="0.3">
      <c r="F3237" s="142"/>
    </row>
    <row r="3238" spans="6:6" x14ac:dyDescent="0.3">
      <c r="F3238" s="142"/>
    </row>
    <row r="3239" spans="6:6" x14ac:dyDescent="0.3">
      <c r="F3239" s="142"/>
    </row>
    <row r="3240" spans="6:6" x14ac:dyDescent="0.3">
      <c r="F3240" s="142"/>
    </row>
    <row r="3241" spans="6:6" x14ac:dyDescent="0.3">
      <c r="F3241" s="142"/>
    </row>
    <row r="3242" spans="6:6" x14ac:dyDescent="0.3">
      <c r="F3242" s="142"/>
    </row>
    <row r="3243" spans="6:6" x14ac:dyDescent="0.3">
      <c r="F3243" s="142"/>
    </row>
    <row r="3244" spans="6:6" x14ac:dyDescent="0.3">
      <c r="F3244" s="142"/>
    </row>
    <row r="3245" spans="6:6" x14ac:dyDescent="0.3">
      <c r="F3245" s="142"/>
    </row>
    <row r="3246" spans="6:6" x14ac:dyDescent="0.3">
      <c r="F3246" s="142"/>
    </row>
    <row r="3247" spans="6:6" x14ac:dyDescent="0.3">
      <c r="F3247" s="142"/>
    </row>
    <row r="3248" spans="6:6" x14ac:dyDescent="0.3">
      <c r="F3248" s="142"/>
    </row>
    <row r="3249" spans="6:6" x14ac:dyDescent="0.3">
      <c r="F3249" s="142"/>
    </row>
    <row r="3250" spans="6:6" x14ac:dyDescent="0.3">
      <c r="F3250" s="142"/>
    </row>
    <row r="3251" spans="6:6" x14ac:dyDescent="0.3">
      <c r="F3251" s="142"/>
    </row>
    <row r="3252" spans="6:6" x14ac:dyDescent="0.3">
      <c r="F3252" s="142"/>
    </row>
    <row r="3253" spans="6:6" x14ac:dyDescent="0.3">
      <c r="F3253" s="142"/>
    </row>
    <row r="3254" spans="6:6" x14ac:dyDescent="0.3">
      <c r="F3254" s="142"/>
    </row>
    <row r="3255" spans="6:6" x14ac:dyDescent="0.3">
      <c r="F3255" s="142"/>
    </row>
    <row r="3256" spans="6:6" x14ac:dyDescent="0.3">
      <c r="F3256" s="142"/>
    </row>
    <row r="3257" spans="6:6" x14ac:dyDescent="0.3">
      <c r="F3257" s="142"/>
    </row>
    <row r="3258" spans="6:6" x14ac:dyDescent="0.3">
      <c r="F3258" s="142"/>
    </row>
    <row r="3259" spans="6:6" x14ac:dyDescent="0.3">
      <c r="F3259" s="142"/>
    </row>
    <row r="3260" spans="6:6" x14ac:dyDescent="0.3">
      <c r="F3260" s="142"/>
    </row>
    <row r="3261" spans="6:6" x14ac:dyDescent="0.3">
      <c r="F3261" s="142"/>
    </row>
    <row r="3262" spans="6:6" x14ac:dyDescent="0.3">
      <c r="F3262" s="142"/>
    </row>
    <row r="3263" spans="6:6" x14ac:dyDescent="0.3">
      <c r="F3263" s="142"/>
    </row>
    <row r="3264" spans="6:6" x14ac:dyDescent="0.3">
      <c r="F3264" s="142"/>
    </row>
    <row r="3265" spans="6:6" x14ac:dyDescent="0.3">
      <c r="F3265" s="142"/>
    </row>
    <row r="3266" spans="6:6" x14ac:dyDescent="0.3">
      <c r="F3266" s="142"/>
    </row>
    <row r="3267" spans="6:6" x14ac:dyDescent="0.3">
      <c r="F3267" s="142"/>
    </row>
    <row r="3268" spans="6:6" x14ac:dyDescent="0.3">
      <c r="F3268" s="142"/>
    </row>
    <row r="3269" spans="6:6" x14ac:dyDescent="0.3">
      <c r="F3269" s="142"/>
    </row>
    <row r="3270" spans="6:6" x14ac:dyDescent="0.3">
      <c r="F3270" s="142"/>
    </row>
    <row r="3271" spans="6:6" x14ac:dyDescent="0.3">
      <c r="F3271" s="142"/>
    </row>
    <row r="3272" spans="6:6" x14ac:dyDescent="0.3">
      <c r="F3272" s="142"/>
    </row>
    <row r="3273" spans="6:6" x14ac:dyDescent="0.3">
      <c r="F3273" s="142"/>
    </row>
    <row r="3274" spans="6:6" x14ac:dyDescent="0.3">
      <c r="F3274" s="142"/>
    </row>
    <row r="3275" spans="6:6" x14ac:dyDescent="0.3">
      <c r="F3275" s="142"/>
    </row>
    <row r="3276" spans="6:6" x14ac:dyDescent="0.3">
      <c r="F3276" s="142"/>
    </row>
    <row r="3277" spans="6:6" x14ac:dyDescent="0.3">
      <c r="F3277" s="142"/>
    </row>
    <row r="3278" spans="6:6" x14ac:dyDescent="0.3">
      <c r="F3278" s="142"/>
    </row>
    <row r="3279" spans="6:6" x14ac:dyDescent="0.3">
      <c r="F3279" s="142"/>
    </row>
    <row r="3280" spans="6:6" x14ac:dyDescent="0.3">
      <c r="F3280" s="142"/>
    </row>
    <row r="3281" spans="6:6" x14ac:dyDescent="0.3">
      <c r="F3281" s="142"/>
    </row>
    <row r="3282" spans="6:6" x14ac:dyDescent="0.3">
      <c r="F3282" s="142"/>
    </row>
    <row r="3283" spans="6:6" x14ac:dyDescent="0.3">
      <c r="F3283" s="142"/>
    </row>
    <row r="3284" spans="6:6" x14ac:dyDescent="0.3">
      <c r="F3284" s="142"/>
    </row>
    <row r="3285" spans="6:6" x14ac:dyDescent="0.3">
      <c r="F3285" s="142"/>
    </row>
    <row r="3286" spans="6:6" x14ac:dyDescent="0.3">
      <c r="F3286" s="142"/>
    </row>
    <row r="3287" spans="6:6" x14ac:dyDescent="0.3">
      <c r="F3287" s="142"/>
    </row>
    <row r="3288" spans="6:6" x14ac:dyDescent="0.3">
      <c r="F3288" s="142"/>
    </row>
    <row r="3289" spans="6:6" x14ac:dyDescent="0.3">
      <c r="F3289" s="142"/>
    </row>
    <row r="3290" spans="6:6" x14ac:dyDescent="0.3">
      <c r="F3290" s="142"/>
    </row>
    <row r="3291" spans="6:6" x14ac:dyDescent="0.3">
      <c r="F3291" s="142"/>
    </row>
    <row r="3292" spans="6:6" x14ac:dyDescent="0.3">
      <c r="F3292" s="142"/>
    </row>
    <row r="3293" spans="6:6" x14ac:dyDescent="0.3">
      <c r="F3293" s="142"/>
    </row>
    <row r="3294" spans="6:6" x14ac:dyDescent="0.3">
      <c r="F3294" s="142"/>
    </row>
    <row r="3295" spans="6:6" x14ac:dyDescent="0.3">
      <c r="F3295" s="142"/>
    </row>
    <row r="3296" spans="6:6" x14ac:dyDescent="0.3">
      <c r="F3296" s="142"/>
    </row>
    <row r="3297" spans="6:6" x14ac:dyDescent="0.3">
      <c r="F3297" s="142"/>
    </row>
    <row r="3298" spans="6:6" x14ac:dyDescent="0.3">
      <c r="F3298" s="142"/>
    </row>
    <row r="3299" spans="6:6" x14ac:dyDescent="0.3">
      <c r="F3299" s="142"/>
    </row>
    <row r="3300" spans="6:6" x14ac:dyDescent="0.3">
      <c r="F3300" s="142"/>
    </row>
    <row r="3301" spans="6:6" x14ac:dyDescent="0.3">
      <c r="F3301" s="142"/>
    </row>
    <row r="3302" spans="6:6" x14ac:dyDescent="0.3">
      <c r="F3302" s="142"/>
    </row>
    <row r="3303" spans="6:6" x14ac:dyDescent="0.3">
      <c r="F3303" s="142"/>
    </row>
    <row r="3304" spans="6:6" x14ac:dyDescent="0.3">
      <c r="F3304" s="142"/>
    </row>
    <row r="3305" spans="6:6" x14ac:dyDescent="0.3">
      <c r="F3305" s="142"/>
    </row>
    <row r="3306" spans="6:6" x14ac:dyDescent="0.3">
      <c r="F3306" s="142"/>
    </row>
    <row r="3307" spans="6:6" x14ac:dyDescent="0.3">
      <c r="F3307" s="142"/>
    </row>
    <row r="3308" spans="6:6" x14ac:dyDescent="0.3">
      <c r="F3308" s="142"/>
    </row>
    <row r="3309" spans="6:6" x14ac:dyDescent="0.3">
      <c r="F3309" s="142"/>
    </row>
    <row r="3310" spans="6:6" x14ac:dyDescent="0.3">
      <c r="F3310" s="142"/>
    </row>
    <row r="3311" spans="6:6" x14ac:dyDescent="0.3">
      <c r="F3311" s="142"/>
    </row>
    <row r="3312" spans="6:6" x14ac:dyDescent="0.3">
      <c r="F3312" s="142"/>
    </row>
    <row r="3313" spans="6:6" x14ac:dyDescent="0.3">
      <c r="F3313" s="142"/>
    </row>
    <row r="3314" spans="6:6" x14ac:dyDescent="0.3">
      <c r="F3314" s="142"/>
    </row>
    <row r="3315" spans="6:6" x14ac:dyDescent="0.3">
      <c r="F3315" s="142"/>
    </row>
    <row r="3316" spans="6:6" x14ac:dyDescent="0.3">
      <c r="F3316" s="142"/>
    </row>
    <row r="3317" spans="6:6" x14ac:dyDescent="0.3">
      <c r="F3317" s="142"/>
    </row>
    <row r="3318" spans="6:6" x14ac:dyDescent="0.3">
      <c r="F3318" s="142"/>
    </row>
    <row r="3319" spans="6:6" x14ac:dyDescent="0.3">
      <c r="F3319" s="142"/>
    </row>
    <row r="3320" spans="6:6" x14ac:dyDescent="0.3">
      <c r="F3320" s="142"/>
    </row>
    <row r="3321" spans="6:6" x14ac:dyDescent="0.3">
      <c r="F3321" s="142"/>
    </row>
    <row r="3322" spans="6:6" x14ac:dyDescent="0.3">
      <c r="F3322" s="142"/>
    </row>
    <row r="3323" spans="6:6" x14ac:dyDescent="0.3">
      <c r="F3323" s="142"/>
    </row>
    <row r="3324" spans="6:6" x14ac:dyDescent="0.3">
      <c r="F3324" s="142"/>
    </row>
    <row r="3325" spans="6:6" x14ac:dyDescent="0.3">
      <c r="F3325" s="142"/>
    </row>
    <row r="3326" spans="6:6" x14ac:dyDescent="0.3">
      <c r="F3326" s="142"/>
    </row>
    <row r="3327" spans="6:6" x14ac:dyDescent="0.3">
      <c r="F3327" s="142"/>
    </row>
    <row r="3328" spans="6:6" x14ac:dyDescent="0.3">
      <c r="F3328" s="142"/>
    </row>
    <row r="3329" spans="6:6" x14ac:dyDescent="0.3">
      <c r="F3329" s="142"/>
    </row>
    <row r="3330" spans="6:6" x14ac:dyDescent="0.3">
      <c r="F3330" s="142"/>
    </row>
    <row r="3331" spans="6:6" x14ac:dyDescent="0.3">
      <c r="F3331" s="142"/>
    </row>
    <row r="3332" spans="6:6" x14ac:dyDescent="0.3">
      <c r="F3332" s="142"/>
    </row>
    <row r="3333" spans="6:6" x14ac:dyDescent="0.3">
      <c r="F3333" s="142"/>
    </row>
    <row r="3334" spans="6:6" x14ac:dyDescent="0.3">
      <c r="F3334" s="142"/>
    </row>
    <row r="3335" spans="6:6" x14ac:dyDescent="0.3">
      <c r="F3335" s="142"/>
    </row>
    <row r="3336" spans="6:6" x14ac:dyDescent="0.3">
      <c r="F3336" s="142"/>
    </row>
    <row r="3337" spans="6:6" x14ac:dyDescent="0.3">
      <c r="F3337" s="142"/>
    </row>
    <row r="3338" spans="6:6" x14ac:dyDescent="0.3">
      <c r="F3338" s="142"/>
    </row>
    <row r="3339" spans="6:6" x14ac:dyDescent="0.3">
      <c r="F3339" s="142"/>
    </row>
    <row r="3340" spans="6:6" x14ac:dyDescent="0.3">
      <c r="F3340" s="142"/>
    </row>
    <row r="3341" spans="6:6" x14ac:dyDescent="0.3">
      <c r="F3341" s="142"/>
    </row>
    <row r="3342" spans="6:6" x14ac:dyDescent="0.3">
      <c r="F3342" s="142"/>
    </row>
    <row r="3343" spans="6:6" x14ac:dyDescent="0.3">
      <c r="F3343" s="142"/>
    </row>
    <row r="3344" spans="6:6" x14ac:dyDescent="0.3">
      <c r="F3344" s="142"/>
    </row>
    <row r="3345" spans="6:6" x14ac:dyDescent="0.3">
      <c r="F3345" s="142"/>
    </row>
    <row r="3346" spans="6:6" x14ac:dyDescent="0.3">
      <c r="F3346" s="142"/>
    </row>
    <row r="3347" spans="6:6" x14ac:dyDescent="0.3">
      <c r="F3347" s="142"/>
    </row>
    <row r="3348" spans="6:6" x14ac:dyDescent="0.3">
      <c r="F3348" s="142"/>
    </row>
    <row r="3349" spans="6:6" x14ac:dyDescent="0.3">
      <c r="F3349" s="142"/>
    </row>
    <row r="3350" spans="6:6" x14ac:dyDescent="0.3">
      <c r="F3350" s="142"/>
    </row>
    <row r="3351" spans="6:6" x14ac:dyDescent="0.3">
      <c r="F3351" s="142"/>
    </row>
    <row r="3352" spans="6:6" x14ac:dyDescent="0.3">
      <c r="F3352" s="142"/>
    </row>
    <row r="3353" spans="6:6" x14ac:dyDescent="0.3">
      <c r="F3353" s="142"/>
    </row>
    <row r="3354" spans="6:6" x14ac:dyDescent="0.3">
      <c r="F3354" s="142"/>
    </row>
    <row r="3355" spans="6:6" x14ac:dyDescent="0.3">
      <c r="F3355" s="142"/>
    </row>
    <row r="3356" spans="6:6" x14ac:dyDescent="0.3">
      <c r="F3356" s="142"/>
    </row>
    <row r="3357" spans="6:6" x14ac:dyDescent="0.3">
      <c r="F3357" s="142"/>
    </row>
    <row r="3358" spans="6:6" x14ac:dyDescent="0.3">
      <c r="F3358" s="142"/>
    </row>
    <row r="3359" spans="6:6" x14ac:dyDescent="0.3">
      <c r="F3359" s="142"/>
    </row>
    <row r="3360" spans="6:6" x14ac:dyDescent="0.3">
      <c r="F3360" s="142"/>
    </row>
    <row r="3361" spans="6:6" x14ac:dyDescent="0.3">
      <c r="F3361" s="142"/>
    </row>
    <row r="3362" spans="6:6" x14ac:dyDescent="0.3">
      <c r="F3362" s="142"/>
    </row>
    <row r="3363" spans="6:6" x14ac:dyDescent="0.3">
      <c r="F3363" s="142"/>
    </row>
    <row r="3364" spans="6:6" x14ac:dyDescent="0.3">
      <c r="F3364" s="142"/>
    </row>
    <row r="3365" spans="6:6" x14ac:dyDescent="0.3">
      <c r="F3365" s="142"/>
    </row>
    <row r="3366" spans="6:6" x14ac:dyDescent="0.3">
      <c r="F3366" s="142"/>
    </row>
    <row r="3367" spans="6:6" x14ac:dyDescent="0.3">
      <c r="F3367" s="142"/>
    </row>
    <row r="3368" spans="6:6" x14ac:dyDescent="0.3">
      <c r="F3368" s="142"/>
    </row>
    <row r="3369" spans="6:6" x14ac:dyDescent="0.3">
      <c r="F3369" s="142"/>
    </row>
    <row r="3370" spans="6:6" x14ac:dyDescent="0.3">
      <c r="F3370" s="142"/>
    </row>
    <row r="3371" spans="6:6" x14ac:dyDescent="0.3">
      <c r="F3371" s="142"/>
    </row>
    <row r="3372" spans="6:6" x14ac:dyDescent="0.3">
      <c r="F3372" s="142"/>
    </row>
    <row r="3373" spans="6:6" x14ac:dyDescent="0.3">
      <c r="F3373" s="142"/>
    </row>
    <row r="3374" spans="6:6" x14ac:dyDescent="0.3">
      <c r="F3374" s="142"/>
    </row>
    <row r="3375" spans="6:6" x14ac:dyDescent="0.3">
      <c r="F3375" s="142"/>
    </row>
    <row r="3376" spans="6:6" x14ac:dyDescent="0.3">
      <c r="F3376" s="142"/>
    </row>
    <row r="3377" spans="6:6" x14ac:dyDescent="0.3">
      <c r="F3377" s="142"/>
    </row>
    <row r="3378" spans="6:6" x14ac:dyDescent="0.3">
      <c r="F3378" s="142"/>
    </row>
    <row r="3379" spans="6:6" x14ac:dyDescent="0.3">
      <c r="F3379" s="142"/>
    </row>
    <row r="3380" spans="6:6" x14ac:dyDescent="0.3">
      <c r="F3380" s="142"/>
    </row>
    <row r="3381" spans="6:6" x14ac:dyDescent="0.3">
      <c r="F3381" s="142"/>
    </row>
    <row r="3382" spans="6:6" x14ac:dyDescent="0.3">
      <c r="F3382" s="142"/>
    </row>
    <row r="3383" spans="6:6" x14ac:dyDescent="0.3">
      <c r="F3383" s="142"/>
    </row>
    <row r="3384" spans="6:6" x14ac:dyDescent="0.3">
      <c r="F3384" s="142"/>
    </row>
    <row r="3385" spans="6:6" x14ac:dyDescent="0.3">
      <c r="F3385" s="142"/>
    </row>
    <row r="3386" spans="6:6" x14ac:dyDescent="0.3">
      <c r="F3386" s="142"/>
    </row>
    <row r="3387" spans="6:6" x14ac:dyDescent="0.3">
      <c r="F3387" s="142"/>
    </row>
    <row r="3388" spans="6:6" x14ac:dyDescent="0.3">
      <c r="F3388" s="142"/>
    </row>
    <row r="3389" spans="6:6" x14ac:dyDescent="0.3">
      <c r="F3389" s="142"/>
    </row>
    <row r="3390" spans="6:6" x14ac:dyDescent="0.3">
      <c r="F3390" s="142"/>
    </row>
    <row r="3391" spans="6:6" x14ac:dyDescent="0.3">
      <c r="F3391" s="142"/>
    </row>
    <row r="3392" spans="6:6" x14ac:dyDescent="0.3">
      <c r="F3392" s="142"/>
    </row>
    <row r="3393" spans="6:6" x14ac:dyDescent="0.3">
      <c r="F3393" s="142"/>
    </row>
    <row r="3394" spans="6:6" x14ac:dyDescent="0.3">
      <c r="F3394" s="142"/>
    </row>
    <row r="3395" spans="6:6" x14ac:dyDescent="0.3">
      <c r="F3395" s="142"/>
    </row>
    <row r="3396" spans="6:6" x14ac:dyDescent="0.3">
      <c r="F3396" s="142"/>
    </row>
    <row r="3397" spans="6:6" x14ac:dyDescent="0.3">
      <c r="F3397" s="142"/>
    </row>
    <row r="3398" spans="6:6" x14ac:dyDescent="0.3">
      <c r="F3398" s="142"/>
    </row>
    <row r="3399" spans="6:6" x14ac:dyDescent="0.3">
      <c r="F3399" s="142"/>
    </row>
    <row r="3400" spans="6:6" x14ac:dyDescent="0.3">
      <c r="F3400" s="142"/>
    </row>
    <row r="3401" spans="6:6" x14ac:dyDescent="0.3">
      <c r="F3401" s="142"/>
    </row>
    <row r="3402" spans="6:6" x14ac:dyDescent="0.3">
      <c r="F3402" s="142"/>
    </row>
    <row r="3403" spans="6:6" x14ac:dyDescent="0.3">
      <c r="F3403" s="142"/>
    </row>
    <row r="3404" spans="6:6" x14ac:dyDescent="0.3">
      <c r="F3404" s="142"/>
    </row>
    <row r="3405" spans="6:6" x14ac:dyDescent="0.3">
      <c r="F3405" s="142"/>
    </row>
    <row r="3406" spans="6:6" x14ac:dyDescent="0.3">
      <c r="F3406" s="142"/>
    </row>
    <row r="3407" spans="6:6" x14ac:dyDescent="0.3">
      <c r="F3407" s="142"/>
    </row>
    <row r="3408" spans="6:6" x14ac:dyDescent="0.3">
      <c r="F3408" s="142"/>
    </row>
    <row r="3409" spans="6:6" x14ac:dyDescent="0.3">
      <c r="F3409" s="142"/>
    </row>
    <row r="3410" spans="6:6" x14ac:dyDescent="0.3">
      <c r="F3410" s="142"/>
    </row>
    <row r="3411" spans="6:6" x14ac:dyDescent="0.3">
      <c r="F3411" s="142"/>
    </row>
    <row r="3412" spans="6:6" x14ac:dyDescent="0.3">
      <c r="F3412" s="142"/>
    </row>
    <row r="3413" spans="6:6" x14ac:dyDescent="0.3">
      <c r="F3413" s="142"/>
    </row>
    <row r="3414" spans="6:6" x14ac:dyDescent="0.3">
      <c r="F3414" s="142"/>
    </row>
    <row r="3415" spans="6:6" x14ac:dyDescent="0.3">
      <c r="F3415" s="142"/>
    </row>
    <row r="3416" spans="6:6" x14ac:dyDescent="0.3">
      <c r="F3416" s="142"/>
    </row>
    <row r="3417" spans="6:6" x14ac:dyDescent="0.3">
      <c r="F3417" s="142"/>
    </row>
    <row r="3418" spans="6:6" x14ac:dyDescent="0.3">
      <c r="F3418" s="142"/>
    </row>
    <row r="3419" spans="6:6" x14ac:dyDescent="0.3">
      <c r="F3419" s="142"/>
    </row>
    <row r="3420" spans="6:6" x14ac:dyDescent="0.3">
      <c r="F3420" s="142"/>
    </row>
    <row r="3421" spans="6:6" x14ac:dyDescent="0.3">
      <c r="F3421" s="142"/>
    </row>
    <row r="3422" spans="6:6" x14ac:dyDescent="0.3">
      <c r="F3422" s="142"/>
    </row>
    <row r="3423" spans="6:6" x14ac:dyDescent="0.3">
      <c r="F3423" s="142"/>
    </row>
    <row r="3424" spans="6:6" x14ac:dyDescent="0.3">
      <c r="F3424" s="142"/>
    </row>
    <row r="3425" spans="6:6" x14ac:dyDescent="0.3">
      <c r="F3425" s="142"/>
    </row>
    <row r="3426" spans="6:6" x14ac:dyDescent="0.3">
      <c r="F3426" s="142"/>
    </row>
    <row r="3427" spans="6:6" x14ac:dyDescent="0.3">
      <c r="F3427" s="142"/>
    </row>
    <row r="3428" spans="6:6" x14ac:dyDescent="0.3">
      <c r="F3428" s="142"/>
    </row>
    <row r="3429" spans="6:6" x14ac:dyDescent="0.3">
      <c r="F3429" s="142"/>
    </row>
    <row r="3430" spans="6:6" x14ac:dyDescent="0.3">
      <c r="F3430" s="142"/>
    </row>
    <row r="3431" spans="6:6" x14ac:dyDescent="0.3">
      <c r="F3431" s="142"/>
    </row>
    <row r="3432" spans="6:6" x14ac:dyDescent="0.3">
      <c r="F3432" s="142"/>
    </row>
    <row r="3433" spans="6:6" x14ac:dyDescent="0.3">
      <c r="F3433" s="142"/>
    </row>
    <row r="3434" spans="6:6" x14ac:dyDescent="0.3">
      <c r="F3434" s="142"/>
    </row>
    <row r="3435" spans="6:6" x14ac:dyDescent="0.3">
      <c r="F3435" s="142"/>
    </row>
    <row r="3436" spans="6:6" x14ac:dyDescent="0.3">
      <c r="F3436" s="142"/>
    </row>
    <row r="3437" spans="6:6" x14ac:dyDescent="0.3">
      <c r="F3437" s="142"/>
    </row>
    <row r="3438" spans="6:6" x14ac:dyDescent="0.3">
      <c r="F3438" s="142"/>
    </row>
    <row r="3439" spans="6:6" x14ac:dyDescent="0.3">
      <c r="F3439" s="142"/>
    </row>
    <row r="3440" spans="6:6" x14ac:dyDescent="0.3">
      <c r="F3440" s="142"/>
    </row>
    <row r="3441" spans="6:6" x14ac:dyDescent="0.3">
      <c r="F3441" s="142"/>
    </row>
    <row r="3442" spans="6:6" x14ac:dyDescent="0.3">
      <c r="F3442" s="142"/>
    </row>
    <row r="3443" spans="6:6" x14ac:dyDescent="0.3">
      <c r="F3443" s="142"/>
    </row>
    <row r="3444" spans="6:6" x14ac:dyDescent="0.3">
      <c r="F3444" s="142"/>
    </row>
    <row r="3445" spans="6:6" x14ac:dyDescent="0.3">
      <c r="F3445" s="142"/>
    </row>
    <row r="3446" spans="6:6" x14ac:dyDescent="0.3">
      <c r="F3446" s="142"/>
    </row>
    <row r="3447" spans="6:6" x14ac:dyDescent="0.3">
      <c r="F3447" s="142"/>
    </row>
    <row r="3448" spans="6:6" x14ac:dyDescent="0.3">
      <c r="F3448" s="142"/>
    </row>
    <row r="3449" spans="6:6" x14ac:dyDescent="0.3">
      <c r="F3449" s="142"/>
    </row>
    <row r="3450" spans="6:6" x14ac:dyDescent="0.3">
      <c r="F3450" s="142"/>
    </row>
    <row r="3451" spans="6:6" x14ac:dyDescent="0.3">
      <c r="F3451" s="142"/>
    </row>
    <row r="3452" spans="6:6" x14ac:dyDescent="0.3">
      <c r="F3452" s="142"/>
    </row>
    <row r="3453" spans="6:6" x14ac:dyDescent="0.3">
      <c r="F3453" s="142"/>
    </row>
    <row r="3454" spans="6:6" x14ac:dyDescent="0.3">
      <c r="F3454" s="142"/>
    </row>
    <row r="3455" spans="6:6" x14ac:dyDescent="0.3">
      <c r="F3455" s="142"/>
    </row>
    <row r="3456" spans="6:6" x14ac:dyDescent="0.3">
      <c r="F3456" s="142"/>
    </row>
    <row r="3457" spans="6:6" x14ac:dyDescent="0.3">
      <c r="F3457" s="142"/>
    </row>
    <row r="3458" spans="6:6" x14ac:dyDescent="0.3">
      <c r="F3458" s="142"/>
    </row>
    <row r="3459" spans="6:6" x14ac:dyDescent="0.3">
      <c r="F3459" s="142"/>
    </row>
    <row r="3460" spans="6:6" x14ac:dyDescent="0.3">
      <c r="F3460" s="142"/>
    </row>
    <row r="3461" spans="6:6" x14ac:dyDescent="0.3">
      <c r="F3461" s="142"/>
    </row>
    <row r="3462" spans="6:6" x14ac:dyDescent="0.3">
      <c r="F3462" s="142"/>
    </row>
    <row r="3463" spans="6:6" x14ac:dyDescent="0.3">
      <c r="F3463" s="142"/>
    </row>
    <row r="3464" spans="6:6" x14ac:dyDescent="0.3">
      <c r="F3464" s="142"/>
    </row>
    <row r="3465" spans="6:6" x14ac:dyDescent="0.3">
      <c r="F3465" s="142"/>
    </row>
    <row r="3466" spans="6:6" x14ac:dyDescent="0.3">
      <c r="F3466" s="142"/>
    </row>
    <row r="3467" spans="6:6" x14ac:dyDescent="0.3">
      <c r="F3467" s="142"/>
    </row>
    <row r="3468" spans="6:6" x14ac:dyDescent="0.3">
      <c r="F3468" s="142"/>
    </row>
    <row r="3469" spans="6:6" x14ac:dyDescent="0.3">
      <c r="F3469" s="142"/>
    </row>
    <row r="3470" spans="6:6" x14ac:dyDescent="0.3">
      <c r="F3470" s="142"/>
    </row>
    <row r="3471" spans="6:6" x14ac:dyDescent="0.3">
      <c r="F3471" s="142"/>
    </row>
    <row r="3472" spans="6:6" x14ac:dyDescent="0.3">
      <c r="F3472" s="142"/>
    </row>
    <row r="3473" spans="6:6" x14ac:dyDescent="0.3">
      <c r="F3473" s="142"/>
    </row>
    <row r="3474" spans="6:6" x14ac:dyDescent="0.3">
      <c r="F3474" s="142"/>
    </row>
    <row r="3475" spans="6:6" x14ac:dyDescent="0.3">
      <c r="F3475" s="142"/>
    </row>
    <row r="3476" spans="6:6" x14ac:dyDescent="0.3">
      <c r="F3476" s="142"/>
    </row>
    <row r="3477" spans="6:6" x14ac:dyDescent="0.3">
      <c r="F3477" s="142"/>
    </row>
    <row r="3478" spans="6:6" x14ac:dyDescent="0.3">
      <c r="F3478" s="142"/>
    </row>
    <row r="3479" spans="6:6" x14ac:dyDescent="0.3">
      <c r="F3479" s="142"/>
    </row>
    <row r="3480" spans="6:6" x14ac:dyDescent="0.3">
      <c r="F3480" s="142"/>
    </row>
    <row r="3481" spans="6:6" x14ac:dyDescent="0.3">
      <c r="F3481" s="142"/>
    </row>
    <row r="3482" spans="6:6" x14ac:dyDescent="0.3">
      <c r="F3482" s="142"/>
    </row>
    <row r="3483" spans="6:6" x14ac:dyDescent="0.3">
      <c r="F3483" s="142"/>
    </row>
    <row r="3484" spans="6:6" x14ac:dyDescent="0.3">
      <c r="F3484" s="142"/>
    </row>
    <row r="3485" spans="6:6" x14ac:dyDescent="0.3">
      <c r="F3485" s="142"/>
    </row>
    <row r="3486" spans="6:6" x14ac:dyDescent="0.3">
      <c r="F3486" s="142"/>
    </row>
    <row r="3487" spans="6:6" x14ac:dyDescent="0.3">
      <c r="F3487" s="142"/>
    </row>
    <row r="3488" spans="6:6" x14ac:dyDescent="0.3">
      <c r="F3488" s="142"/>
    </row>
    <row r="3489" spans="6:6" x14ac:dyDescent="0.3">
      <c r="F3489" s="142"/>
    </row>
    <row r="3490" spans="6:6" x14ac:dyDescent="0.3">
      <c r="F3490" s="142"/>
    </row>
    <row r="3491" spans="6:6" x14ac:dyDescent="0.3">
      <c r="F3491" s="142"/>
    </row>
    <row r="3492" spans="6:6" x14ac:dyDescent="0.3">
      <c r="F3492" s="142"/>
    </row>
    <row r="3493" spans="6:6" x14ac:dyDescent="0.3">
      <c r="F3493" s="142"/>
    </row>
    <row r="3494" spans="6:6" x14ac:dyDescent="0.3">
      <c r="F3494" s="142"/>
    </row>
    <row r="3495" spans="6:6" x14ac:dyDescent="0.3">
      <c r="F3495" s="142"/>
    </row>
    <row r="3496" spans="6:6" x14ac:dyDescent="0.3">
      <c r="F3496" s="142"/>
    </row>
    <row r="3497" spans="6:6" x14ac:dyDescent="0.3">
      <c r="F3497" s="142"/>
    </row>
    <row r="3498" spans="6:6" x14ac:dyDescent="0.3">
      <c r="F3498" s="142"/>
    </row>
    <row r="3499" spans="6:6" x14ac:dyDescent="0.3">
      <c r="F3499" s="142"/>
    </row>
    <row r="3500" spans="6:6" x14ac:dyDescent="0.3">
      <c r="F3500" s="142"/>
    </row>
    <row r="3501" spans="6:6" x14ac:dyDescent="0.3">
      <c r="F3501" s="142"/>
    </row>
    <row r="3502" spans="6:6" x14ac:dyDescent="0.3">
      <c r="F3502" s="142"/>
    </row>
    <row r="3503" spans="6:6" x14ac:dyDescent="0.3">
      <c r="F3503" s="142"/>
    </row>
    <row r="3504" spans="6:6" x14ac:dyDescent="0.3">
      <c r="F3504" s="142"/>
    </row>
    <row r="3505" spans="6:6" x14ac:dyDescent="0.3">
      <c r="F3505" s="142"/>
    </row>
    <row r="3506" spans="6:6" x14ac:dyDescent="0.3">
      <c r="F3506" s="142"/>
    </row>
    <row r="3507" spans="6:6" x14ac:dyDescent="0.3">
      <c r="F3507" s="142"/>
    </row>
    <row r="3508" spans="6:6" x14ac:dyDescent="0.3">
      <c r="F3508" s="142"/>
    </row>
    <row r="3509" spans="6:6" x14ac:dyDescent="0.3">
      <c r="F3509" s="142"/>
    </row>
    <row r="3510" spans="6:6" x14ac:dyDescent="0.3">
      <c r="F3510" s="142"/>
    </row>
    <row r="3511" spans="6:6" x14ac:dyDescent="0.3">
      <c r="F3511" s="142"/>
    </row>
    <row r="3512" spans="6:6" x14ac:dyDescent="0.3">
      <c r="F3512" s="142"/>
    </row>
    <row r="3513" spans="6:6" x14ac:dyDescent="0.3">
      <c r="F3513" s="142"/>
    </row>
    <row r="3514" spans="6:6" x14ac:dyDescent="0.3">
      <c r="F3514" s="142"/>
    </row>
    <row r="3515" spans="6:6" x14ac:dyDescent="0.3">
      <c r="F3515" s="142"/>
    </row>
    <row r="3516" spans="6:6" x14ac:dyDescent="0.3">
      <c r="F3516" s="142"/>
    </row>
    <row r="3517" spans="6:6" x14ac:dyDescent="0.3">
      <c r="F3517" s="142"/>
    </row>
    <row r="3518" spans="6:6" x14ac:dyDescent="0.3">
      <c r="F3518" s="142"/>
    </row>
    <row r="3519" spans="6:6" x14ac:dyDescent="0.3">
      <c r="F3519" s="142"/>
    </row>
    <row r="3520" spans="6:6" x14ac:dyDescent="0.3">
      <c r="F3520" s="142"/>
    </row>
    <row r="3521" spans="6:6" x14ac:dyDescent="0.3">
      <c r="F3521" s="142"/>
    </row>
    <row r="3522" spans="6:6" x14ac:dyDescent="0.3">
      <c r="F3522" s="142"/>
    </row>
    <row r="3523" spans="6:6" x14ac:dyDescent="0.3">
      <c r="F3523" s="142"/>
    </row>
    <row r="3524" spans="6:6" x14ac:dyDescent="0.3">
      <c r="F3524" s="142"/>
    </row>
    <row r="3525" spans="6:6" x14ac:dyDescent="0.3">
      <c r="F3525" s="142"/>
    </row>
    <row r="3526" spans="6:6" x14ac:dyDescent="0.3">
      <c r="F3526" s="142"/>
    </row>
    <row r="3527" spans="6:6" x14ac:dyDescent="0.3">
      <c r="F3527" s="142"/>
    </row>
    <row r="3528" spans="6:6" x14ac:dyDescent="0.3">
      <c r="F3528" s="142"/>
    </row>
    <row r="3529" spans="6:6" x14ac:dyDescent="0.3">
      <c r="F3529" s="142"/>
    </row>
    <row r="3530" spans="6:6" x14ac:dyDescent="0.3">
      <c r="F3530" s="142"/>
    </row>
    <row r="3531" spans="6:6" x14ac:dyDescent="0.3">
      <c r="F3531" s="142"/>
    </row>
    <row r="3532" spans="6:6" x14ac:dyDescent="0.3">
      <c r="F3532" s="142"/>
    </row>
    <row r="3533" spans="6:6" x14ac:dyDescent="0.3">
      <c r="F3533" s="142"/>
    </row>
    <row r="3534" spans="6:6" x14ac:dyDescent="0.3">
      <c r="F3534" s="142"/>
    </row>
    <row r="3535" spans="6:6" x14ac:dyDescent="0.3">
      <c r="F3535" s="142"/>
    </row>
    <row r="3536" spans="6:6" x14ac:dyDescent="0.3">
      <c r="F3536" s="142"/>
    </row>
    <row r="3537" spans="6:6" x14ac:dyDescent="0.3">
      <c r="F3537" s="142"/>
    </row>
    <row r="3538" spans="6:6" x14ac:dyDescent="0.3">
      <c r="F3538" s="142"/>
    </row>
    <row r="3539" spans="6:6" x14ac:dyDescent="0.3">
      <c r="F3539" s="142"/>
    </row>
    <row r="3540" spans="6:6" x14ac:dyDescent="0.3">
      <c r="F3540" s="142"/>
    </row>
    <row r="3541" spans="6:6" x14ac:dyDescent="0.3">
      <c r="F3541" s="142"/>
    </row>
    <row r="3542" spans="6:6" x14ac:dyDescent="0.3">
      <c r="F3542" s="142"/>
    </row>
    <row r="3543" spans="6:6" x14ac:dyDescent="0.3">
      <c r="F3543" s="142"/>
    </row>
    <row r="3544" spans="6:6" x14ac:dyDescent="0.3">
      <c r="F3544" s="142"/>
    </row>
    <row r="3545" spans="6:6" x14ac:dyDescent="0.3">
      <c r="F3545" s="142"/>
    </row>
    <row r="3546" spans="6:6" x14ac:dyDescent="0.3">
      <c r="F3546" s="142"/>
    </row>
    <row r="3547" spans="6:6" x14ac:dyDescent="0.3">
      <c r="F3547" s="142"/>
    </row>
    <row r="3548" spans="6:6" x14ac:dyDescent="0.3">
      <c r="F3548" s="142"/>
    </row>
    <row r="3549" spans="6:6" x14ac:dyDescent="0.3">
      <c r="F3549" s="142"/>
    </row>
    <row r="3550" spans="6:6" x14ac:dyDescent="0.3">
      <c r="F3550" s="142"/>
    </row>
    <row r="3551" spans="6:6" x14ac:dyDescent="0.3">
      <c r="F3551" s="142"/>
    </row>
    <row r="3552" spans="6:6" x14ac:dyDescent="0.3">
      <c r="F3552" s="142"/>
    </row>
    <row r="3553" spans="6:6" x14ac:dyDescent="0.3">
      <c r="F3553" s="142"/>
    </row>
    <row r="3554" spans="6:6" x14ac:dyDescent="0.3">
      <c r="F3554" s="142"/>
    </row>
    <row r="3555" spans="6:6" x14ac:dyDescent="0.3">
      <c r="F3555" s="142"/>
    </row>
    <row r="3556" spans="6:6" x14ac:dyDescent="0.3">
      <c r="F3556" s="142"/>
    </row>
    <row r="3557" spans="6:6" x14ac:dyDescent="0.3">
      <c r="F3557" s="142"/>
    </row>
    <row r="3558" spans="6:6" x14ac:dyDescent="0.3">
      <c r="F3558" s="142"/>
    </row>
    <row r="3559" spans="6:6" x14ac:dyDescent="0.3">
      <c r="F3559" s="142"/>
    </row>
    <row r="3560" spans="6:6" x14ac:dyDescent="0.3">
      <c r="F3560" s="142"/>
    </row>
    <row r="3561" spans="6:6" x14ac:dyDescent="0.3">
      <c r="F3561" s="142"/>
    </row>
    <row r="3562" spans="6:6" x14ac:dyDescent="0.3">
      <c r="F3562" s="142"/>
    </row>
    <row r="3563" spans="6:6" x14ac:dyDescent="0.3">
      <c r="F3563" s="142"/>
    </row>
    <row r="3564" spans="6:6" x14ac:dyDescent="0.3">
      <c r="F3564" s="142"/>
    </row>
    <row r="3565" spans="6:6" x14ac:dyDescent="0.3">
      <c r="F3565" s="142"/>
    </row>
    <row r="3566" spans="6:6" x14ac:dyDescent="0.3">
      <c r="F3566" s="142"/>
    </row>
    <row r="3567" spans="6:6" x14ac:dyDescent="0.3">
      <c r="F3567" s="142"/>
    </row>
    <row r="3568" spans="6:6" x14ac:dyDescent="0.3">
      <c r="F3568" s="142"/>
    </row>
    <row r="3569" spans="6:6" x14ac:dyDescent="0.3">
      <c r="F3569" s="142"/>
    </row>
    <row r="3570" spans="6:6" x14ac:dyDescent="0.3">
      <c r="F3570" s="142"/>
    </row>
    <row r="3571" spans="6:6" x14ac:dyDescent="0.3">
      <c r="F3571" s="142"/>
    </row>
    <row r="3572" spans="6:6" x14ac:dyDescent="0.3">
      <c r="F3572" s="142"/>
    </row>
    <row r="3573" spans="6:6" x14ac:dyDescent="0.3">
      <c r="F3573" s="142"/>
    </row>
    <row r="3574" spans="6:6" x14ac:dyDescent="0.3">
      <c r="F3574" s="142"/>
    </row>
    <row r="3575" spans="6:6" x14ac:dyDescent="0.3">
      <c r="F3575" s="142"/>
    </row>
    <row r="3576" spans="6:6" x14ac:dyDescent="0.3">
      <c r="F3576" s="142"/>
    </row>
    <row r="3577" spans="6:6" x14ac:dyDescent="0.3">
      <c r="F3577" s="142"/>
    </row>
    <row r="3578" spans="6:6" x14ac:dyDescent="0.3">
      <c r="F3578" s="142"/>
    </row>
    <row r="3579" spans="6:6" x14ac:dyDescent="0.3">
      <c r="F3579" s="142"/>
    </row>
    <row r="3580" spans="6:6" x14ac:dyDescent="0.3">
      <c r="F3580" s="142"/>
    </row>
    <row r="3581" spans="6:6" x14ac:dyDescent="0.3">
      <c r="F3581" s="142"/>
    </row>
    <row r="3582" spans="6:6" x14ac:dyDescent="0.3">
      <c r="F3582" s="142"/>
    </row>
    <row r="3583" spans="6:6" x14ac:dyDescent="0.3">
      <c r="F3583" s="142"/>
    </row>
    <row r="3584" spans="6:6" x14ac:dyDescent="0.3">
      <c r="F3584" s="142"/>
    </row>
    <row r="3585" spans="6:6" x14ac:dyDescent="0.3">
      <c r="F3585" s="142"/>
    </row>
    <row r="3586" spans="6:6" x14ac:dyDescent="0.3">
      <c r="F3586" s="142"/>
    </row>
    <row r="3587" spans="6:6" x14ac:dyDescent="0.3">
      <c r="F3587" s="142"/>
    </row>
    <row r="3588" spans="6:6" x14ac:dyDescent="0.3">
      <c r="F3588" s="142"/>
    </row>
    <row r="3589" spans="6:6" x14ac:dyDescent="0.3">
      <c r="F3589" s="142"/>
    </row>
    <row r="3590" spans="6:6" x14ac:dyDescent="0.3">
      <c r="F3590" s="142"/>
    </row>
    <row r="3591" spans="6:6" x14ac:dyDescent="0.3">
      <c r="F3591" s="142"/>
    </row>
    <row r="3592" spans="6:6" x14ac:dyDescent="0.3">
      <c r="F3592" s="142"/>
    </row>
    <row r="3593" spans="6:6" x14ac:dyDescent="0.3">
      <c r="F3593" s="142"/>
    </row>
    <row r="3594" spans="6:6" x14ac:dyDescent="0.3">
      <c r="F3594" s="142"/>
    </row>
    <row r="3595" spans="6:6" x14ac:dyDescent="0.3">
      <c r="F3595" s="142"/>
    </row>
    <row r="3596" spans="6:6" x14ac:dyDescent="0.3">
      <c r="F3596" s="142"/>
    </row>
    <row r="3597" spans="6:6" x14ac:dyDescent="0.3">
      <c r="F3597" s="142"/>
    </row>
    <row r="3598" spans="6:6" x14ac:dyDescent="0.3">
      <c r="F3598" s="142"/>
    </row>
    <row r="3599" spans="6:6" x14ac:dyDescent="0.3">
      <c r="F3599" s="142"/>
    </row>
    <row r="3600" spans="6:6" x14ac:dyDescent="0.3">
      <c r="F3600" s="142"/>
    </row>
    <row r="3601" spans="6:6" x14ac:dyDescent="0.3">
      <c r="F3601" s="142"/>
    </row>
    <row r="3602" spans="6:6" x14ac:dyDescent="0.3">
      <c r="F3602" s="142"/>
    </row>
    <row r="3603" spans="6:6" x14ac:dyDescent="0.3">
      <c r="F3603" s="142"/>
    </row>
    <row r="3604" spans="6:6" x14ac:dyDescent="0.3">
      <c r="F3604" s="142"/>
    </row>
    <row r="3605" spans="6:6" x14ac:dyDescent="0.3">
      <c r="F3605" s="142"/>
    </row>
    <row r="3606" spans="6:6" x14ac:dyDescent="0.3">
      <c r="F3606" s="142"/>
    </row>
    <row r="3607" spans="6:6" x14ac:dyDescent="0.3">
      <c r="F3607" s="142"/>
    </row>
    <row r="3608" spans="6:6" x14ac:dyDescent="0.3">
      <c r="F3608" s="142"/>
    </row>
    <row r="3609" spans="6:6" x14ac:dyDescent="0.3">
      <c r="F3609" s="142"/>
    </row>
    <row r="3610" spans="6:6" x14ac:dyDescent="0.3">
      <c r="F3610" s="142"/>
    </row>
    <row r="3611" spans="6:6" x14ac:dyDescent="0.3">
      <c r="F3611" s="142"/>
    </row>
    <row r="3612" spans="6:6" x14ac:dyDescent="0.3">
      <c r="F3612" s="142"/>
    </row>
    <row r="3613" spans="6:6" x14ac:dyDescent="0.3">
      <c r="F3613" s="142"/>
    </row>
    <row r="3614" spans="6:6" x14ac:dyDescent="0.3">
      <c r="F3614" s="142"/>
    </row>
    <row r="3615" spans="6:6" x14ac:dyDescent="0.3">
      <c r="F3615" s="142"/>
    </row>
    <row r="3616" spans="6:6" x14ac:dyDescent="0.3">
      <c r="F3616" s="142"/>
    </row>
    <row r="3617" spans="6:6" x14ac:dyDescent="0.3">
      <c r="F3617" s="142"/>
    </row>
    <row r="3618" spans="6:6" x14ac:dyDescent="0.3">
      <c r="F3618" s="142"/>
    </row>
    <row r="3619" spans="6:6" x14ac:dyDescent="0.3">
      <c r="F3619" s="142"/>
    </row>
    <row r="3620" spans="6:6" x14ac:dyDescent="0.3">
      <c r="F3620" s="142"/>
    </row>
    <row r="3621" spans="6:6" x14ac:dyDescent="0.3">
      <c r="F3621" s="142"/>
    </row>
    <row r="3622" spans="6:6" x14ac:dyDescent="0.3">
      <c r="F3622" s="142"/>
    </row>
    <row r="3623" spans="6:6" x14ac:dyDescent="0.3">
      <c r="F3623" s="142"/>
    </row>
    <row r="3624" spans="6:6" x14ac:dyDescent="0.3">
      <c r="F3624" s="142"/>
    </row>
    <row r="3625" spans="6:6" x14ac:dyDescent="0.3">
      <c r="F3625" s="142"/>
    </row>
    <row r="3626" spans="6:6" x14ac:dyDescent="0.3">
      <c r="F3626" s="142"/>
    </row>
    <row r="3627" spans="6:6" x14ac:dyDescent="0.3">
      <c r="F3627" s="142"/>
    </row>
    <row r="3628" spans="6:6" x14ac:dyDescent="0.3">
      <c r="F3628" s="142"/>
    </row>
    <row r="3629" spans="6:6" x14ac:dyDescent="0.3">
      <c r="F3629" s="142"/>
    </row>
    <row r="3630" spans="6:6" x14ac:dyDescent="0.3">
      <c r="F3630" s="142"/>
    </row>
    <row r="3631" spans="6:6" x14ac:dyDescent="0.3">
      <c r="F3631" s="142"/>
    </row>
    <row r="3632" spans="6:6" x14ac:dyDescent="0.3">
      <c r="F3632" s="142"/>
    </row>
    <row r="3633" spans="6:6" x14ac:dyDescent="0.3">
      <c r="F3633" s="142"/>
    </row>
    <row r="3634" spans="6:6" x14ac:dyDescent="0.3">
      <c r="F3634" s="142"/>
    </row>
    <row r="3635" spans="6:6" x14ac:dyDescent="0.3">
      <c r="F3635" s="142"/>
    </row>
    <row r="3636" spans="6:6" x14ac:dyDescent="0.3">
      <c r="F3636" s="142"/>
    </row>
    <row r="3637" spans="6:6" x14ac:dyDescent="0.3">
      <c r="F3637" s="142"/>
    </row>
    <row r="3638" spans="6:6" x14ac:dyDescent="0.3">
      <c r="F3638" s="142"/>
    </row>
    <row r="3639" spans="6:6" x14ac:dyDescent="0.3">
      <c r="F3639" s="142"/>
    </row>
    <row r="3640" spans="6:6" x14ac:dyDescent="0.3">
      <c r="F3640" s="142"/>
    </row>
    <row r="3641" spans="6:6" x14ac:dyDescent="0.3">
      <c r="F3641" s="142"/>
    </row>
    <row r="3642" spans="6:6" x14ac:dyDescent="0.3">
      <c r="F3642" s="142"/>
    </row>
    <row r="3643" spans="6:6" x14ac:dyDescent="0.3">
      <c r="F3643" s="142"/>
    </row>
    <row r="3644" spans="6:6" x14ac:dyDescent="0.3">
      <c r="F3644" s="142"/>
    </row>
    <row r="3645" spans="6:6" x14ac:dyDescent="0.3">
      <c r="F3645" s="142"/>
    </row>
    <row r="3646" spans="6:6" x14ac:dyDescent="0.3">
      <c r="F3646" s="142"/>
    </row>
    <row r="3647" spans="6:6" x14ac:dyDescent="0.3">
      <c r="F3647" s="142"/>
    </row>
    <row r="3648" spans="6:6" x14ac:dyDescent="0.3">
      <c r="F3648" s="142"/>
    </row>
    <row r="3649" spans="6:6" x14ac:dyDescent="0.3">
      <c r="F3649" s="142"/>
    </row>
    <row r="3650" spans="6:6" x14ac:dyDescent="0.3">
      <c r="F3650" s="142"/>
    </row>
    <row r="3651" spans="6:6" x14ac:dyDescent="0.3">
      <c r="F3651" s="142"/>
    </row>
    <row r="3652" spans="6:6" x14ac:dyDescent="0.3">
      <c r="F3652" s="142"/>
    </row>
    <row r="3653" spans="6:6" x14ac:dyDescent="0.3">
      <c r="F3653" s="142"/>
    </row>
    <row r="3654" spans="6:6" x14ac:dyDescent="0.3">
      <c r="F3654" s="142"/>
    </row>
    <row r="3655" spans="6:6" x14ac:dyDescent="0.3">
      <c r="F3655" s="142"/>
    </row>
    <row r="3656" spans="6:6" x14ac:dyDescent="0.3">
      <c r="F3656" s="142"/>
    </row>
    <row r="3657" spans="6:6" x14ac:dyDescent="0.3">
      <c r="F3657" s="142"/>
    </row>
    <row r="3658" spans="6:6" x14ac:dyDescent="0.3">
      <c r="F3658" s="142"/>
    </row>
    <row r="3659" spans="6:6" x14ac:dyDescent="0.3">
      <c r="F3659" s="142"/>
    </row>
    <row r="3660" spans="6:6" x14ac:dyDescent="0.3">
      <c r="F3660" s="142"/>
    </row>
    <row r="3661" spans="6:6" x14ac:dyDescent="0.3">
      <c r="F3661" s="142"/>
    </row>
    <row r="3662" spans="6:6" x14ac:dyDescent="0.3">
      <c r="F3662" s="142"/>
    </row>
    <row r="3663" spans="6:6" x14ac:dyDescent="0.3">
      <c r="F3663" s="142"/>
    </row>
    <row r="3664" spans="6:6" x14ac:dyDescent="0.3">
      <c r="F3664" s="142"/>
    </row>
    <row r="3665" spans="6:6" x14ac:dyDescent="0.3">
      <c r="F3665" s="142"/>
    </row>
    <row r="3666" spans="6:6" x14ac:dyDescent="0.3">
      <c r="F3666" s="142"/>
    </row>
    <row r="3667" spans="6:6" x14ac:dyDescent="0.3">
      <c r="F3667" s="142"/>
    </row>
    <row r="3668" spans="6:6" x14ac:dyDescent="0.3">
      <c r="F3668" s="142"/>
    </row>
    <row r="3669" spans="6:6" x14ac:dyDescent="0.3">
      <c r="F3669" s="142"/>
    </row>
    <row r="3670" spans="6:6" x14ac:dyDescent="0.3">
      <c r="F3670" s="142"/>
    </row>
    <row r="3671" spans="6:6" x14ac:dyDescent="0.3">
      <c r="F3671" s="142"/>
    </row>
    <row r="3672" spans="6:6" x14ac:dyDescent="0.3">
      <c r="F3672" s="142"/>
    </row>
    <row r="3673" spans="6:6" x14ac:dyDescent="0.3">
      <c r="F3673" s="142"/>
    </row>
    <row r="3674" spans="6:6" x14ac:dyDescent="0.3">
      <c r="F3674" s="142"/>
    </row>
    <row r="3675" spans="6:6" x14ac:dyDescent="0.3">
      <c r="F3675" s="142"/>
    </row>
    <row r="3676" spans="6:6" x14ac:dyDescent="0.3">
      <c r="F3676" s="142"/>
    </row>
    <row r="3677" spans="6:6" x14ac:dyDescent="0.3">
      <c r="F3677" s="142"/>
    </row>
    <row r="3678" spans="6:6" x14ac:dyDescent="0.3">
      <c r="F3678" s="142"/>
    </row>
    <row r="3679" spans="6:6" x14ac:dyDescent="0.3">
      <c r="F3679" s="142"/>
    </row>
    <row r="3680" spans="6:6" x14ac:dyDescent="0.3">
      <c r="F3680" s="142"/>
    </row>
    <row r="3681" spans="6:6" x14ac:dyDescent="0.3">
      <c r="F3681" s="142"/>
    </row>
    <row r="3682" spans="6:6" x14ac:dyDescent="0.3">
      <c r="F3682" s="142"/>
    </row>
    <row r="3683" spans="6:6" x14ac:dyDescent="0.3">
      <c r="F3683" s="142"/>
    </row>
    <row r="3684" spans="6:6" x14ac:dyDescent="0.3">
      <c r="F3684" s="142"/>
    </row>
    <row r="3685" spans="6:6" x14ac:dyDescent="0.3">
      <c r="F3685" s="142"/>
    </row>
    <row r="3686" spans="6:6" x14ac:dyDescent="0.3">
      <c r="F3686" s="142"/>
    </row>
    <row r="3687" spans="6:6" x14ac:dyDescent="0.3">
      <c r="F3687" s="142"/>
    </row>
    <row r="3688" spans="6:6" x14ac:dyDescent="0.3">
      <c r="F3688" s="142"/>
    </row>
    <row r="3689" spans="6:6" x14ac:dyDescent="0.3">
      <c r="F3689" s="142"/>
    </row>
    <row r="3690" spans="6:6" x14ac:dyDescent="0.3">
      <c r="F3690" s="142"/>
    </row>
    <row r="3691" spans="6:6" x14ac:dyDescent="0.3">
      <c r="F3691" s="142"/>
    </row>
    <row r="3692" spans="6:6" x14ac:dyDescent="0.3">
      <c r="F3692" s="142"/>
    </row>
    <row r="3693" spans="6:6" x14ac:dyDescent="0.3">
      <c r="F3693" s="142"/>
    </row>
    <row r="3694" spans="6:6" x14ac:dyDescent="0.3">
      <c r="F3694" s="142"/>
    </row>
    <row r="3695" spans="6:6" x14ac:dyDescent="0.3">
      <c r="F3695" s="142"/>
    </row>
    <row r="3696" spans="6:6" x14ac:dyDescent="0.3">
      <c r="F3696" s="142"/>
    </row>
    <row r="3697" spans="6:6" x14ac:dyDescent="0.3">
      <c r="F3697" s="142"/>
    </row>
    <row r="3698" spans="6:6" x14ac:dyDescent="0.3">
      <c r="F3698" s="142"/>
    </row>
    <row r="3699" spans="6:6" x14ac:dyDescent="0.3">
      <c r="F3699" s="142"/>
    </row>
    <row r="3700" spans="6:6" x14ac:dyDescent="0.3">
      <c r="F3700" s="142"/>
    </row>
    <row r="3701" spans="6:6" x14ac:dyDescent="0.3">
      <c r="F3701" s="142"/>
    </row>
    <row r="3702" spans="6:6" x14ac:dyDescent="0.3">
      <c r="F3702" s="142"/>
    </row>
    <row r="3703" spans="6:6" x14ac:dyDescent="0.3">
      <c r="F3703" s="142"/>
    </row>
    <row r="3704" spans="6:6" x14ac:dyDescent="0.3">
      <c r="F3704" s="142"/>
    </row>
    <row r="3705" spans="6:6" x14ac:dyDescent="0.3">
      <c r="F3705" s="142"/>
    </row>
    <row r="3706" spans="6:6" x14ac:dyDescent="0.3">
      <c r="F3706" s="142"/>
    </row>
    <row r="3707" spans="6:6" x14ac:dyDescent="0.3">
      <c r="F3707" s="142"/>
    </row>
    <row r="3708" spans="6:6" x14ac:dyDescent="0.3">
      <c r="F3708" s="142"/>
    </row>
    <row r="3709" spans="6:6" x14ac:dyDescent="0.3">
      <c r="F3709" s="142"/>
    </row>
    <row r="3710" spans="6:6" x14ac:dyDescent="0.3">
      <c r="F3710" s="142"/>
    </row>
    <row r="3711" spans="6:6" x14ac:dyDescent="0.3">
      <c r="F3711" s="142"/>
    </row>
    <row r="3712" spans="6:6" x14ac:dyDescent="0.3">
      <c r="F3712" s="142"/>
    </row>
    <row r="3713" spans="6:6" x14ac:dyDescent="0.3">
      <c r="F3713" s="142"/>
    </row>
    <row r="3714" spans="6:6" x14ac:dyDescent="0.3">
      <c r="F3714" s="142"/>
    </row>
    <row r="3715" spans="6:6" x14ac:dyDescent="0.3">
      <c r="F3715" s="142"/>
    </row>
    <row r="3716" spans="6:6" x14ac:dyDescent="0.3">
      <c r="F3716" s="142"/>
    </row>
    <row r="3717" spans="6:6" x14ac:dyDescent="0.3">
      <c r="F3717" s="142"/>
    </row>
    <row r="3718" spans="6:6" x14ac:dyDescent="0.3">
      <c r="F3718" s="142"/>
    </row>
    <row r="3719" spans="6:6" x14ac:dyDescent="0.3">
      <c r="F3719" s="142"/>
    </row>
    <row r="3720" spans="6:6" x14ac:dyDescent="0.3">
      <c r="F3720" s="142"/>
    </row>
    <row r="3721" spans="6:6" x14ac:dyDescent="0.3">
      <c r="F3721" s="142"/>
    </row>
    <row r="3722" spans="6:6" x14ac:dyDescent="0.3">
      <c r="F3722" s="142"/>
    </row>
    <row r="3723" spans="6:6" x14ac:dyDescent="0.3">
      <c r="F3723" s="142"/>
    </row>
    <row r="3724" spans="6:6" x14ac:dyDescent="0.3">
      <c r="F3724" s="142"/>
    </row>
    <row r="3725" spans="6:6" x14ac:dyDescent="0.3">
      <c r="F3725" s="142"/>
    </row>
    <row r="3726" spans="6:6" x14ac:dyDescent="0.3">
      <c r="F3726" s="142"/>
    </row>
    <row r="3727" spans="6:6" x14ac:dyDescent="0.3">
      <c r="F3727" s="142"/>
    </row>
    <row r="3728" spans="6:6" x14ac:dyDescent="0.3">
      <c r="F3728" s="142"/>
    </row>
    <row r="3729" spans="6:6" x14ac:dyDescent="0.3">
      <c r="F3729" s="142"/>
    </row>
    <row r="3730" spans="6:6" x14ac:dyDescent="0.3">
      <c r="F3730" s="142"/>
    </row>
    <row r="3731" spans="6:6" x14ac:dyDescent="0.3">
      <c r="F3731" s="142"/>
    </row>
    <row r="3732" spans="6:6" x14ac:dyDescent="0.3">
      <c r="F3732" s="142"/>
    </row>
    <row r="3733" spans="6:6" x14ac:dyDescent="0.3">
      <c r="F3733" s="142"/>
    </row>
    <row r="3734" spans="6:6" x14ac:dyDescent="0.3">
      <c r="F3734" s="142"/>
    </row>
    <row r="3735" spans="6:6" x14ac:dyDescent="0.3">
      <c r="F3735" s="142"/>
    </row>
    <row r="3736" spans="6:6" x14ac:dyDescent="0.3">
      <c r="F3736" s="142"/>
    </row>
    <row r="3737" spans="6:6" x14ac:dyDescent="0.3">
      <c r="F3737" s="142"/>
    </row>
    <row r="3738" spans="6:6" x14ac:dyDescent="0.3">
      <c r="F3738" s="142"/>
    </row>
    <row r="3739" spans="6:6" x14ac:dyDescent="0.3">
      <c r="F3739" s="142"/>
    </row>
    <row r="3740" spans="6:6" x14ac:dyDescent="0.3">
      <c r="F3740" s="142"/>
    </row>
    <row r="3741" spans="6:6" x14ac:dyDescent="0.3">
      <c r="F3741" s="142"/>
    </row>
    <row r="3742" spans="6:6" x14ac:dyDescent="0.3">
      <c r="F3742" s="142"/>
    </row>
    <row r="3743" spans="6:6" x14ac:dyDescent="0.3">
      <c r="F3743" s="142"/>
    </row>
    <row r="3744" spans="6:6" x14ac:dyDescent="0.3">
      <c r="F3744" s="142"/>
    </row>
    <row r="3745" spans="6:6" x14ac:dyDescent="0.3">
      <c r="F3745" s="142"/>
    </row>
    <row r="3746" spans="6:6" x14ac:dyDescent="0.3">
      <c r="F3746" s="142"/>
    </row>
    <row r="3747" spans="6:6" x14ac:dyDescent="0.3">
      <c r="F3747" s="142"/>
    </row>
    <row r="3748" spans="6:6" x14ac:dyDescent="0.3">
      <c r="F3748" s="142"/>
    </row>
    <row r="3749" spans="6:6" x14ac:dyDescent="0.3">
      <c r="F3749" s="142"/>
    </row>
    <row r="3750" spans="6:6" x14ac:dyDescent="0.3">
      <c r="F3750" s="142"/>
    </row>
    <row r="3751" spans="6:6" x14ac:dyDescent="0.3">
      <c r="F3751" s="142"/>
    </row>
    <row r="3752" spans="6:6" x14ac:dyDescent="0.3">
      <c r="F3752" s="142"/>
    </row>
    <row r="3753" spans="6:6" x14ac:dyDescent="0.3">
      <c r="F3753" s="142"/>
    </row>
    <row r="3754" spans="6:6" x14ac:dyDescent="0.3">
      <c r="F3754" s="142"/>
    </row>
    <row r="3755" spans="6:6" x14ac:dyDescent="0.3">
      <c r="F3755" s="142"/>
    </row>
    <row r="3756" spans="6:6" x14ac:dyDescent="0.3">
      <c r="F3756" s="142"/>
    </row>
    <row r="3757" spans="6:6" x14ac:dyDescent="0.3">
      <c r="F3757" s="142"/>
    </row>
    <row r="3758" spans="6:6" x14ac:dyDescent="0.3">
      <c r="F3758" s="142"/>
    </row>
    <row r="3759" spans="6:6" x14ac:dyDescent="0.3">
      <c r="F3759" s="142"/>
    </row>
    <row r="3760" spans="6:6" x14ac:dyDescent="0.3">
      <c r="F3760" s="142"/>
    </row>
    <row r="3761" spans="6:6" x14ac:dyDescent="0.3">
      <c r="F3761" s="142"/>
    </row>
    <row r="3762" spans="6:6" x14ac:dyDescent="0.3">
      <c r="F3762" s="142"/>
    </row>
    <row r="3763" spans="6:6" x14ac:dyDescent="0.3">
      <c r="F3763" s="142"/>
    </row>
    <row r="3764" spans="6:6" x14ac:dyDescent="0.3">
      <c r="F3764" s="142"/>
    </row>
    <row r="3765" spans="6:6" x14ac:dyDescent="0.3">
      <c r="F3765" s="142"/>
    </row>
    <row r="3766" spans="6:6" x14ac:dyDescent="0.3">
      <c r="F3766" s="142"/>
    </row>
    <row r="3767" spans="6:6" x14ac:dyDescent="0.3">
      <c r="F3767" s="142"/>
    </row>
    <row r="3768" spans="6:6" x14ac:dyDescent="0.3">
      <c r="F3768" s="142"/>
    </row>
    <row r="3769" spans="6:6" x14ac:dyDescent="0.3">
      <c r="F3769" s="142"/>
    </row>
    <row r="3770" spans="6:6" x14ac:dyDescent="0.3">
      <c r="F3770" s="142"/>
    </row>
    <row r="3771" spans="6:6" x14ac:dyDescent="0.3">
      <c r="F3771" s="142"/>
    </row>
    <row r="3772" spans="6:6" x14ac:dyDescent="0.3">
      <c r="F3772" s="142"/>
    </row>
    <row r="3773" spans="6:6" x14ac:dyDescent="0.3">
      <c r="F3773" s="142"/>
    </row>
    <row r="3774" spans="6:6" x14ac:dyDescent="0.3">
      <c r="F3774" s="142"/>
    </row>
    <row r="3775" spans="6:6" x14ac:dyDescent="0.3">
      <c r="F3775" s="142"/>
    </row>
    <row r="3776" spans="6:6" x14ac:dyDescent="0.3">
      <c r="F3776" s="142"/>
    </row>
    <row r="3777" spans="6:6" x14ac:dyDescent="0.3">
      <c r="F3777" s="142"/>
    </row>
    <row r="3778" spans="6:6" x14ac:dyDescent="0.3">
      <c r="F3778" s="142"/>
    </row>
    <row r="3779" spans="6:6" x14ac:dyDescent="0.3">
      <c r="F3779" s="142"/>
    </row>
    <row r="3780" spans="6:6" x14ac:dyDescent="0.3">
      <c r="F3780" s="142"/>
    </row>
    <row r="3781" spans="6:6" x14ac:dyDescent="0.3">
      <c r="F3781" s="142"/>
    </row>
    <row r="3782" spans="6:6" x14ac:dyDescent="0.3">
      <c r="F3782" s="142"/>
    </row>
    <row r="3783" spans="6:6" x14ac:dyDescent="0.3">
      <c r="F3783" s="142"/>
    </row>
    <row r="3784" spans="6:6" x14ac:dyDescent="0.3">
      <c r="F3784" s="142"/>
    </row>
    <row r="3785" spans="6:6" x14ac:dyDescent="0.3">
      <c r="F3785" s="142"/>
    </row>
    <row r="3786" spans="6:6" x14ac:dyDescent="0.3">
      <c r="F3786" s="142"/>
    </row>
    <row r="3787" spans="6:6" x14ac:dyDescent="0.3">
      <c r="F3787" s="142"/>
    </row>
    <row r="3788" spans="6:6" x14ac:dyDescent="0.3">
      <c r="F3788" s="142"/>
    </row>
    <row r="3789" spans="6:6" x14ac:dyDescent="0.3">
      <c r="F3789" s="142"/>
    </row>
    <row r="3790" spans="6:6" x14ac:dyDescent="0.3">
      <c r="F3790" s="142"/>
    </row>
    <row r="3791" spans="6:6" x14ac:dyDescent="0.3">
      <c r="F3791" s="142"/>
    </row>
    <row r="3792" spans="6:6" x14ac:dyDescent="0.3">
      <c r="F3792" s="142"/>
    </row>
    <row r="3793" spans="6:6" x14ac:dyDescent="0.3">
      <c r="F3793" s="142"/>
    </row>
    <row r="3794" spans="6:6" x14ac:dyDescent="0.3">
      <c r="F3794" s="142"/>
    </row>
    <row r="3795" spans="6:6" x14ac:dyDescent="0.3">
      <c r="F3795" s="142"/>
    </row>
    <row r="3796" spans="6:6" x14ac:dyDescent="0.3">
      <c r="F3796" s="142"/>
    </row>
    <row r="3797" spans="6:6" x14ac:dyDescent="0.3">
      <c r="F3797" s="142"/>
    </row>
    <row r="3798" spans="6:6" x14ac:dyDescent="0.3">
      <c r="F3798" s="142"/>
    </row>
    <row r="3799" spans="6:6" x14ac:dyDescent="0.3">
      <c r="F3799" s="142"/>
    </row>
    <row r="3800" spans="6:6" x14ac:dyDescent="0.3">
      <c r="F3800" s="142"/>
    </row>
    <row r="3801" spans="6:6" x14ac:dyDescent="0.3">
      <c r="F3801" s="142"/>
    </row>
    <row r="3802" spans="6:6" x14ac:dyDescent="0.3">
      <c r="F3802" s="142"/>
    </row>
    <row r="3803" spans="6:6" x14ac:dyDescent="0.3">
      <c r="F3803" s="142"/>
    </row>
    <row r="3804" spans="6:6" x14ac:dyDescent="0.3">
      <c r="F3804" s="142"/>
    </row>
    <row r="3805" spans="6:6" x14ac:dyDescent="0.3">
      <c r="F3805" s="142"/>
    </row>
    <row r="3806" spans="6:6" x14ac:dyDescent="0.3">
      <c r="F3806" s="142"/>
    </row>
    <row r="3807" spans="6:6" x14ac:dyDescent="0.3">
      <c r="F3807" s="142"/>
    </row>
    <row r="3808" spans="6:6" x14ac:dyDescent="0.3">
      <c r="F3808" s="142"/>
    </row>
    <row r="3809" spans="6:6" x14ac:dyDescent="0.3">
      <c r="F3809" s="142"/>
    </row>
    <row r="3810" spans="6:6" x14ac:dyDescent="0.3">
      <c r="F3810" s="142"/>
    </row>
    <row r="3811" spans="6:6" x14ac:dyDescent="0.3">
      <c r="F3811" s="142"/>
    </row>
    <row r="3812" spans="6:6" x14ac:dyDescent="0.3">
      <c r="F3812" s="142"/>
    </row>
    <row r="3813" spans="6:6" x14ac:dyDescent="0.3">
      <c r="F3813" s="142"/>
    </row>
    <row r="3814" spans="6:6" x14ac:dyDescent="0.3">
      <c r="F3814" s="142"/>
    </row>
    <row r="3815" spans="6:6" x14ac:dyDescent="0.3">
      <c r="F3815" s="142"/>
    </row>
    <row r="3816" spans="6:6" x14ac:dyDescent="0.3">
      <c r="F3816" s="142"/>
    </row>
    <row r="3817" spans="6:6" x14ac:dyDescent="0.3">
      <c r="F3817" s="142"/>
    </row>
    <row r="3818" spans="6:6" x14ac:dyDescent="0.3">
      <c r="F3818" s="142"/>
    </row>
    <row r="3819" spans="6:6" x14ac:dyDescent="0.3">
      <c r="F3819" s="142"/>
    </row>
    <row r="3820" spans="6:6" x14ac:dyDescent="0.3">
      <c r="F3820" s="142"/>
    </row>
    <row r="3821" spans="6:6" x14ac:dyDescent="0.3">
      <c r="F3821" s="142"/>
    </row>
    <row r="3822" spans="6:6" x14ac:dyDescent="0.3">
      <c r="F3822" s="142"/>
    </row>
    <row r="3823" spans="6:6" x14ac:dyDescent="0.3">
      <c r="F3823" s="142"/>
    </row>
    <row r="3824" spans="6:6" x14ac:dyDescent="0.3">
      <c r="F3824" s="142"/>
    </row>
    <row r="3825" spans="6:6" x14ac:dyDescent="0.3">
      <c r="F3825" s="142"/>
    </row>
    <row r="3826" spans="6:6" x14ac:dyDescent="0.3">
      <c r="F3826" s="142"/>
    </row>
    <row r="3827" spans="6:6" x14ac:dyDescent="0.3">
      <c r="F3827" s="142"/>
    </row>
    <row r="3828" spans="6:6" x14ac:dyDescent="0.3">
      <c r="F3828" s="142"/>
    </row>
    <row r="3829" spans="6:6" x14ac:dyDescent="0.3">
      <c r="F3829" s="142"/>
    </row>
    <row r="3830" spans="6:6" x14ac:dyDescent="0.3">
      <c r="F3830" s="142"/>
    </row>
    <row r="3831" spans="6:6" x14ac:dyDescent="0.3">
      <c r="F3831" s="142"/>
    </row>
    <row r="3832" spans="6:6" x14ac:dyDescent="0.3">
      <c r="F3832" s="142"/>
    </row>
    <row r="3833" spans="6:6" x14ac:dyDescent="0.3">
      <c r="F3833" s="142"/>
    </row>
    <row r="3834" spans="6:6" x14ac:dyDescent="0.3">
      <c r="F3834" s="142"/>
    </row>
    <row r="3835" spans="6:6" x14ac:dyDescent="0.3">
      <c r="F3835" s="142"/>
    </row>
    <row r="3836" spans="6:6" x14ac:dyDescent="0.3">
      <c r="F3836" s="142"/>
    </row>
    <row r="3837" spans="6:6" x14ac:dyDescent="0.3">
      <c r="F3837" s="142"/>
    </row>
    <row r="3838" spans="6:6" x14ac:dyDescent="0.3">
      <c r="F3838" s="142"/>
    </row>
    <row r="3839" spans="6:6" x14ac:dyDescent="0.3">
      <c r="F3839" s="142"/>
    </row>
    <row r="3840" spans="6:6" x14ac:dyDescent="0.3">
      <c r="F3840" s="142"/>
    </row>
    <row r="3841" spans="6:6" x14ac:dyDescent="0.3">
      <c r="F3841" s="142"/>
    </row>
    <row r="3842" spans="6:6" x14ac:dyDescent="0.3">
      <c r="F3842" s="142"/>
    </row>
    <row r="3843" spans="6:6" x14ac:dyDescent="0.3">
      <c r="F3843" s="142"/>
    </row>
    <row r="3844" spans="6:6" x14ac:dyDescent="0.3">
      <c r="F3844" s="142"/>
    </row>
    <row r="3845" spans="6:6" x14ac:dyDescent="0.3">
      <c r="F3845" s="142"/>
    </row>
    <row r="3846" spans="6:6" x14ac:dyDescent="0.3">
      <c r="F3846" s="142"/>
    </row>
    <row r="3847" spans="6:6" x14ac:dyDescent="0.3">
      <c r="F3847" s="142"/>
    </row>
    <row r="3848" spans="6:6" x14ac:dyDescent="0.3">
      <c r="F3848" s="142"/>
    </row>
    <row r="3849" spans="6:6" x14ac:dyDescent="0.3">
      <c r="F3849" s="142"/>
    </row>
    <row r="3850" spans="6:6" x14ac:dyDescent="0.3">
      <c r="F3850" s="142"/>
    </row>
    <row r="3851" spans="6:6" x14ac:dyDescent="0.3">
      <c r="F3851" s="142"/>
    </row>
    <row r="3852" spans="6:6" x14ac:dyDescent="0.3">
      <c r="F3852" s="142"/>
    </row>
    <row r="3853" spans="6:6" x14ac:dyDescent="0.3">
      <c r="F3853" s="142"/>
    </row>
    <row r="3854" spans="6:6" x14ac:dyDescent="0.3">
      <c r="F3854" s="142"/>
    </row>
    <row r="3855" spans="6:6" x14ac:dyDescent="0.3">
      <c r="F3855" s="142"/>
    </row>
    <row r="3856" spans="6:6" x14ac:dyDescent="0.3">
      <c r="F3856" s="142"/>
    </row>
    <row r="3857" spans="6:6" x14ac:dyDescent="0.3">
      <c r="F3857" s="142"/>
    </row>
    <row r="3858" spans="6:6" x14ac:dyDescent="0.3">
      <c r="F3858" s="142"/>
    </row>
    <row r="3859" spans="6:6" x14ac:dyDescent="0.3">
      <c r="F3859" s="142"/>
    </row>
    <row r="3860" spans="6:6" x14ac:dyDescent="0.3">
      <c r="F3860" s="142"/>
    </row>
    <row r="3861" spans="6:6" x14ac:dyDescent="0.3">
      <c r="F3861" s="142"/>
    </row>
    <row r="3862" spans="6:6" x14ac:dyDescent="0.3">
      <c r="F3862" s="142"/>
    </row>
    <row r="3863" spans="6:6" x14ac:dyDescent="0.3">
      <c r="F3863" s="142"/>
    </row>
    <row r="3864" spans="6:6" x14ac:dyDescent="0.3">
      <c r="F3864" s="142"/>
    </row>
    <row r="3865" spans="6:6" x14ac:dyDescent="0.3">
      <c r="F3865" s="142"/>
    </row>
    <row r="3866" spans="6:6" x14ac:dyDescent="0.3">
      <c r="F3866" s="142"/>
    </row>
    <row r="3867" spans="6:6" x14ac:dyDescent="0.3">
      <c r="F3867" s="142"/>
    </row>
    <row r="3868" spans="6:6" x14ac:dyDescent="0.3">
      <c r="F3868" s="142"/>
    </row>
    <row r="3869" spans="6:6" x14ac:dyDescent="0.3">
      <c r="F3869" s="142"/>
    </row>
    <row r="3870" spans="6:6" x14ac:dyDescent="0.3">
      <c r="F3870" s="142"/>
    </row>
    <row r="3871" spans="6:6" x14ac:dyDescent="0.3">
      <c r="F3871" s="142"/>
    </row>
    <row r="3872" spans="6:6" x14ac:dyDescent="0.3">
      <c r="F3872" s="142"/>
    </row>
    <row r="3873" spans="6:6" x14ac:dyDescent="0.3">
      <c r="F3873" s="142"/>
    </row>
    <row r="3874" spans="6:6" x14ac:dyDescent="0.3">
      <c r="F3874" s="142"/>
    </row>
    <row r="3875" spans="6:6" x14ac:dyDescent="0.3">
      <c r="F3875" s="142"/>
    </row>
    <row r="3876" spans="6:6" x14ac:dyDescent="0.3">
      <c r="F3876" s="142"/>
    </row>
    <row r="3877" spans="6:6" x14ac:dyDescent="0.3">
      <c r="F3877" s="142"/>
    </row>
    <row r="3878" spans="6:6" x14ac:dyDescent="0.3">
      <c r="F3878" s="142"/>
    </row>
    <row r="3879" spans="6:6" x14ac:dyDescent="0.3">
      <c r="F3879" s="142"/>
    </row>
    <row r="3880" spans="6:6" x14ac:dyDescent="0.3">
      <c r="F3880" s="142"/>
    </row>
    <row r="3881" spans="6:6" x14ac:dyDescent="0.3">
      <c r="F3881" s="142"/>
    </row>
    <row r="3882" spans="6:6" x14ac:dyDescent="0.3">
      <c r="F3882" s="142"/>
    </row>
    <row r="3883" spans="6:6" x14ac:dyDescent="0.3">
      <c r="F3883" s="142"/>
    </row>
    <row r="3884" spans="6:6" x14ac:dyDescent="0.3">
      <c r="F3884" s="142"/>
    </row>
    <row r="3885" spans="6:6" x14ac:dyDescent="0.3">
      <c r="F3885" s="142"/>
    </row>
    <row r="3886" spans="6:6" x14ac:dyDescent="0.3">
      <c r="F3886" s="142"/>
    </row>
    <row r="3887" spans="6:6" x14ac:dyDescent="0.3">
      <c r="F3887" s="142"/>
    </row>
    <row r="3888" spans="6:6" x14ac:dyDescent="0.3">
      <c r="F3888" s="142"/>
    </row>
    <row r="3889" spans="6:6" x14ac:dyDescent="0.3">
      <c r="F3889" s="142"/>
    </row>
    <row r="3890" spans="6:6" x14ac:dyDescent="0.3">
      <c r="F3890" s="142"/>
    </row>
    <row r="3891" spans="6:6" x14ac:dyDescent="0.3">
      <c r="F3891" s="142"/>
    </row>
    <row r="3892" spans="6:6" x14ac:dyDescent="0.3">
      <c r="F3892" s="142"/>
    </row>
    <row r="3893" spans="6:6" x14ac:dyDescent="0.3">
      <c r="F3893" s="142"/>
    </row>
    <row r="3894" spans="6:6" x14ac:dyDescent="0.3">
      <c r="F3894" s="142"/>
    </row>
    <row r="3895" spans="6:6" x14ac:dyDescent="0.3">
      <c r="F3895" s="142"/>
    </row>
    <row r="3896" spans="6:6" x14ac:dyDescent="0.3">
      <c r="F3896" s="142"/>
    </row>
    <row r="3897" spans="6:6" x14ac:dyDescent="0.3">
      <c r="F3897" s="142"/>
    </row>
    <row r="3898" spans="6:6" x14ac:dyDescent="0.3">
      <c r="F3898" s="142"/>
    </row>
    <row r="3899" spans="6:6" x14ac:dyDescent="0.3">
      <c r="F3899" s="142"/>
    </row>
    <row r="3900" spans="6:6" x14ac:dyDescent="0.3">
      <c r="F3900" s="142"/>
    </row>
    <row r="3901" spans="6:6" x14ac:dyDescent="0.3">
      <c r="F3901" s="142"/>
    </row>
    <row r="3902" spans="6:6" x14ac:dyDescent="0.3">
      <c r="F3902" s="142"/>
    </row>
    <row r="3903" spans="6:6" x14ac:dyDescent="0.3">
      <c r="F3903" s="142"/>
    </row>
    <row r="3904" spans="6:6" x14ac:dyDescent="0.3">
      <c r="F3904" s="142"/>
    </row>
    <row r="3905" spans="6:6" x14ac:dyDescent="0.3">
      <c r="F3905" s="142"/>
    </row>
    <row r="3906" spans="6:6" x14ac:dyDescent="0.3">
      <c r="F3906" s="142"/>
    </row>
    <row r="3907" spans="6:6" x14ac:dyDescent="0.3">
      <c r="F3907" s="142"/>
    </row>
    <row r="3908" spans="6:6" x14ac:dyDescent="0.3">
      <c r="F3908" s="142"/>
    </row>
    <row r="3909" spans="6:6" x14ac:dyDescent="0.3">
      <c r="F3909" s="142"/>
    </row>
    <row r="3910" spans="6:6" x14ac:dyDescent="0.3">
      <c r="F3910" s="142"/>
    </row>
    <row r="3911" spans="6:6" x14ac:dyDescent="0.3">
      <c r="F3911" s="142"/>
    </row>
    <row r="3912" spans="6:6" x14ac:dyDescent="0.3">
      <c r="F3912" s="142"/>
    </row>
    <row r="3913" spans="6:6" x14ac:dyDescent="0.3">
      <c r="F3913" s="142"/>
    </row>
    <row r="3914" spans="6:6" x14ac:dyDescent="0.3">
      <c r="F3914" s="142"/>
    </row>
    <row r="3915" spans="6:6" x14ac:dyDescent="0.3">
      <c r="F3915" s="142"/>
    </row>
    <row r="3916" spans="6:6" x14ac:dyDescent="0.3">
      <c r="F3916" s="142"/>
    </row>
    <row r="3917" spans="6:6" x14ac:dyDescent="0.3">
      <c r="F3917" s="142"/>
    </row>
    <row r="3918" spans="6:6" x14ac:dyDescent="0.3">
      <c r="F3918" s="142"/>
    </row>
    <row r="3919" spans="6:6" x14ac:dyDescent="0.3">
      <c r="F3919" s="142"/>
    </row>
    <row r="3920" spans="6:6" x14ac:dyDescent="0.3">
      <c r="F3920" s="142"/>
    </row>
    <row r="3921" spans="6:6" x14ac:dyDescent="0.3">
      <c r="F3921" s="142"/>
    </row>
    <row r="3922" spans="6:6" x14ac:dyDescent="0.3">
      <c r="F3922" s="142"/>
    </row>
    <row r="3923" spans="6:6" x14ac:dyDescent="0.3">
      <c r="F3923" s="142"/>
    </row>
    <row r="3924" spans="6:6" x14ac:dyDescent="0.3">
      <c r="F3924" s="142"/>
    </row>
    <row r="3925" spans="6:6" x14ac:dyDescent="0.3">
      <c r="F3925" s="142"/>
    </row>
    <row r="3926" spans="6:6" x14ac:dyDescent="0.3">
      <c r="F3926" s="142"/>
    </row>
    <row r="3927" spans="6:6" x14ac:dyDescent="0.3">
      <c r="F3927" s="142"/>
    </row>
    <row r="3928" spans="6:6" x14ac:dyDescent="0.3">
      <c r="F3928" s="142"/>
    </row>
    <row r="3929" spans="6:6" x14ac:dyDescent="0.3">
      <c r="F3929" s="142"/>
    </row>
    <row r="3930" spans="6:6" x14ac:dyDescent="0.3">
      <c r="F3930" s="142"/>
    </row>
    <row r="3931" spans="6:6" x14ac:dyDescent="0.3">
      <c r="F3931" s="142"/>
    </row>
    <row r="3932" spans="6:6" x14ac:dyDescent="0.3">
      <c r="F3932" s="142"/>
    </row>
    <row r="3933" spans="6:6" x14ac:dyDescent="0.3">
      <c r="F3933" s="142"/>
    </row>
    <row r="3934" spans="6:6" x14ac:dyDescent="0.3">
      <c r="F3934" s="142"/>
    </row>
    <row r="3935" spans="6:6" x14ac:dyDescent="0.3">
      <c r="F3935" s="142"/>
    </row>
    <row r="3936" spans="6:6" x14ac:dyDescent="0.3">
      <c r="F3936" s="142"/>
    </row>
    <row r="3937" spans="6:6" x14ac:dyDescent="0.3">
      <c r="F3937" s="142"/>
    </row>
    <row r="3938" spans="6:6" x14ac:dyDescent="0.3">
      <c r="F3938" s="142"/>
    </row>
    <row r="3939" spans="6:6" x14ac:dyDescent="0.3">
      <c r="F3939" s="142"/>
    </row>
    <row r="3940" spans="6:6" x14ac:dyDescent="0.3">
      <c r="F3940" s="142"/>
    </row>
    <row r="3941" spans="6:6" x14ac:dyDescent="0.3">
      <c r="F3941" s="142"/>
    </row>
    <row r="3942" spans="6:6" x14ac:dyDescent="0.3">
      <c r="F3942" s="142"/>
    </row>
    <row r="3943" spans="6:6" x14ac:dyDescent="0.3">
      <c r="F3943" s="142"/>
    </row>
    <row r="3944" spans="6:6" x14ac:dyDescent="0.3">
      <c r="F3944" s="142"/>
    </row>
    <row r="3945" spans="6:6" x14ac:dyDescent="0.3">
      <c r="F3945" s="142"/>
    </row>
    <row r="3946" spans="6:6" x14ac:dyDescent="0.3">
      <c r="F3946" s="142"/>
    </row>
    <row r="3947" spans="6:6" x14ac:dyDescent="0.3">
      <c r="F3947" s="142"/>
    </row>
    <row r="3948" spans="6:6" x14ac:dyDescent="0.3">
      <c r="F3948" s="142"/>
    </row>
    <row r="3949" spans="6:6" x14ac:dyDescent="0.3">
      <c r="F3949" s="142"/>
    </row>
    <row r="3950" spans="6:6" x14ac:dyDescent="0.3">
      <c r="F3950" s="142"/>
    </row>
    <row r="3951" spans="6:6" x14ac:dyDescent="0.3">
      <c r="F3951" s="142"/>
    </row>
    <row r="3952" spans="6:6" x14ac:dyDescent="0.3">
      <c r="F3952" s="142"/>
    </row>
    <row r="3953" spans="6:6" x14ac:dyDescent="0.3">
      <c r="F3953" s="142"/>
    </row>
    <row r="3954" spans="6:6" x14ac:dyDescent="0.3">
      <c r="F3954" s="142"/>
    </row>
    <row r="3955" spans="6:6" x14ac:dyDescent="0.3">
      <c r="F3955" s="142"/>
    </row>
    <row r="3956" spans="6:6" x14ac:dyDescent="0.3">
      <c r="F3956" s="142"/>
    </row>
    <row r="3957" spans="6:6" x14ac:dyDescent="0.3">
      <c r="F3957" s="142"/>
    </row>
    <row r="3958" spans="6:6" x14ac:dyDescent="0.3">
      <c r="F3958" s="142"/>
    </row>
    <row r="3959" spans="6:6" x14ac:dyDescent="0.3">
      <c r="F3959" s="142"/>
    </row>
    <row r="3960" spans="6:6" x14ac:dyDescent="0.3">
      <c r="F3960" s="142"/>
    </row>
    <row r="3961" spans="6:6" x14ac:dyDescent="0.3">
      <c r="F3961" s="142"/>
    </row>
    <row r="3962" spans="6:6" x14ac:dyDescent="0.3">
      <c r="F3962" s="142"/>
    </row>
    <row r="3963" spans="6:6" x14ac:dyDescent="0.3">
      <c r="F3963" s="142"/>
    </row>
    <row r="3964" spans="6:6" x14ac:dyDescent="0.3">
      <c r="F3964" s="142"/>
    </row>
    <row r="3965" spans="6:6" x14ac:dyDescent="0.3">
      <c r="F3965" s="142"/>
    </row>
    <row r="3966" spans="6:6" x14ac:dyDescent="0.3">
      <c r="F3966" s="142"/>
    </row>
    <row r="3967" spans="6:6" x14ac:dyDescent="0.3">
      <c r="F3967" s="142"/>
    </row>
    <row r="3968" spans="6:6" x14ac:dyDescent="0.3">
      <c r="F3968" s="142"/>
    </row>
    <row r="3969" spans="6:6" x14ac:dyDescent="0.3">
      <c r="F3969" s="142"/>
    </row>
    <row r="3970" spans="6:6" x14ac:dyDescent="0.3">
      <c r="F3970" s="142"/>
    </row>
    <row r="3971" spans="6:6" x14ac:dyDescent="0.3">
      <c r="F3971" s="142"/>
    </row>
    <row r="3972" spans="6:6" x14ac:dyDescent="0.3">
      <c r="F3972" s="142"/>
    </row>
    <row r="3973" spans="6:6" x14ac:dyDescent="0.3">
      <c r="F3973" s="142"/>
    </row>
    <row r="3974" spans="6:6" x14ac:dyDescent="0.3">
      <c r="F3974" s="142"/>
    </row>
    <row r="3975" spans="6:6" x14ac:dyDescent="0.3">
      <c r="F3975" s="142"/>
    </row>
    <row r="3976" spans="6:6" x14ac:dyDescent="0.3">
      <c r="F3976" s="142"/>
    </row>
    <row r="3977" spans="6:6" x14ac:dyDescent="0.3">
      <c r="F3977" s="142"/>
    </row>
    <row r="3978" spans="6:6" x14ac:dyDescent="0.3">
      <c r="F3978" s="142"/>
    </row>
    <row r="3979" spans="6:6" x14ac:dyDescent="0.3">
      <c r="F3979" s="142"/>
    </row>
    <row r="3980" spans="6:6" x14ac:dyDescent="0.3">
      <c r="F3980" s="142"/>
    </row>
    <row r="3981" spans="6:6" x14ac:dyDescent="0.3">
      <c r="F3981" s="142"/>
    </row>
    <row r="3982" spans="6:6" x14ac:dyDescent="0.3">
      <c r="F3982" s="142"/>
    </row>
    <row r="3983" spans="6:6" x14ac:dyDescent="0.3">
      <c r="F3983" s="142"/>
    </row>
    <row r="3984" spans="6:6" x14ac:dyDescent="0.3">
      <c r="F3984" s="142"/>
    </row>
    <row r="3985" spans="6:6" x14ac:dyDescent="0.3">
      <c r="F3985" s="142"/>
    </row>
    <row r="3986" spans="6:6" x14ac:dyDescent="0.3">
      <c r="F3986" s="142"/>
    </row>
    <row r="3987" spans="6:6" x14ac:dyDescent="0.3">
      <c r="F3987" s="142"/>
    </row>
    <row r="3988" spans="6:6" x14ac:dyDescent="0.3">
      <c r="F3988" s="142"/>
    </row>
    <row r="3989" spans="6:6" x14ac:dyDescent="0.3">
      <c r="F3989" s="142"/>
    </row>
    <row r="3990" spans="6:6" x14ac:dyDescent="0.3">
      <c r="F3990" s="142"/>
    </row>
    <row r="3991" spans="6:6" x14ac:dyDescent="0.3">
      <c r="F3991" s="142"/>
    </row>
    <row r="3992" spans="6:6" x14ac:dyDescent="0.3">
      <c r="F3992" s="142"/>
    </row>
    <row r="3993" spans="6:6" x14ac:dyDescent="0.3">
      <c r="F3993" s="142"/>
    </row>
    <row r="3994" spans="6:6" x14ac:dyDescent="0.3">
      <c r="F3994" s="142"/>
    </row>
    <row r="3995" spans="6:6" x14ac:dyDescent="0.3">
      <c r="F3995" s="142"/>
    </row>
    <row r="3996" spans="6:6" x14ac:dyDescent="0.3">
      <c r="F3996" s="142"/>
    </row>
    <row r="3997" spans="6:6" x14ac:dyDescent="0.3">
      <c r="F3997" s="142"/>
    </row>
    <row r="3998" spans="6:6" x14ac:dyDescent="0.3">
      <c r="F3998" s="142"/>
    </row>
    <row r="3999" spans="6:6" x14ac:dyDescent="0.3">
      <c r="F3999" s="142"/>
    </row>
    <row r="4000" spans="6:6" x14ac:dyDescent="0.3">
      <c r="F4000" s="142"/>
    </row>
    <row r="4001" spans="6:6" x14ac:dyDescent="0.3">
      <c r="F4001" s="142"/>
    </row>
    <row r="4002" spans="6:6" x14ac:dyDescent="0.3">
      <c r="F4002" s="142"/>
    </row>
    <row r="4003" spans="6:6" x14ac:dyDescent="0.3">
      <c r="F4003" s="142"/>
    </row>
    <row r="4004" spans="6:6" x14ac:dyDescent="0.3">
      <c r="F4004" s="142"/>
    </row>
    <row r="4005" spans="6:6" x14ac:dyDescent="0.3">
      <c r="F4005" s="142"/>
    </row>
    <row r="4006" spans="6:6" x14ac:dyDescent="0.3">
      <c r="F4006" s="142"/>
    </row>
    <row r="4007" spans="6:6" x14ac:dyDescent="0.3">
      <c r="F4007" s="142"/>
    </row>
    <row r="4008" spans="6:6" x14ac:dyDescent="0.3">
      <c r="F4008" s="142"/>
    </row>
    <row r="4009" spans="6:6" x14ac:dyDescent="0.3">
      <c r="F4009" s="142"/>
    </row>
    <row r="4010" spans="6:6" x14ac:dyDescent="0.3">
      <c r="F4010" s="142"/>
    </row>
    <row r="4011" spans="6:6" x14ac:dyDescent="0.3">
      <c r="F4011" s="142"/>
    </row>
    <row r="4012" spans="6:6" x14ac:dyDescent="0.3">
      <c r="F4012" s="142"/>
    </row>
    <row r="4013" spans="6:6" x14ac:dyDescent="0.3">
      <c r="F4013" s="142"/>
    </row>
    <row r="4014" spans="6:6" x14ac:dyDescent="0.3">
      <c r="F4014" s="142"/>
    </row>
    <row r="4015" spans="6:6" x14ac:dyDescent="0.3">
      <c r="F4015" s="142"/>
    </row>
    <row r="4016" spans="6:6" x14ac:dyDescent="0.3">
      <c r="F4016" s="142"/>
    </row>
    <row r="4017" spans="6:6" x14ac:dyDescent="0.3">
      <c r="F4017" s="142"/>
    </row>
    <row r="4018" spans="6:6" x14ac:dyDescent="0.3">
      <c r="F4018" s="142"/>
    </row>
    <row r="4019" spans="6:6" x14ac:dyDescent="0.3">
      <c r="F4019" s="142"/>
    </row>
    <row r="4020" spans="6:6" x14ac:dyDescent="0.3">
      <c r="F4020" s="142"/>
    </row>
    <row r="4021" spans="6:6" x14ac:dyDescent="0.3">
      <c r="F4021" s="142"/>
    </row>
    <row r="4022" spans="6:6" x14ac:dyDescent="0.3">
      <c r="F4022" s="142"/>
    </row>
    <row r="4023" spans="6:6" x14ac:dyDescent="0.3">
      <c r="F4023" s="142"/>
    </row>
    <row r="4024" spans="6:6" x14ac:dyDescent="0.3">
      <c r="F4024" s="142"/>
    </row>
    <row r="4025" spans="6:6" x14ac:dyDescent="0.3">
      <c r="F4025" s="142"/>
    </row>
    <row r="4026" spans="6:6" x14ac:dyDescent="0.3">
      <c r="F4026" s="142"/>
    </row>
    <row r="4027" spans="6:6" x14ac:dyDescent="0.3">
      <c r="F4027" s="142"/>
    </row>
    <row r="4028" spans="6:6" x14ac:dyDescent="0.3">
      <c r="F4028" s="142"/>
    </row>
    <row r="4029" spans="6:6" x14ac:dyDescent="0.3">
      <c r="F4029" s="142"/>
    </row>
    <row r="4030" spans="6:6" x14ac:dyDescent="0.3">
      <c r="F4030" s="142"/>
    </row>
    <row r="4031" spans="6:6" x14ac:dyDescent="0.3">
      <c r="F4031" s="142"/>
    </row>
    <row r="4032" spans="6:6" x14ac:dyDescent="0.3">
      <c r="F4032" s="142"/>
    </row>
    <row r="4033" spans="6:6" x14ac:dyDescent="0.3">
      <c r="F4033" s="142"/>
    </row>
    <row r="4034" spans="6:6" x14ac:dyDescent="0.3">
      <c r="F4034" s="142"/>
    </row>
    <row r="4035" spans="6:6" x14ac:dyDescent="0.3">
      <c r="F4035" s="142"/>
    </row>
    <row r="4036" spans="6:6" x14ac:dyDescent="0.3">
      <c r="F4036" s="142"/>
    </row>
    <row r="4037" spans="6:6" x14ac:dyDescent="0.3">
      <c r="F4037" s="142"/>
    </row>
    <row r="4038" spans="6:6" x14ac:dyDescent="0.3">
      <c r="F4038" s="142"/>
    </row>
    <row r="4039" spans="6:6" x14ac:dyDescent="0.3">
      <c r="F4039" s="142"/>
    </row>
    <row r="4040" spans="6:6" x14ac:dyDescent="0.3">
      <c r="F4040" s="142"/>
    </row>
    <row r="4041" spans="6:6" x14ac:dyDescent="0.3">
      <c r="F4041" s="142"/>
    </row>
    <row r="4042" spans="6:6" x14ac:dyDescent="0.3">
      <c r="F4042" s="142"/>
    </row>
    <row r="4043" spans="6:6" x14ac:dyDescent="0.3">
      <c r="F4043" s="142"/>
    </row>
    <row r="4044" spans="6:6" x14ac:dyDescent="0.3">
      <c r="F4044" s="142"/>
    </row>
    <row r="4045" spans="6:6" x14ac:dyDescent="0.3">
      <c r="F4045" s="142"/>
    </row>
    <row r="4046" spans="6:6" x14ac:dyDescent="0.3">
      <c r="F4046" s="142"/>
    </row>
    <row r="4047" spans="6:6" x14ac:dyDescent="0.3">
      <c r="F4047" s="142"/>
    </row>
    <row r="4048" spans="6:6" x14ac:dyDescent="0.3">
      <c r="F4048" s="142"/>
    </row>
    <row r="4049" spans="6:6" x14ac:dyDescent="0.3">
      <c r="F4049" s="142"/>
    </row>
    <row r="4050" spans="6:6" x14ac:dyDescent="0.3">
      <c r="F4050" s="142"/>
    </row>
    <row r="4051" spans="6:6" x14ac:dyDescent="0.3">
      <c r="F4051" s="142"/>
    </row>
    <row r="4052" spans="6:6" x14ac:dyDescent="0.3">
      <c r="F4052" s="142"/>
    </row>
    <row r="4053" spans="6:6" x14ac:dyDescent="0.3">
      <c r="F4053" s="142"/>
    </row>
    <row r="4054" spans="6:6" x14ac:dyDescent="0.3">
      <c r="F4054" s="142"/>
    </row>
    <row r="4055" spans="6:6" x14ac:dyDescent="0.3">
      <c r="F4055" s="142"/>
    </row>
    <row r="4056" spans="6:6" x14ac:dyDescent="0.3">
      <c r="F4056" s="142"/>
    </row>
    <row r="4057" spans="6:6" x14ac:dyDescent="0.3">
      <c r="F4057" s="142"/>
    </row>
    <row r="4058" spans="6:6" x14ac:dyDescent="0.3">
      <c r="F4058" s="142"/>
    </row>
    <row r="4059" spans="6:6" x14ac:dyDescent="0.3">
      <c r="F4059" s="142"/>
    </row>
    <row r="4060" spans="6:6" x14ac:dyDescent="0.3">
      <c r="F4060" s="142"/>
    </row>
    <row r="4061" spans="6:6" x14ac:dyDescent="0.3">
      <c r="F4061" s="142"/>
    </row>
    <row r="4062" spans="6:6" x14ac:dyDescent="0.3">
      <c r="F4062" s="142"/>
    </row>
    <row r="4063" spans="6:6" x14ac:dyDescent="0.3">
      <c r="F4063" s="142"/>
    </row>
    <row r="4064" spans="6:6" x14ac:dyDescent="0.3">
      <c r="F4064" s="142"/>
    </row>
    <row r="4065" spans="6:6" x14ac:dyDescent="0.3">
      <c r="F4065" s="142"/>
    </row>
    <row r="4066" spans="6:6" x14ac:dyDescent="0.3">
      <c r="F4066" s="142"/>
    </row>
    <row r="4067" spans="6:6" x14ac:dyDescent="0.3">
      <c r="F4067" s="142"/>
    </row>
    <row r="4068" spans="6:6" x14ac:dyDescent="0.3">
      <c r="F4068" s="142"/>
    </row>
    <row r="4069" spans="6:6" x14ac:dyDescent="0.3">
      <c r="F4069" s="142"/>
    </row>
    <row r="4070" spans="6:6" x14ac:dyDescent="0.3">
      <c r="F4070" s="142"/>
    </row>
    <row r="4071" spans="6:6" x14ac:dyDescent="0.3">
      <c r="F4071" s="142"/>
    </row>
    <row r="4072" spans="6:6" x14ac:dyDescent="0.3">
      <c r="F4072" s="142"/>
    </row>
    <row r="4073" spans="6:6" x14ac:dyDescent="0.3">
      <c r="F4073" s="142"/>
    </row>
    <row r="4074" spans="6:6" x14ac:dyDescent="0.3">
      <c r="F4074" s="142"/>
    </row>
    <row r="4075" spans="6:6" x14ac:dyDescent="0.3">
      <c r="F4075" s="142"/>
    </row>
    <row r="4076" spans="6:6" x14ac:dyDescent="0.3">
      <c r="F4076" s="142"/>
    </row>
    <row r="4077" spans="6:6" x14ac:dyDescent="0.3">
      <c r="F4077" s="142"/>
    </row>
    <row r="4078" spans="6:6" x14ac:dyDescent="0.3">
      <c r="F4078" s="142"/>
    </row>
    <row r="4079" spans="6:6" x14ac:dyDescent="0.3">
      <c r="F4079" s="142"/>
    </row>
    <row r="4080" spans="6:6" x14ac:dyDescent="0.3">
      <c r="F4080" s="142"/>
    </row>
    <row r="4081" spans="6:6" x14ac:dyDescent="0.3">
      <c r="F4081" s="142"/>
    </row>
    <row r="4082" spans="6:6" x14ac:dyDescent="0.3">
      <c r="F4082" s="142"/>
    </row>
    <row r="4083" spans="6:6" x14ac:dyDescent="0.3">
      <c r="F4083" s="142"/>
    </row>
    <row r="4084" spans="6:6" x14ac:dyDescent="0.3">
      <c r="F4084" s="142"/>
    </row>
    <row r="4085" spans="6:6" x14ac:dyDescent="0.3">
      <c r="F4085" s="142"/>
    </row>
    <row r="4086" spans="6:6" x14ac:dyDescent="0.3">
      <c r="F4086" s="142"/>
    </row>
    <row r="4087" spans="6:6" x14ac:dyDescent="0.3">
      <c r="F4087" s="142"/>
    </row>
    <row r="4088" spans="6:6" x14ac:dyDescent="0.3">
      <c r="F4088" s="142"/>
    </row>
    <row r="4089" spans="6:6" x14ac:dyDescent="0.3">
      <c r="F4089" s="142"/>
    </row>
    <row r="4090" spans="6:6" x14ac:dyDescent="0.3">
      <c r="F4090" s="142"/>
    </row>
    <row r="4091" spans="6:6" x14ac:dyDescent="0.3">
      <c r="F4091" s="142"/>
    </row>
    <row r="4092" spans="6:6" x14ac:dyDescent="0.3">
      <c r="F4092" s="142"/>
    </row>
    <row r="4093" spans="6:6" x14ac:dyDescent="0.3">
      <c r="F4093" s="142"/>
    </row>
    <row r="4094" spans="6:6" x14ac:dyDescent="0.3">
      <c r="F4094" s="142"/>
    </row>
    <row r="4095" spans="6:6" x14ac:dyDescent="0.3">
      <c r="F4095" s="142"/>
    </row>
    <row r="4096" spans="6:6" x14ac:dyDescent="0.3">
      <c r="F4096" s="142"/>
    </row>
    <row r="4097" spans="6:6" x14ac:dyDescent="0.3">
      <c r="F4097" s="142"/>
    </row>
    <row r="4098" spans="6:6" x14ac:dyDescent="0.3">
      <c r="F4098" s="142"/>
    </row>
    <row r="4099" spans="6:6" x14ac:dyDescent="0.3">
      <c r="F4099" s="142"/>
    </row>
    <row r="4100" spans="6:6" x14ac:dyDescent="0.3">
      <c r="F4100" s="142"/>
    </row>
    <row r="4101" spans="6:6" x14ac:dyDescent="0.3">
      <c r="F4101" s="142"/>
    </row>
    <row r="4102" spans="6:6" x14ac:dyDescent="0.3">
      <c r="F4102" s="142"/>
    </row>
    <row r="4103" spans="6:6" x14ac:dyDescent="0.3">
      <c r="F4103" s="142"/>
    </row>
    <row r="4104" spans="6:6" x14ac:dyDescent="0.3">
      <c r="F4104" s="142"/>
    </row>
    <row r="4105" spans="6:6" x14ac:dyDescent="0.3">
      <c r="F4105" s="142"/>
    </row>
    <row r="4106" spans="6:6" x14ac:dyDescent="0.3">
      <c r="F4106" s="142"/>
    </row>
    <row r="4107" spans="6:6" x14ac:dyDescent="0.3">
      <c r="F4107" s="142"/>
    </row>
    <row r="4108" spans="6:6" x14ac:dyDescent="0.3">
      <c r="F4108" s="142"/>
    </row>
    <row r="4109" spans="6:6" x14ac:dyDescent="0.3">
      <c r="F4109" s="142"/>
    </row>
    <row r="4110" spans="6:6" x14ac:dyDescent="0.3">
      <c r="F4110" s="142"/>
    </row>
    <row r="4111" spans="6:6" x14ac:dyDescent="0.3">
      <c r="F4111" s="142"/>
    </row>
    <row r="4112" spans="6:6" x14ac:dyDescent="0.3">
      <c r="F4112" s="142"/>
    </row>
    <row r="4113" spans="6:6" x14ac:dyDescent="0.3">
      <c r="F4113" s="142"/>
    </row>
    <row r="4114" spans="6:6" x14ac:dyDescent="0.3">
      <c r="F4114" s="142"/>
    </row>
    <row r="4115" spans="6:6" x14ac:dyDescent="0.3">
      <c r="F4115" s="142"/>
    </row>
    <row r="4116" spans="6:6" x14ac:dyDescent="0.3">
      <c r="F4116" s="142"/>
    </row>
    <row r="4117" spans="6:6" x14ac:dyDescent="0.3">
      <c r="F4117" s="142"/>
    </row>
    <row r="4118" spans="6:6" x14ac:dyDescent="0.3">
      <c r="F4118" s="142"/>
    </row>
    <row r="4119" spans="6:6" x14ac:dyDescent="0.3">
      <c r="F4119" s="142"/>
    </row>
    <row r="4120" spans="6:6" x14ac:dyDescent="0.3">
      <c r="F4120" s="142"/>
    </row>
    <row r="4121" spans="6:6" x14ac:dyDescent="0.3">
      <c r="F4121" s="142"/>
    </row>
    <row r="4122" spans="6:6" x14ac:dyDescent="0.3">
      <c r="F4122" s="142"/>
    </row>
    <row r="4123" spans="6:6" x14ac:dyDescent="0.3">
      <c r="F4123" s="142"/>
    </row>
    <row r="4124" spans="6:6" x14ac:dyDescent="0.3">
      <c r="F4124" s="142"/>
    </row>
    <row r="4125" spans="6:6" x14ac:dyDescent="0.3">
      <c r="F4125" s="142"/>
    </row>
    <row r="4126" spans="6:6" x14ac:dyDescent="0.3">
      <c r="F4126" s="142"/>
    </row>
    <row r="4127" spans="6:6" x14ac:dyDescent="0.3">
      <c r="F4127" s="142"/>
    </row>
    <row r="4128" spans="6:6" x14ac:dyDescent="0.3">
      <c r="F4128" s="142"/>
    </row>
    <row r="4129" spans="6:6" x14ac:dyDescent="0.3">
      <c r="F4129" s="142"/>
    </row>
    <row r="4130" spans="6:6" x14ac:dyDescent="0.3">
      <c r="F4130" s="142"/>
    </row>
    <row r="4131" spans="6:6" x14ac:dyDescent="0.3">
      <c r="F4131" s="142"/>
    </row>
    <row r="4132" spans="6:6" x14ac:dyDescent="0.3">
      <c r="F4132" s="142"/>
    </row>
    <row r="4133" spans="6:6" x14ac:dyDescent="0.3">
      <c r="F4133" s="142"/>
    </row>
    <row r="4134" spans="6:6" x14ac:dyDescent="0.3">
      <c r="F4134" s="142"/>
    </row>
    <row r="4135" spans="6:6" x14ac:dyDescent="0.3">
      <c r="F4135" s="142"/>
    </row>
    <row r="4136" spans="6:6" x14ac:dyDescent="0.3">
      <c r="F4136" s="142"/>
    </row>
    <row r="4137" spans="6:6" x14ac:dyDescent="0.3">
      <c r="F4137" s="142"/>
    </row>
    <row r="4138" spans="6:6" x14ac:dyDescent="0.3">
      <c r="F4138" s="142"/>
    </row>
    <row r="4139" spans="6:6" x14ac:dyDescent="0.3">
      <c r="F4139" s="142"/>
    </row>
    <row r="4140" spans="6:6" x14ac:dyDescent="0.3">
      <c r="F4140" s="142"/>
    </row>
    <row r="4141" spans="6:6" x14ac:dyDescent="0.3">
      <c r="F4141" s="142"/>
    </row>
    <row r="4142" spans="6:6" x14ac:dyDescent="0.3">
      <c r="F4142" s="142"/>
    </row>
    <row r="4143" spans="6:6" x14ac:dyDescent="0.3">
      <c r="F4143" s="142"/>
    </row>
    <row r="4144" spans="6:6" x14ac:dyDescent="0.3">
      <c r="F4144" s="142"/>
    </row>
    <row r="4145" spans="6:6" x14ac:dyDescent="0.3">
      <c r="F4145" s="142"/>
    </row>
    <row r="4146" spans="6:6" x14ac:dyDescent="0.3">
      <c r="F4146" s="142"/>
    </row>
    <row r="4147" spans="6:6" x14ac:dyDescent="0.3">
      <c r="F4147" s="142"/>
    </row>
    <row r="4148" spans="6:6" x14ac:dyDescent="0.3">
      <c r="F4148" s="142"/>
    </row>
    <row r="4149" spans="6:6" x14ac:dyDescent="0.3">
      <c r="F4149" s="142"/>
    </row>
    <row r="4150" spans="6:6" x14ac:dyDescent="0.3">
      <c r="F4150" s="142"/>
    </row>
    <row r="4151" spans="6:6" x14ac:dyDescent="0.3">
      <c r="F4151" s="142"/>
    </row>
    <row r="4152" spans="6:6" x14ac:dyDescent="0.3">
      <c r="F4152" s="142"/>
    </row>
    <row r="4153" spans="6:6" x14ac:dyDescent="0.3">
      <c r="F4153" s="142"/>
    </row>
    <row r="4154" spans="6:6" x14ac:dyDescent="0.3">
      <c r="F4154" s="142"/>
    </row>
    <row r="4155" spans="6:6" x14ac:dyDescent="0.3">
      <c r="F4155" s="142"/>
    </row>
    <row r="4156" spans="6:6" x14ac:dyDescent="0.3">
      <c r="F4156" s="142"/>
    </row>
    <row r="4157" spans="6:6" x14ac:dyDescent="0.3">
      <c r="F4157" s="142"/>
    </row>
    <row r="4158" spans="6:6" x14ac:dyDescent="0.3">
      <c r="F4158" s="142"/>
    </row>
    <row r="4159" spans="6:6" x14ac:dyDescent="0.3">
      <c r="F4159" s="142"/>
    </row>
    <row r="4160" spans="6:6" x14ac:dyDescent="0.3">
      <c r="F4160" s="142"/>
    </row>
    <row r="4161" spans="6:6" x14ac:dyDescent="0.3">
      <c r="F4161" s="142"/>
    </row>
    <row r="4162" spans="6:6" x14ac:dyDescent="0.3">
      <c r="F4162" s="142"/>
    </row>
    <row r="4163" spans="6:6" x14ac:dyDescent="0.3">
      <c r="F4163" s="142"/>
    </row>
    <row r="4164" spans="6:6" x14ac:dyDescent="0.3">
      <c r="F4164" s="142"/>
    </row>
    <row r="4165" spans="6:6" x14ac:dyDescent="0.3">
      <c r="F4165" s="142"/>
    </row>
    <row r="4166" spans="6:6" x14ac:dyDescent="0.3">
      <c r="F4166" s="142"/>
    </row>
    <row r="4167" spans="6:6" x14ac:dyDescent="0.3">
      <c r="F4167" s="142"/>
    </row>
    <row r="4168" spans="6:6" x14ac:dyDescent="0.3">
      <c r="F4168" s="142"/>
    </row>
    <row r="4169" spans="6:6" x14ac:dyDescent="0.3">
      <c r="F4169" s="142"/>
    </row>
    <row r="4170" spans="6:6" x14ac:dyDescent="0.3">
      <c r="F4170" s="142"/>
    </row>
    <row r="4171" spans="6:6" x14ac:dyDescent="0.3">
      <c r="F4171" s="142"/>
    </row>
    <row r="4172" spans="6:6" x14ac:dyDescent="0.3">
      <c r="F4172" s="142"/>
    </row>
    <row r="4173" spans="6:6" x14ac:dyDescent="0.3">
      <c r="F4173" s="142"/>
    </row>
    <row r="4174" spans="6:6" x14ac:dyDescent="0.3">
      <c r="F4174" s="142"/>
    </row>
    <row r="4175" spans="6:6" x14ac:dyDescent="0.3">
      <c r="F4175" s="142"/>
    </row>
    <row r="4176" spans="6:6" x14ac:dyDescent="0.3">
      <c r="F4176" s="142"/>
    </row>
    <row r="4177" spans="6:6" x14ac:dyDescent="0.3">
      <c r="F4177" s="142"/>
    </row>
    <row r="4178" spans="6:6" x14ac:dyDescent="0.3">
      <c r="F4178" s="142"/>
    </row>
    <row r="4179" spans="6:6" x14ac:dyDescent="0.3">
      <c r="F4179" s="142"/>
    </row>
    <row r="4180" spans="6:6" x14ac:dyDescent="0.3">
      <c r="F4180" s="142"/>
    </row>
    <row r="4181" spans="6:6" x14ac:dyDescent="0.3">
      <c r="F4181" s="142"/>
    </row>
    <row r="4182" spans="6:6" x14ac:dyDescent="0.3">
      <c r="F4182" s="142"/>
    </row>
    <row r="4183" spans="6:6" x14ac:dyDescent="0.3">
      <c r="F4183" s="142"/>
    </row>
    <row r="4184" spans="6:6" x14ac:dyDescent="0.3">
      <c r="F4184" s="142"/>
    </row>
    <row r="4185" spans="6:6" x14ac:dyDescent="0.3">
      <c r="F4185" s="142"/>
    </row>
    <row r="4186" spans="6:6" x14ac:dyDescent="0.3">
      <c r="F4186" s="142"/>
    </row>
    <row r="4187" spans="6:6" x14ac:dyDescent="0.3">
      <c r="F4187" s="142"/>
    </row>
    <row r="4188" spans="6:6" x14ac:dyDescent="0.3">
      <c r="F4188" s="142"/>
    </row>
    <row r="4189" spans="6:6" x14ac:dyDescent="0.3">
      <c r="F4189" s="142"/>
    </row>
    <row r="4190" spans="6:6" x14ac:dyDescent="0.3">
      <c r="F4190" s="142"/>
    </row>
    <row r="4191" spans="6:6" x14ac:dyDescent="0.3">
      <c r="F4191" s="142"/>
    </row>
    <row r="4192" spans="6:6" x14ac:dyDescent="0.3">
      <c r="F4192" s="142"/>
    </row>
    <row r="4193" spans="6:6" x14ac:dyDescent="0.3">
      <c r="F4193" s="142"/>
    </row>
    <row r="4194" spans="6:6" x14ac:dyDescent="0.3">
      <c r="F4194" s="142"/>
    </row>
    <row r="4195" spans="6:6" x14ac:dyDescent="0.3">
      <c r="F4195" s="142"/>
    </row>
    <row r="4196" spans="6:6" x14ac:dyDescent="0.3">
      <c r="F4196" s="142"/>
    </row>
    <row r="4197" spans="6:6" x14ac:dyDescent="0.3">
      <c r="F4197" s="142"/>
    </row>
    <row r="4198" spans="6:6" x14ac:dyDescent="0.3">
      <c r="F4198" s="142"/>
    </row>
    <row r="4199" spans="6:6" x14ac:dyDescent="0.3">
      <c r="F4199" s="142"/>
    </row>
    <row r="4200" spans="6:6" x14ac:dyDescent="0.3">
      <c r="F4200" s="142"/>
    </row>
    <row r="4201" spans="6:6" x14ac:dyDescent="0.3">
      <c r="F4201" s="142"/>
    </row>
    <row r="4202" spans="6:6" x14ac:dyDescent="0.3">
      <c r="F4202" s="142"/>
    </row>
    <row r="4203" spans="6:6" x14ac:dyDescent="0.3">
      <c r="F4203" s="142"/>
    </row>
    <row r="4204" spans="6:6" x14ac:dyDescent="0.3">
      <c r="F4204" s="142"/>
    </row>
    <row r="4205" spans="6:6" x14ac:dyDescent="0.3">
      <c r="F4205" s="142"/>
    </row>
    <row r="4206" spans="6:6" x14ac:dyDescent="0.3">
      <c r="F4206" s="142"/>
    </row>
    <row r="4207" spans="6:6" x14ac:dyDescent="0.3">
      <c r="F4207" s="142"/>
    </row>
    <row r="4208" spans="6:6" x14ac:dyDescent="0.3">
      <c r="F4208" s="142"/>
    </row>
    <row r="4209" spans="6:6" x14ac:dyDescent="0.3">
      <c r="F4209" s="142"/>
    </row>
    <row r="4210" spans="6:6" x14ac:dyDescent="0.3">
      <c r="F4210" s="142"/>
    </row>
    <row r="4211" spans="6:6" x14ac:dyDescent="0.3">
      <c r="F4211" s="142"/>
    </row>
    <row r="4212" spans="6:6" x14ac:dyDescent="0.3">
      <c r="F4212" s="142"/>
    </row>
    <row r="4213" spans="6:6" x14ac:dyDescent="0.3">
      <c r="F4213" s="142"/>
    </row>
    <row r="4214" spans="6:6" x14ac:dyDescent="0.3">
      <c r="F4214" s="142"/>
    </row>
    <row r="4215" spans="6:6" x14ac:dyDescent="0.3">
      <c r="F4215" s="142"/>
    </row>
    <row r="4216" spans="6:6" x14ac:dyDescent="0.3">
      <c r="F4216" s="142"/>
    </row>
    <row r="4217" spans="6:6" x14ac:dyDescent="0.3">
      <c r="F4217" s="142"/>
    </row>
    <row r="4218" spans="6:6" x14ac:dyDescent="0.3">
      <c r="F4218" s="142"/>
    </row>
    <row r="4219" spans="6:6" x14ac:dyDescent="0.3">
      <c r="F4219" s="142"/>
    </row>
    <row r="4220" spans="6:6" x14ac:dyDescent="0.3">
      <c r="F4220" s="142"/>
    </row>
    <row r="4221" spans="6:6" x14ac:dyDescent="0.3">
      <c r="F4221" s="142"/>
    </row>
    <row r="4222" spans="6:6" x14ac:dyDescent="0.3">
      <c r="F4222" s="142"/>
    </row>
    <row r="4223" spans="6:6" x14ac:dyDescent="0.3">
      <c r="F4223" s="142"/>
    </row>
    <row r="4224" spans="6:6" x14ac:dyDescent="0.3">
      <c r="F4224" s="142"/>
    </row>
    <row r="4225" spans="6:6" x14ac:dyDescent="0.3">
      <c r="F4225" s="142"/>
    </row>
    <row r="4226" spans="6:6" x14ac:dyDescent="0.3">
      <c r="F4226" s="142"/>
    </row>
    <row r="4227" spans="6:6" x14ac:dyDescent="0.3">
      <c r="F4227" s="142"/>
    </row>
    <row r="4228" spans="6:6" x14ac:dyDescent="0.3">
      <c r="F4228" s="142"/>
    </row>
    <row r="4229" spans="6:6" x14ac:dyDescent="0.3">
      <c r="F4229" s="142"/>
    </row>
    <row r="4230" spans="6:6" x14ac:dyDescent="0.3">
      <c r="F4230" s="142"/>
    </row>
    <row r="4231" spans="6:6" x14ac:dyDescent="0.3">
      <c r="F4231" s="142"/>
    </row>
    <row r="4232" spans="6:6" x14ac:dyDescent="0.3">
      <c r="F4232" s="142"/>
    </row>
    <row r="4233" spans="6:6" x14ac:dyDescent="0.3">
      <c r="F4233" s="142"/>
    </row>
    <row r="4234" spans="6:6" x14ac:dyDescent="0.3">
      <c r="F4234" s="142"/>
    </row>
    <row r="4235" spans="6:6" x14ac:dyDescent="0.3">
      <c r="F4235" s="142"/>
    </row>
    <row r="4236" spans="6:6" x14ac:dyDescent="0.3">
      <c r="F4236" s="142"/>
    </row>
    <row r="4237" spans="6:6" x14ac:dyDescent="0.3">
      <c r="F4237" s="142"/>
    </row>
    <row r="4238" spans="6:6" x14ac:dyDescent="0.3">
      <c r="F4238" s="142"/>
    </row>
    <row r="4239" spans="6:6" x14ac:dyDescent="0.3">
      <c r="F4239" s="142"/>
    </row>
    <row r="4240" spans="6:6" x14ac:dyDescent="0.3">
      <c r="F4240" s="142"/>
    </row>
    <row r="4241" spans="6:6" x14ac:dyDescent="0.3">
      <c r="F4241" s="142"/>
    </row>
    <row r="4242" spans="6:6" x14ac:dyDescent="0.3">
      <c r="F4242" s="142"/>
    </row>
    <row r="4243" spans="6:6" x14ac:dyDescent="0.3">
      <c r="F4243" s="142"/>
    </row>
    <row r="4244" spans="6:6" x14ac:dyDescent="0.3">
      <c r="F4244" s="142"/>
    </row>
    <row r="4245" spans="6:6" x14ac:dyDescent="0.3">
      <c r="F4245" s="142"/>
    </row>
    <row r="4246" spans="6:6" x14ac:dyDescent="0.3">
      <c r="F4246" s="142"/>
    </row>
    <row r="4247" spans="6:6" x14ac:dyDescent="0.3">
      <c r="F4247" s="142"/>
    </row>
    <row r="4248" spans="6:6" x14ac:dyDescent="0.3">
      <c r="F4248" s="142"/>
    </row>
    <row r="4249" spans="6:6" x14ac:dyDescent="0.3">
      <c r="F4249" s="142"/>
    </row>
    <row r="4250" spans="6:6" x14ac:dyDescent="0.3">
      <c r="F4250" s="142"/>
    </row>
    <row r="4251" spans="6:6" x14ac:dyDescent="0.3">
      <c r="F4251" s="142"/>
    </row>
    <row r="4252" spans="6:6" x14ac:dyDescent="0.3">
      <c r="F4252" s="142"/>
    </row>
    <row r="4253" spans="6:6" x14ac:dyDescent="0.3">
      <c r="F4253" s="142"/>
    </row>
    <row r="4254" spans="6:6" x14ac:dyDescent="0.3">
      <c r="F4254" s="142"/>
    </row>
    <row r="4255" spans="6:6" x14ac:dyDescent="0.3">
      <c r="F4255" s="142"/>
    </row>
    <row r="4256" spans="6:6" x14ac:dyDescent="0.3">
      <c r="F4256" s="142"/>
    </row>
    <row r="4257" spans="6:6" x14ac:dyDescent="0.3">
      <c r="F4257" s="142"/>
    </row>
    <row r="4258" spans="6:6" x14ac:dyDescent="0.3">
      <c r="F4258" s="142"/>
    </row>
    <row r="4259" spans="6:6" x14ac:dyDescent="0.3">
      <c r="F4259" s="142"/>
    </row>
    <row r="4260" spans="6:6" x14ac:dyDescent="0.3">
      <c r="F4260" s="142"/>
    </row>
    <row r="4261" spans="6:6" x14ac:dyDescent="0.3">
      <c r="F4261" s="142"/>
    </row>
    <row r="4262" spans="6:6" x14ac:dyDescent="0.3">
      <c r="F4262" s="142"/>
    </row>
    <row r="4263" spans="6:6" x14ac:dyDescent="0.3">
      <c r="F4263" s="142"/>
    </row>
    <row r="4264" spans="6:6" x14ac:dyDescent="0.3">
      <c r="F4264" s="142"/>
    </row>
    <row r="4265" spans="6:6" x14ac:dyDescent="0.3">
      <c r="F4265" s="142"/>
    </row>
    <row r="4266" spans="6:6" x14ac:dyDescent="0.3">
      <c r="F4266" s="142"/>
    </row>
    <row r="4267" spans="6:6" x14ac:dyDescent="0.3">
      <c r="F4267" s="142"/>
    </row>
    <row r="4268" spans="6:6" x14ac:dyDescent="0.3">
      <c r="F4268" s="142"/>
    </row>
    <row r="4269" spans="6:6" x14ac:dyDescent="0.3">
      <c r="F4269" s="142"/>
    </row>
    <row r="4270" spans="6:6" x14ac:dyDescent="0.3">
      <c r="F4270" s="142"/>
    </row>
    <row r="4271" spans="6:6" x14ac:dyDescent="0.3">
      <c r="F4271" s="142"/>
    </row>
    <row r="4272" spans="6:6" x14ac:dyDescent="0.3">
      <c r="F4272" s="142"/>
    </row>
    <row r="4273" spans="6:6" x14ac:dyDescent="0.3">
      <c r="F4273" s="142"/>
    </row>
    <row r="4274" spans="6:6" x14ac:dyDescent="0.3">
      <c r="F4274" s="142"/>
    </row>
    <row r="4275" spans="6:6" x14ac:dyDescent="0.3">
      <c r="F4275" s="142"/>
    </row>
    <row r="4276" spans="6:6" x14ac:dyDescent="0.3">
      <c r="F4276" s="142"/>
    </row>
    <row r="4277" spans="6:6" x14ac:dyDescent="0.3">
      <c r="F4277" s="142"/>
    </row>
    <row r="4278" spans="6:6" x14ac:dyDescent="0.3">
      <c r="F4278" s="142"/>
    </row>
    <row r="4279" spans="6:6" x14ac:dyDescent="0.3">
      <c r="F4279" s="142"/>
    </row>
    <row r="4280" spans="6:6" x14ac:dyDescent="0.3">
      <c r="F4280" s="142"/>
    </row>
    <row r="4281" spans="6:6" x14ac:dyDescent="0.3">
      <c r="F4281" s="142"/>
    </row>
    <row r="4282" spans="6:6" x14ac:dyDescent="0.3">
      <c r="F4282" s="142"/>
    </row>
    <row r="4283" spans="6:6" x14ac:dyDescent="0.3">
      <c r="F4283" s="142"/>
    </row>
    <row r="4284" spans="6:6" x14ac:dyDescent="0.3">
      <c r="F4284" s="142"/>
    </row>
    <row r="4285" spans="6:6" x14ac:dyDescent="0.3">
      <c r="F4285" s="142"/>
    </row>
    <row r="4286" spans="6:6" x14ac:dyDescent="0.3">
      <c r="F4286" s="142"/>
    </row>
    <row r="4287" spans="6:6" x14ac:dyDescent="0.3">
      <c r="F4287" s="142"/>
    </row>
    <row r="4288" spans="6:6" x14ac:dyDescent="0.3">
      <c r="F4288" s="142"/>
    </row>
    <row r="4289" spans="6:6" x14ac:dyDescent="0.3">
      <c r="F4289" s="142"/>
    </row>
    <row r="4290" spans="6:6" x14ac:dyDescent="0.3">
      <c r="F4290" s="142"/>
    </row>
    <row r="4291" spans="6:6" x14ac:dyDescent="0.3">
      <c r="F4291" s="142"/>
    </row>
    <row r="4292" spans="6:6" x14ac:dyDescent="0.3">
      <c r="F4292" s="142"/>
    </row>
    <row r="4293" spans="6:6" x14ac:dyDescent="0.3">
      <c r="F4293" s="142"/>
    </row>
    <row r="4294" spans="6:6" x14ac:dyDescent="0.3">
      <c r="F4294" s="142"/>
    </row>
    <row r="4295" spans="6:6" x14ac:dyDescent="0.3">
      <c r="F4295" s="142"/>
    </row>
    <row r="4296" spans="6:6" x14ac:dyDescent="0.3">
      <c r="F4296" s="142"/>
    </row>
    <row r="4297" spans="6:6" x14ac:dyDescent="0.3">
      <c r="F4297" s="142"/>
    </row>
    <row r="4298" spans="6:6" x14ac:dyDescent="0.3">
      <c r="F4298" s="142"/>
    </row>
    <row r="4299" spans="6:6" x14ac:dyDescent="0.3">
      <c r="F4299" s="142"/>
    </row>
    <row r="4300" spans="6:6" x14ac:dyDescent="0.3">
      <c r="F4300" s="142"/>
    </row>
    <row r="4301" spans="6:6" x14ac:dyDescent="0.3">
      <c r="F4301" s="142"/>
    </row>
    <row r="4302" spans="6:6" x14ac:dyDescent="0.3">
      <c r="F4302" s="142"/>
    </row>
    <row r="4303" spans="6:6" x14ac:dyDescent="0.3">
      <c r="F4303" s="142"/>
    </row>
    <row r="4304" spans="6:6" x14ac:dyDescent="0.3">
      <c r="F4304" s="142"/>
    </row>
    <row r="4305" spans="6:6" x14ac:dyDescent="0.3">
      <c r="F4305" s="142"/>
    </row>
    <row r="4306" spans="6:6" x14ac:dyDescent="0.3">
      <c r="F4306" s="142"/>
    </row>
    <row r="4307" spans="6:6" x14ac:dyDescent="0.3">
      <c r="F4307" s="142"/>
    </row>
    <row r="4308" spans="6:6" x14ac:dyDescent="0.3">
      <c r="F4308" s="142"/>
    </row>
    <row r="4309" spans="6:6" x14ac:dyDescent="0.3">
      <c r="F4309" s="142"/>
    </row>
    <row r="4310" spans="6:6" x14ac:dyDescent="0.3">
      <c r="F4310" s="142"/>
    </row>
    <row r="4311" spans="6:6" x14ac:dyDescent="0.3">
      <c r="F4311" s="142"/>
    </row>
    <row r="4312" spans="6:6" x14ac:dyDescent="0.3">
      <c r="F4312" s="142"/>
    </row>
    <row r="4313" spans="6:6" x14ac:dyDescent="0.3">
      <c r="F4313" s="142"/>
    </row>
    <row r="4314" spans="6:6" x14ac:dyDescent="0.3">
      <c r="F4314" s="142"/>
    </row>
    <row r="4315" spans="6:6" x14ac:dyDescent="0.3">
      <c r="F4315" s="142"/>
    </row>
    <row r="4316" spans="6:6" x14ac:dyDescent="0.3">
      <c r="F4316" s="142"/>
    </row>
    <row r="4317" spans="6:6" x14ac:dyDescent="0.3">
      <c r="F4317" s="142"/>
    </row>
    <row r="4318" spans="6:6" x14ac:dyDescent="0.3">
      <c r="F4318" s="142"/>
    </row>
    <row r="4319" spans="6:6" x14ac:dyDescent="0.3">
      <c r="F4319" s="142"/>
    </row>
    <row r="4320" spans="6:6" x14ac:dyDescent="0.3">
      <c r="F4320" s="142"/>
    </row>
    <row r="4321" spans="6:6" x14ac:dyDescent="0.3">
      <c r="F4321" s="142"/>
    </row>
    <row r="4322" spans="6:6" x14ac:dyDescent="0.3">
      <c r="F4322" s="142"/>
    </row>
    <row r="4323" spans="6:6" x14ac:dyDescent="0.3">
      <c r="F4323" s="142"/>
    </row>
    <row r="4324" spans="6:6" x14ac:dyDescent="0.3">
      <c r="F4324" s="142"/>
    </row>
    <row r="4325" spans="6:6" x14ac:dyDescent="0.3">
      <c r="F4325" s="142"/>
    </row>
    <row r="4326" spans="6:6" x14ac:dyDescent="0.3">
      <c r="F4326" s="142"/>
    </row>
    <row r="4327" spans="6:6" x14ac:dyDescent="0.3">
      <c r="F4327" s="142"/>
    </row>
    <row r="4328" spans="6:6" x14ac:dyDescent="0.3">
      <c r="F4328" s="142"/>
    </row>
    <row r="4329" spans="6:6" x14ac:dyDescent="0.3">
      <c r="F4329" s="142"/>
    </row>
    <row r="4330" spans="6:6" x14ac:dyDescent="0.3">
      <c r="F4330" s="142"/>
    </row>
    <row r="4331" spans="6:6" x14ac:dyDescent="0.3">
      <c r="F4331" s="142"/>
    </row>
    <row r="4332" spans="6:6" x14ac:dyDescent="0.3">
      <c r="F4332" s="142"/>
    </row>
    <row r="4333" spans="6:6" x14ac:dyDescent="0.3">
      <c r="F4333" s="142"/>
    </row>
    <row r="4334" spans="6:6" x14ac:dyDescent="0.3">
      <c r="F4334" s="142"/>
    </row>
    <row r="4335" spans="6:6" x14ac:dyDescent="0.3">
      <c r="F4335" s="142"/>
    </row>
    <row r="4336" spans="6:6" x14ac:dyDescent="0.3">
      <c r="F4336" s="142"/>
    </row>
    <row r="4337" spans="6:6" x14ac:dyDescent="0.3">
      <c r="F4337" s="142"/>
    </row>
    <row r="4338" spans="6:6" x14ac:dyDescent="0.3">
      <c r="F4338" s="142"/>
    </row>
    <row r="4339" spans="6:6" x14ac:dyDescent="0.3">
      <c r="F4339" s="142"/>
    </row>
    <row r="4340" spans="6:6" x14ac:dyDescent="0.3">
      <c r="F4340" s="142"/>
    </row>
    <row r="4341" spans="6:6" x14ac:dyDescent="0.3">
      <c r="F4341" s="142"/>
    </row>
    <row r="4342" spans="6:6" x14ac:dyDescent="0.3">
      <c r="F4342" s="142"/>
    </row>
    <row r="4343" spans="6:6" x14ac:dyDescent="0.3">
      <c r="F4343" s="142"/>
    </row>
    <row r="4344" spans="6:6" x14ac:dyDescent="0.3">
      <c r="F4344" s="142"/>
    </row>
    <row r="4345" spans="6:6" x14ac:dyDescent="0.3">
      <c r="F4345" s="142"/>
    </row>
    <row r="4346" spans="6:6" x14ac:dyDescent="0.3">
      <c r="F4346" s="142"/>
    </row>
    <row r="4347" spans="6:6" x14ac:dyDescent="0.3">
      <c r="F4347" s="142"/>
    </row>
    <row r="4348" spans="6:6" x14ac:dyDescent="0.3">
      <c r="F4348" s="142"/>
    </row>
    <row r="4349" spans="6:6" x14ac:dyDescent="0.3">
      <c r="F4349" s="142"/>
    </row>
    <row r="4350" spans="6:6" x14ac:dyDescent="0.3">
      <c r="F4350" s="142"/>
    </row>
    <row r="4351" spans="6:6" x14ac:dyDescent="0.3">
      <c r="F4351" s="142"/>
    </row>
    <row r="4352" spans="6:6" x14ac:dyDescent="0.3">
      <c r="F4352" s="142"/>
    </row>
    <row r="4353" spans="6:6" x14ac:dyDescent="0.3">
      <c r="F4353" s="142"/>
    </row>
    <row r="4354" spans="6:6" x14ac:dyDescent="0.3">
      <c r="F4354" s="142"/>
    </row>
    <row r="4355" spans="6:6" x14ac:dyDescent="0.3">
      <c r="F4355" s="142"/>
    </row>
    <row r="4356" spans="6:6" x14ac:dyDescent="0.3">
      <c r="F4356" s="142"/>
    </row>
    <row r="4357" spans="6:6" x14ac:dyDescent="0.3">
      <c r="F4357" s="142"/>
    </row>
    <row r="4358" spans="6:6" x14ac:dyDescent="0.3">
      <c r="F4358" s="142"/>
    </row>
    <row r="4359" spans="6:6" x14ac:dyDescent="0.3">
      <c r="F4359" s="142"/>
    </row>
    <row r="4360" spans="6:6" x14ac:dyDescent="0.3">
      <c r="F4360" s="142"/>
    </row>
    <row r="4361" spans="6:6" x14ac:dyDescent="0.3">
      <c r="F4361" s="142"/>
    </row>
    <row r="4362" spans="6:6" x14ac:dyDescent="0.3">
      <c r="F4362" s="142"/>
    </row>
    <row r="4363" spans="6:6" x14ac:dyDescent="0.3">
      <c r="F4363" s="142"/>
    </row>
    <row r="4364" spans="6:6" x14ac:dyDescent="0.3">
      <c r="F4364" s="142"/>
    </row>
    <row r="4365" spans="6:6" x14ac:dyDescent="0.3">
      <c r="F4365" s="142"/>
    </row>
    <row r="4366" spans="6:6" x14ac:dyDescent="0.3">
      <c r="F4366" s="142"/>
    </row>
    <row r="4367" spans="6:6" x14ac:dyDescent="0.3">
      <c r="F4367" s="142"/>
    </row>
    <row r="4368" spans="6:6" x14ac:dyDescent="0.3">
      <c r="F4368" s="142"/>
    </row>
    <row r="4369" spans="6:6" x14ac:dyDescent="0.3">
      <c r="F4369" s="142"/>
    </row>
    <row r="4370" spans="6:6" x14ac:dyDescent="0.3">
      <c r="F4370" s="142"/>
    </row>
    <row r="4371" spans="6:6" x14ac:dyDescent="0.3">
      <c r="F4371" s="142"/>
    </row>
    <row r="4372" spans="6:6" x14ac:dyDescent="0.3">
      <c r="F4372" s="142"/>
    </row>
    <row r="4373" spans="6:6" x14ac:dyDescent="0.3">
      <c r="F4373" s="142"/>
    </row>
    <row r="4374" spans="6:6" x14ac:dyDescent="0.3">
      <c r="F4374" s="142"/>
    </row>
    <row r="4375" spans="6:6" x14ac:dyDescent="0.3">
      <c r="F4375" s="142"/>
    </row>
    <row r="4376" spans="6:6" x14ac:dyDescent="0.3">
      <c r="F4376" s="142"/>
    </row>
    <row r="4377" spans="6:6" x14ac:dyDescent="0.3">
      <c r="F4377" s="142"/>
    </row>
    <row r="4378" spans="6:6" x14ac:dyDescent="0.3">
      <c r="F4378" s="142"/>
    </row>
    <row r="4379" spans="6:6" x14ac:dyDescent="0.3">
      <c r="F4379" s="142"/>
    </row>
    <row r="4380" spans="6:6" x14ac:dyDescent="0.3">
      <c r="F4380" s="142"/>
    </row>
    <row r="4381" spans="6:6" x14ac:dyDescent="0.3">
      <c r="F4381" s="142"/>
    </row>
    <row r="4382" spans="6:6" x14ac:dyDescent="0.3">
      <c r="F4382" s="142"/>
    </row>
    <row r="4383" spans="6:6" x14ac:dyDescent="0.3">
      <c r="F4383" s="142"/>
    </row>
    <row r="4384" spans="6:6" x14ac:dyDescent="0.3">
      <c r="F4384" s="142"/>
    </row>
    <row r="4385" spans="6:6" x14ac:dyDescent="0.3">
      <c r="F4385" s="142"/>
    </row>
    <row r="4386" spans="6:6" x14ac:dyDescent="0.3">
      <c r="F4386" s="142"/>
    </row>
    <row r="4387" spans="6:6" x14ac:dyDescent="0.3">
      <c r="F4387" s="142"/>
    </row>
    <row r="4388" spans="6:6" x14ac:dyDescent="0.3">
      <c r="F4388" s="142"/>
    </row>
    <row r="4389" spans="6:6" x14ac:dyDescent="0.3">
      <c r="F4389" s="142"/>
    </row>
    <row r="4390" spans="6:6" x14ac:dyDescent="0.3">
      <c r="F4390" s="142"/>
    </row>
    <row r="4391" spans="6:6" x14ac:dyDescent="0.3">
      <c r="F4391" s="142"/>
    </row>
    <row r="4392" spans="6:6" x14ac:dyDescent="0.3">
      <c r="F4392" s="142"/>
    </row>
    <row r="4393" spans="6:6" x14ac:dyDescent="0.3">
      <c r="F4393" s="142"/>
    </row>
    <row r="4394" spans="6:6" x14ac:dyDescent="0.3">
      <c r="F4394" s="142"/>
    </row>
    <row r="4395" spans="6:6" x14ac:dyDescent="0.3">
      <c r="F4395" s="142"/>
    </row>
    <row r="4396" spans="6:6" x14ac:dyDescent="0.3">
      <c r="F4396" s="142"/>
    </row>
    <row r="4397" spans="6:6" x14ac:dyDescent="0.3">
      <c r="F4397" s="142"/>
    </row>
    <row r="4398" spans="6:6" x14ac:dyDescent="0.3">
      <c r="F4398" s="142"/>
    </row>
    <row r="4399" spans="6:6" x14ac:dyDescent="0.3">
      <c r="F4399" s="142"/>
    </row>
    <row r="4400" spans="6:6" x14ac:dyDescent="0.3">
      <c r="F4400" s="142"/>
    </row>
    <row r="4401" spans="6:6" x14ac:dyDescent="0.3">
      <c r="F4401" s="142"/>
    </row>
    <row r="4402" spans="6:6" x14ac:dyDescent="0.3">
      <c r="F4402" s="142"/>
    </row>
    <row r="4403" spans="6:6" x14ac:dyDescent="0.3">
      <c r="F4403" s="142"/>
    </row>
    <row r="4404" spans="6:6" x14ac:dyDescent="0.3">
      <c r="F4404" s="142"/>
    </row>
    <row r="4405" spans="6:6" x14ac:dyDescent="0.3">
      <c r="F4405" s="142"/>
    </row>
    <row r="4406" spans="6:6" x14ac:dyDescent="0.3">
      <c r="F4406" s="142"/>
    </row>
    <row r="4407" spans="6:6" x14ac:dyDescent="0.3">
      <c r="F4407" s="142"/>
    </row>
    <row r="4408" spans="6:6" x14ac:dyDescent="0.3">
      <c r="F4408" s="142"/>
    </row>
    <row r="4409" spans="6:6" x14ac:dyDescent="0.3">
      <c r="F4409" s="142"/>
    </row>
    <row r="4410" spans="6:6" x14ac:dyDescent="0.3">
      <c r="F4410" s="142"/>
    </row>
    <row r="4411" spans="6:6" x14ac:dyDescent="0.3">
      <c r="F4411" s="142"/>
    </row>
    <row r="4412" spans="6:6" x14ac:dyDescent="0.3">
      <c r="F4412" s="142"/>
    </row>
    <row r="4413" spans="6:6" x14ac:dyDescent="0.3">
      <c r="F4413" s="142"/>
    </row>
    <row r="4414" spans="6:6" x14ac:dyDescent="0.3">
      <c r="F4414" s="142"/>
    </row>
    <row r="4415" spans="6:6" x14ac:dyDescent="0.3">
      <c r="F4415" s="142"/>
    </row>
    <row r="4416" spans="6:6" x14ac:dyDescent="0.3">
      <c r="F4416" s="142"/>
    </row>
    <row r="4417" spans="6:6" x14ac:dyDescent="0.3">
      <c r="F4417" s="142"/>
    </row>
    <row r="4418" spans="6:6" x14ac:dyDescent="0.3">
      <c r="F4418" s="142"/>
    </row>
    <row r="4419" spans="6:6" x14ac:dyDescent="0.3">
      <c r="F4419" s="142"/>
    </row>
    <row r="4420" spans="6:6" x14ac:dyDescent="0.3">
      <c r="F4420" s="142"/>
    </row>
    <row r="4421" spans="6:6" x14ac:dyDescent="0.3">
      <c r="F4421" s="142"/>
    </row>
    <row r="4422" spans="6:6" x14ac:dyDescent="0.3">
      <c r="F4422" s="142"/>
    </row>
    <row r="4423" spans="6:6" x14ac:dyDescent="0.3">
      <c r="F4423" s="142"/>
    </row>
    <row r="4424" spans="6:6" x14ac:dyDescent="0.3">
      <c r="F4424" s="142"/>
    </row>
    <row r="4425" spans="6:6" x14ac:dyDescent="0.3">
      <c r="F4425" s="142"/>
    </row>
    <row r="4426" spans="6:6" x14ac:dyDescent="0.3">
      <c r="F4426" s="142"/>
    </row>
    <row r="4427" spans="6:6" x14ac:dyDescent="0.3">
      <c r="F4427" s="142"/>
    </row>
    <row r="4428" spans="6:6" x14ac:dyDescent="0.3">
      <c r="F4428" s="142"/>
    </row>
    <row r="4429" spans="6:6" x14ac:dyDescent="0.3">
      <c r="F4429" s="142"/>
    </row>
    <row r="4430" spans="6:6" x14ac:dyDescent="0.3">
      <c r="F4430" s="142"/>
    </row>
    <row r="4431" spans="6:6" x14ac:dyDescent="0.3">
      <c r="F4431" s="142"/>
    </row>
    <row r="4432" spans="6:6" x14ac:dyDescent="0.3">
      <c r="F4432" s="142"/>
    </row>
    <row r="4433" spans="6:6" x14ac:dyDescent="0.3">
      <c r="F4433" s="142"/>
    </row>
    <row r="4434" spans="6:6" x14ac:dyDescent="0.3">
      <c r="F4434" s="142"/>
    </row>
    <row r="4435" spans="6:6" x14ac:dyDescent="0.3">
      <c r="F4435" s="142"/>
    </row>
    <row r="4436" spans="6:6" x14ac:dyDescent="0.3">
      <c r="F4436" s="142"/>
    </row>
    <row r="4437" spans="6:6" x14ac:dyDescent="0.3">
      <c r="F4437" s="142"/>
    </row>
    <row r="4438" spans="6:6" x14ac:dyDescent="0.3">
      <c r="F4438" s="142"/>
    </row>
    <row r="4439" spans="6:6" x14ac:dyDescent="0.3">
      <c r="F4439" s="142"/>
    </row>
    <row r="4440" spans="6:6" x14ac:dyDescent="0.3">
      <c r="F4440" s="142"/>
    </row>
    <row r="4441" spans="6:6" x14ac:dyDescent="0.3">
      <c r="F4441" s="142"/>
    </row>
    <row r="4442" spans="6:6" x14ac:dyDescent="0.3">
      <c r="F4442" s="142"/>
    </row>
    <row r="4443" spans="6:6" x14ac:dyDescent="0.3">
      <c r="F4443" s="142"/>
    </row>
    <row r="4444" spans="6:6" x14ac:dyDescent="0.3">
      <c r="F4444" s="142"/>
    </row>
    <row r="4445" spans="6:6" x14ac:dyDescent="0.3">
      <c r="F4445" s="142"/>
    </row>
    <row r="4446" spans="6:6" x14ac:dyDescent="0.3">
      <c r="F4446" s="142"/>
    </row>
    <row r="4447" spans="6:6" x14ac:dyDescent="0.3">
      <c r="F4447" s="142"/>
    </row>
    <row r="4448" spans="6:6" x14ac:dyDescent="0.3">
      <c r="F4448" s="142"/>
    </row>
    <row r="4449" spans="6:6" x14ac:dyDescent="0.3">
      <c r="F4449" s="142"/>
    </row>
    <row r="4450" spans="6:6" x14ac:dyDescent="0.3">
      <c r="F4450" s="142"/>
    </row>
    <row r="4451" spans="6:6" x14ac:dyDescent="0.3">
      <c r="F4451" s="142"/>
    </row>
    <row r="4452" spans="6:6" x14ac:dyDescent="0.3">
      <c r="F4452" s="142"/>
    </row>
    <row r="4453" spans="6:6" x14ac:dyDescent="0.3">
      <c r="F4453" s="142"/>
    </row>
    <row r="4454" spans="6:6" x14ac:dyDescent="0.3">
      <c r="F4454" s="142"/>
    </row>
    <row r="4455" spans="6:6" x14ac:dyDescent="0.3">
      <c r="F4455" s="142"/>
    </row>
    <row r="4456" spans="6:6" x14ac:dyDescent="0.3">
      <c r="F4456" s="142"/>
    </row>
    <row r="4457" spans="6:6" x14ac:dyDescent="0.3">
      <c r="F4457" s="142"/>
    </row>
    <row r="4458" spans="6:6" x14ac:dyDescent="0.3">
      <c r="F4458" s="142"/>
    </row>
    <row r="4459" spans="6:6" x14ac:dyDescent="0.3">
      <c r="F4459" s="142"/>
    </row>
    <row r="4460" spans="6:6" x14ac:dyDescent="0.3">
      <c r="F4460" s="142"/>
    </row>
    <row r="4461" spans="6:6" x14ac:dyDescent="0.3">
      <c r="F4461" s="142"/>
    </row>
    <row r="4462" spans="6:6" x14ac:dyDescent="0.3">
      <c r="F4462" s="142"/>
    </row>
    <row r="4463" spans="6:6" x14ac:dyDescent="0.3">
      <c r="F4463" s="142"/>
    </row>
    <row r="4464" spans="6:6" x14ac:dyDescent="0.3">
      <c r="F4464" s="142"/>
    </row>
    <row r="4465" spans="6:6" x14ac:dyDescent="0.3">
      <c r="F4465" s="142"/>
    </row>
    <row r="4466" spans="6:6" x14ac:dyDescent="0.3">
      <c r="F4466" s="142"/>
    </row>
    <row r="4467" spans="6:6" x14ac:dyDescent="0.3">
      <c r="F4467" s="142"/>
    </row>
    <row r="4468" spans="6:6" x14ac:dyDescent="0.3">
      <c r="F4468" s="142"/>
    </row>
    <row r="4469" spans="6:6" x14ac:dyDescent="0.3">
      <c r="F4469" s="142"/>
    </row>
    <row r="4470" spans="6:6" x14ac:dyDescent="0.3">
      <c r="F4470" s="142"/>
    </row>
    <row r="4471" spans="6:6" x14ac:dyDescent="0.3">
      <c r="F4471" s="142"/>
    </row>
    <row r="4472" spans="6:6" x14ac:dyDescent="0.3">
      <c r="F4472" s="142"/>
    </row>
    <row r="4473" spans="6:6" x14ac:dyDescent="0.3">
      <c r="F4473" s="142"/>
    </row>
    <row r="4474" spans="6:6" x14ac:dyDescent="0.3">
      <c r="F4474" s="142"/>
    </row>
    <row r="4475" spans="6:6" x14ac:dyDescent="0.3">
      <c r="F4475" s="142"/>
    </row>
    <row r="4476" spans="6:6" x14ac:dyDescent="0.3">
      <c r="F4476" s="142"/>
    </row>
    <row r="4477" spans="6:6" x14ac:dyDescent="0.3">
      <c r="F4477" s="142"/>
    </row>
    <row r="4478" spans="6:6" x14ac:dyDescent="0.3">
      <c r="F4478" s="142"/>
    </row>
    <row r="4479" spans="6:6" x14ac:dyDescent="0.3">
      <c r="F4479" s="142"/>
    </row>
    <row r="4480" spans="6:6" x14ac:dyDescent="0.3">
      <c r="F4480" s="142"/>
    </row>
    <row r="4481" spans="6:6" x14ac:dyDescent="0.3">
      <c r="F4481" s="142"/>
    </row>
    <row r="4482" spans="6:6" x14ac:dyDescent="0.3">
      <c r="F4482" s="142"/>
    </row>
    <row r="4483" spans="6:6" x14ac:dyDescent="0.3">
      <c r="F4483" s="142"/>
    </row>
    <row r="4484" spans="6:6" x14ac:dyDescent="0.3">
      <c r="F4484" s="142"/>
    </row>
    <row r="4485" spans="6:6" x14ac:dyDescent="0.3">
      <c r="F4485" s="142"/>
    </row>
    <row r="4486" spans="6:6" x14ac:dyDescent="0.3">
      <c r="F4486" s="142"/>
    </row>
    <row r="4487" spans="6:6" x14ac:dyDescent="0.3">
      <c r="F4487" s="142"/>
    </row>
    <row r="4488" spans="6:6" x14ac:dyDescent="0.3">
      <c r="F4488" s="142"/>
    </row>
    <row r="4489" spans="6:6" x14ac:dyDescent="0.3">
      <c r="F4489" s="142"/>
    </row>
    <row r="4490" spans="6:6" x14ac:dyDescent="0.3">
      <c r="F4490" s="142"/>
    </row>
    <row r="4491" spans="6:6" x14ac:dyDescent="0.3">
      <c r="F4491" s="142"/>
    </row>
    <row r="4492" spans="6:6" x14ac:dyDescent="0.3">
      <c r="F4492" s="142"/>
    </row>
    <row r="4493" spans="6:6" x14ac:dyDescent="0.3">
      <c r="F4493" s="142"/>
    </row>
    <row r="4494" spans="6:6" x14ac:dyDescent="0.3">
      <c r="F4494" s="142"/>
    </row>
    <row r="4495" spans="6:6" x14ac:dyDescent="0.3">
      <c r="F4495" s="142"/>
    </row>
    <row r="4496" spans="6:6" x14ac:dyDescent="0.3">
      <c r="F4496" s="142"/>
    </row>
    <row r="4497" spans="6:6" x14ac:dyDescent="0.3">
      <c r="F4497" s="142"/>
    </row>
    <row r="4498" spans="6:6" x14ac:dyDescent="0.3">
      <c r="F4498" s="142"/>
    </row>
    <row r="4499" spans="6:6" x14ac:dyDescent="0.3">
      <c r="F4499" s="142"/>
    </row>
    <row r="4500" spans="6:6" x14ac:dyDescent="0.3">
      <c r="F4500" s="142"/>
    </row>
    <row r="4501" spans="6:6" x14ac:dyDescent="0.3">
      <c r="F4501" s="142"/>
    </row>
    <row r="4502" spans="6:6" x14ac:dyDescent="0.3">
      <c r="F4502" s="142"/>
    </row>
    <row r="4503" spans="6:6" x14ac:dyDescent="0.3">
      <c r="F4503" s="142"/>
    </row>
    <row r="4504" spans="6:6" x14ac:dyDescent="0.3">
      <c r="F4504" s="142"/>
    </row>
    <row r="4505" spans="6:6" x14ac:dyDescent="0.3">
      <c r="F4505" s="142"/>
    </row>
    <row r="4506" spans="6:6" x14ac:dyDescent="0.3">
      <c r="F4506" s="142"/>
    </row>
    <row r="4507" spans="6:6" x14ac:dyDescent="0.3">
      <c r="F4507" s="142"/>
    </row>
    <row r="4508" spans="6:6" x14ac:dyDescent="0.3">
      <c r="F4508" s="142"/>
    </row>
    <row r="4509" spans="6:6" x14ac:dyDescent="0.3">
      <c r="F4509" s="142"/>
    </row>
    <row r="4510" spans="6:6" x14ac:dyDescent="0.3">
      <c r="F4510" s="142"/>
    </row>
    <row r="4511" spans="6:6" x14ac:dyDescent="0.3">
      <c r="F4511" s="142"/>
    </row>
    <row r="4512" spans="6:6" x14ac:dyDescent="0.3">
      <c r="F4512" s="142"/>
    </row>
    <row r="4513" spans="6:6" x14ac:dyDescent="0.3">
      <c r="F4513" s="142"/>
    </row>
    <row r="4514" spans="6:6" x14ac:dyDescent="0.3">
      <c r="F4514" s="142"/>
    </row>
    <row r="4515" spans="6:6" x14ac:dyDescent="0.3">
      <c r="F4515" s="142"/>
    </row>
    <row r="4516" spans="6:6" x14ac:dyDescent="0.3">
      <c r="F4516" s="142"/>
    </row>
    <row r="4517" spans="6:6" x14ac:dyDescent="0.3">
      <c r="F4517" s="142"/>
    </row>
    <row r="4518" spans="6:6" x14ac:dyDescent="0.3">
      <c r="F4518" s="142"/>
    </row>
    <row r="4519" spans="6:6" x14ac:dyDescent="0.3">
      <c r="F4519" s="142"/>
    </row>
    <row r="4520" spans="6:6" x14ac:dyDescent="0.3">
      <c r="F4520" s="142"/>
    </row>
    <row r="4521" spans="6:6" x14ac:dyDescent="0.3">
      <c r="F4521" s="142"/>
    </row>
    <row r="4522" spans="6:6" x14ac:dyDescent="0.3">
      <c r="F4522" s="142"/>
    </row>
    <row r="4523" spans="6:6" x14ac:dyDescent="0.3">
      <c r="F4523" s="142"/>
    </row>
    <row r="4524" spans="6:6" x14ac:dyDescent="0.3">
      <c r="F4524" s="142"/>
    </row>
    <row r="4525" spans="6:6" x14ac:dyDescent="0.3">
      <c r="F4525" s="142"/>
    </row>
    <row r="4526" spans="6:6" x14ac:dyDescent="0.3">
      <c r="F4526" s="142"/>
    </row>
    <row r="4527" spans="6:6" x14ac:dyDescent="0.3">
      <c r="F4527" s="142"/>
    </row>
    <row r="4528" spans="6:6" x14ac:dyDescent="0.3">
      <c r="F4528" s="142"/>
    </row>
    <row r="4529" spans="6:6" x14ac:dyDescent="0.3">
      <c r="F4529" s="142"/>
    </row>
    <row r="4530" spans="6:6" x14ac:dyDescent="0.3">
      <c r="F4530" s="142"/>
    </row>
    <row r="4531" spans="6:6" x14ac:dyDescent="0.3">
      <c r="F4531" s="142"/>
    </row>
    <row r="4532" spans="6:6" x14ac:dyDescent="0.3">
      <c r="F4532" s="142"/>
    </row>
    <row r="4533" spans="6:6" x14ac:dyDescent="0.3">
      <c r="F4533" s="142"/>
    </row>
    <row r="4534" spans="6:6" x14ac:dyDescent="0.3">
      <c r="F4534" s="142"/>
    </row>
    <row r="4535" spans="6:6" x14ac:dyDescent="0.3">
      <c r="F4535" s="142"/>
    </row>
    <row r="4536" spans="6:6" x14ac:dyDescent="0.3">
      <c r="F4536" s="142"/>
    </row>
    <row r="4537" spans="6:6" x14ac:dyDescent="0.3">
      <c r="F4537" s="142"/>
    </row>
    <row r="4538" spans="6:6" x14ac:dyDescent="0.3">
      <c r="F4538" s="142"/>
    </row>
    <row r="4539" spans="6:6" x14ac:dyDescent="0.3">
      <c r="F4539" s="142"/>
    </row>
    <row r="4540" spans="6:6" x14ac:dyDescent="0.3">
      <c r="F4540" s="142"/>
    </row>
    <row r="4541" spans="6:6" x14ac:dyDescent="0.3">
      <c r="F4541" s="142"/>
    </row>
    <row r="4542" spans="6:6" x14ac:dyDescent="0.3">
      <c r="F4542" s="142"/>
    </row>
    <row r="4543" spans="6:6" x14ac:dyDescent="0.3">
      <c r="F4543" s="142"/>
    </row>
    <row r="4544" spans="6:6" x14ac:dyDescent="0.3">
      <c r="F4544" s="142"/>
    </row>
    <row r="4545" spans="6:6" x14ac:dyDescent="0.3">
      <c r="F4545" s="142"/>
    </row>
    <row r="4546" spans="6:6" x14ac:dyDescent="0.3">
      <c r="F4546" s="142"/>
    </row>
    <row r="4547" spans="6:6" x14ac:dyDescent="0.3">
      <c r="F4547" s="142"/>
    </row>
    <row r="4548" spans="6:6" x14ac:dyDescent="0.3">
      <c r="F4548" s="142"/>
    </row>
    <row r="4549" spans="6:6" x14ac:dyDescent="0.3">
      <c r="F4549" s="142"/>
    </row>
    <row r="4550" spans="6:6" x14ac:dyDescent="0.3">
      <c r="F4550" s="142"/>
    </row>
    <row r="4551" spans="6:6" x14ac:dyDescent="0.3">
      <c r="F4551" s="142"/>
    </row>
    <row r="4552" spans="6:6" x14ac:dyDescent="0.3">
      <c r="F4552" s="142"/>
    </row>
    <row r="4553" spans="6:6" x14ac:dyDescent="0.3">
      <c r="F4553" s="142"/>
    </row>
    <row r="4554" spans="6:6" x14ac:dyDescent="0.3">
      <c r="F4554" s="142"/>
    </row>
    <row r="4555" spans="6:6" x14ac:dyDescent="0.3">
      <c r="F4555" s="142"/>
    </row>
    <row r="4556" spans="6:6" x14ac:dyDescent="0.3">
      <c r="F4556" s="142"/>
    </row>
    <row r="4557" spans="6:6" x14ac:dyDescent="0.3">
      <c r="F4557" s="142"/>
    </row>
    <row r="4558" spans="6:6" x14ac:dyDescent="0.3">
      <c r="F4558" s="142"/>
    </row>
    <row r="4559" spans="6:6" x14ac:dyDescent="0.3">
      <c r="F4559" s="142"/>
    </row>
    <row r="4560" spans="6:6" x14ac:dyDescent="0.3">
      <c r="F4560" s="142"/>
    </row>
    <row r="4561" spans="6:6" x14ac:dyDescent="0.3">
      <c r="F4561" s="142"/>
    </row>
    <row r="4562" spans="6:6" x14ac:dyDescent="0.3">
      <c r="F4562" s="142"/>
    </row>
    <row r="4563" spans="6:6" x14ac:dyDescent="0.3">
      <c r="F4563" s="142"/>
    </row>
    <row r="4564" spans="6:6" x14ac:dyDescent="0.3">
      <c r="F4564" s="142"/>
    </row>
    <row r="4565" spans="6:6" x14ac:dyDescent="0.3">
      <c r="F4565" s="142"/>
    </row>
    <row r="4566" spans="6:6" x14ac:dyDescent="0.3">
      <c r="F4566" s="142"/>
    </row>
    <row r="4567" spans="6:6" x14ac:dyDescent="0.3">
      <c r="F4567" s="142"/>
    </row>
    <row r="4568" spans="6:6" x14ac:dyDescent="0.3">
      <c r="F4568" s="142"/>
    </row>
    <row r="4569" spans="6:6" x14ac:dyDescent="0.3">
      <c r="F4569" s="142"/>
    </row>
    <row r="4570" spans="6:6" x14ac:dyDescent="0.3">
      <c r="F4570" s="142"/>
    </row>
    <row r="4571" spans="6:6" x14ac:dyDescent="0.3">
      <c r="F4571" s="142"/>
    </row>
    <row r="4572" spans="6:6" x14ac:dyDescent="0.3">
      <c r="F4572" s="142"/>
    </row>
    <row r="4573" spans="6:6" x14ac:dyDescent="0.3">
      <c r="F4573" s="142"/>
    </row>
    <row r="4574" spans="6:6" x14ac:dyDescent="0.3">
      <c r="F4574" s="142"/>
    </row>
    <row r="4575" spans="6:6" x14ac:dyDescent="0.3">
      <c r="F4575" s="142"/>
    </row>
    <row r="4576" spans="6:6" x14ac:dyDescent="0.3">
      <c r="F4576" s="142"/>
    </row>
    <row r="4577" spans="6:6" x14ac:dyDescent="0.3">
      <c r="F4577" s="142"/>
    </row>
    <row r="4578" spans="6:6" x14ac:dyDescent="0.3">
      <c r="F4578" s="142"/>
    </row>
    <row r="4579" spans="6:6" x14ac:dyDescent="0.3">
      <c r="F4579" s="142"/>
    </row>
    <row r="4580" spans="6:6" x14ac:dyDescent="0.3">
      <c r="F4580" s="142"/>
    </row>
    <row r="4581" spans="6:6" x14ac:dyDescent="0.3">
      <c r="F4581" s="142"/>
    </row>
    <row r="4582" spans="6:6" x14ac:dyDescent="0.3">
      <c r="F4582" s="142"/>
    </row>
    <row r="4583" spans="6:6" x14ac:dyDescent="0.3">
      <c r="F4583" s="142"/>
    </row>
    <row r="4584" spans="6:6" x14ac:dyDescent="0.3">
      <c r="F4584" s="142"/>
    </row>
    <row r="4585" spans="6:6" x14ac:dyDescent="0.3">
      <c r="F4585" s="142"/>
    </row>
    <row r="4586" spans="6:6" x14ac:dyDescent="0.3">
      <c r="F4586" s="142"/>
    </row>
    <row r="4587" spans="6:6" x14ac:dyDescent="0.3">
      <c r="F4587" s="142"/>
    </row>
    <row r="4588" spans="6:6" x14ac:dyDescent="0.3">
      <c r="F4588" s="142"/>
    </row>
    <row r="4589" spans="6:6" x14ac:dyDescent="0.3">
      <c r="F4589" s="142"/>
    </row>
    <row r="4590" spans="6:6" x14ac:dyDescent="0.3">
      <c r="F4590" s="142"/>
    </row>
    <row r="4591" spans="6:6" x14ac:dyDescent="0.3">
      <c r="F4591" s="142"/>
    </row>
    <row r="4592" spans="6:6" x14ac:dyDescent="0.3">
      <c r="F4592" s="142"/>
    </row>
    <row r="4593" spans="6:6" x14ac:dyDescent="0.3">
      <c r="F4593" s="142"/>
    </row>
    <row r="4594" spans="6:6" x14ac:dyDescent="0.3">
      <c r="F4594" s="142"/>
    </row>
    <row r="4595" spans="6:6" x14ac:dyDescent="0.3">
      <c r="F4595" s="142"/>
    </row>
    <row r="4596" spans="6:6" x14ac:dyDescent="0.3">
      <c r="F4596" s="142"/>
    </row>
    <row r="4597" spans="6:6" x14ac:dyDescent="0.3">
      <c r="F4597" s="142"/>
    </row>
    <row r="4598" spans="6:6" x14ac:dyDescent="0.3">
      <c r="F4598" s="142"/>
    </row>
    <row r="4599" spans="6:6" x14ac:dyDescent="0.3">
      <c r="F4599" s="142"/>
    </row>
    <row r="4600" spans="6:6" x14ac:dyDescent="0.3">
      <c r="F4600" s="142"/>
    </row>
    <row r="4601" spans="6:6" x14ac:dyDescent="0.3">
      <c r="F4601" s="142"/>
    </row>
    <row r="4602" spans="6:6" x14ac:dyDescent="0.3">
      <c r="F4602" s="142"/>
    </row>
    <row r="4603" spans="6:6" x14ac:dyDescent="0.3">
      <c r="F4603" s="142"/>
    </row>
    <row r="4604" spans="6:6" x14ac:dyDescent="0.3">
      <c r="F4604" s="142"/>
    </row>
    <row r="4605" spans="6:6" x14ac:dyDescent="0.3">
      <c r="F4605" s="142"/>
    </row>
    <row r="4606" spans="6:6" x14ac:dyDescent="0.3">
      <c r="F4606" s="142"/>
    </row>
    <row r="4607" spans="6:6" x14ac:dyDescent="0.3">
      <c r="F4607" s="142"/>
    </row>
    <row r="4608" spans="6:6" x14ac:dyDescent="0.3">
      <c r="F4608" s="142"/>
    </row>
    <row r="4609" spans="6:6" x14ac:dyDescent="0.3">
      <c r="F4609" s="142"/>
    </row>
    <row r="4610" spans="6:6" x14ac:dyDescent="0.3">
      <c r="F4610" s="142"/>
    </row>
    <row r="4611" spans="6:6" x14ac:dyDescent="0.3">
      <c r="F4611" s="142"/>
    </row>
    <row r="4612" spans="6:6" x14ac:dyDescent="0.3">
      <c r="F4612" s="142"/>
    </row>
    <row r="4613" spans="6:6" x14ac:dyDescent="0.3">
      <c r="F4613" s="142"/>
    </row>
    <row r="4614" spans="6:6" x14ac:dyDescent="0.3">
      <c r="F4614" s="142"/>
    </row>
    <row r="4615" spans="6:6" x14ac:dyDescent="0.3">
      <c r="F4615" s="142"/>
    </row>
    <row r="4616" spans="6:6" x14ac:dyDescent="0.3">
      <c r="F4616" s="142"/>
    </row>
    <row r="4617" spans="6:6" x14ac:dyDescent="0.3">
      <c r="F4617" s="142"/>
    </row>
    <row r="4618" spans="6:6" x14ac:dyDescent="0.3">
      <c r="F4618" s="142"/>
    </row>
    <row r="4619" spans="6:6" x14ac:dyDescent="0.3">
      <c r="F4619" s="142"/>
    </row>
    <row r="4620" spans="6:6" x14ac:dyDescent="0.3">
      <c r="F4620" s="142"/>
    </row>
    <row r="4621" spans="6:6" x14ac:dyDescent="0.3">
      <c r="F4621" s="142"/>
    </row>
    <row r="4622" spans="6:6" x14ac:dyDescent="0.3">
      <c r="F4622" s="142"/>
    </row>
    <row r="4623" spans="6:6" x14ac:dyDescent="0.3">
      <c r="F4623" s="142"/>
    </row>
    <row r="4624" spans="6:6" x14ac:dyDescent="0.3">
      <c r="F4624" s="142"/>
    </row>
    <row r="4625" spans="6:6" x14ac:dyDescent="0.3">
      <c r="F4625" s="142"/>
    </row>
    <row r="4626" spans="6:6" x14ac:dyDescent="0.3">
      <c r="F4626" s="142"/>
    </row>
    <row r="4627" spans="6:6" x14ac:dyDescent="0.3">
      <c r="F4627" s="142"/>
    </row>
    <row r="4628" spans="6:6" x14ac:dyDescent="0.3">
      <c r="F4628" s="142"/>
    </row>
    <row r="4629" spans="6:6" x14ac:dyDescent="0.3">
      <c r="F4629" s="142"/>
    </row>
    <row r="4630" spans="6:6" x14ac:dyDescent="0.3">
      <c r="F4630" s="142"/>
    </row>
    <row r="4631" spans="6:6" x14ac:dyDescent="0.3">
      <c r="F4631" s="142"/>
    </row>
    <row r="4632" spans="6:6" x14ac:dyDescent="0.3">
      <c r="F4632" s="142"/>
    </row>
    <row r="4633" spans="6:6" x14ac:dyDescent="0.3">
      <c r="F4633" s="142"/>
    </row>
    <row r="4634" spans="6:6" x14ac:dyDescent="0.3">
      <c r="F4634" s="142"/>
    </row>
    <row r="4635" spans="6:6" x14ac:dyDescent="0.3">
      <c r="F4635" s="142"/>
    </row>
    <row r="4636" spans="6:6" x14ac:dyDescent="0.3">
      <c r="F4636" s="142"/>
    </row>
    <row r="4637" spans="6:6" x14ac:dyDescent="0.3">
      <c r="F4637" s="142"/>
    </row>
    <row r="4638" spans="6:6" x14ac:dyDescent="0.3">
      <c r="F4638" s="142"/>
    </row>
    <row r="4639" spans="6:6" x14ac:dyDescent="0.3">
      <c r="F4639" s="142"/>
    </row>
    <row r="4640" spans="6:6" x14ac:dyDescent="0.3">
      <c r="F4640" s="142"/>
    </row>
    <row r="4641" spans="6:6" x14ac:dyDescent="0.3">
      <c r="F4641" s="142"/>
    </row>
    <row r="4642" spans="6:6" x14ac:dyDescent="0.3">
      <c r="F4642" s="142"/>
    </row>
    <row r="4643" spans="6:6" x14ac:dyDescent="0.3">
      <c r="F4643" s="142"/>
    </row>
    <row r="4644" spans="6:6" x14ac:dyDescent="0.3">
      <c r="F4644" s="142"/>
    </row>
    <row r="4645" spans="6:6" x14ac:dyDescent="0.3">
      <c r="F4645" s="142"/>
    </row>
    <row r="4646" spans="6:6" x14ac:dyDescent="0.3">
      <c r="F4646" s="142"/>
    </row>
    <row r="4647" spans="6:6" x14ac:dyDescent="0.3">
      <c r="F4647" s="142"/>
    </row>
    <row r="4648" spans="6:6" x14ac:dyDescent="0.3">
      <c r="F4648" s="142"/>
    </row>
    <row r="4649" spans="6:6" x14ac:dyDescent="0.3">
      <c r="F4649" s="142"/>
    </row>
    <row r="4650" spans="6:6" x14ac:dyDescent="0.3">
      <c r="F4650" s="142"/>
    </row>
    <row r="4651" spans="6:6" x14ac:dyDescent="0.3">
      <c r="F4651" s="142"/>
    </row>
    <row r="4652" spans="6:6" x14ac:dyDescent="0.3">
      <c r="F4652" s="142"/>
    </row>
    <row r="4653" spans="6:6" x14ac:dyDescent="0.3">
      <c r="F4653" s="142"/>
    </row>
    <row r="4654" spans="6:6" x14ac:dyDescent="0.3">
      <c r="F4654" s="142"/>
    </row>
    <row r="4655" spans="6:6" x14ac:dyDescent="0.3">
      <c r="F4655" s="142"/>
    </row>
    <row r="4656" spans="6:6" x14ac:dyDescent="0.3">
      <c r="F4656" s="142"/>
    </row>
    <row r="4657" spans="6:6" x14ac:dyDescent="0.3">
      <c r="F4657" s="142"/>
    </row>
    <row r="4658" spans="6:6" x14ac:dyDescent="0.3">
      <c r="F4658" s="142"/>
    </row>
    <row r="4659" spans="6:6" x14ac:dyDescent="0.3">
      <c r="F4659" s="142"/>
    </row>
    <row r="4660" spans="6:6" x14ac:dyDescent="0.3">
      <c r="F4660" s="142"/>
    </row>
    <row r="4661" spans="6:6" x14ac:dyDescent="0.3">
      <c r="F4661" s="142"/>
    </row>
    <row r="4662" spans="6:6" x14ac:dyDescent="0.3">
      <c r="F4662" s="142"/>
    </row>
    <row r="4663" spans="6:6" x14ac:dyDescent="0.3">
      <c r="F4663" s="142"/>
    </row>
    <row r="4664" spans="6:6" x14ac:dyDescent="0.3">
      <c r="F4664" s="142"/>
    </row>
    <row r="4665" spans="6:6" x14ac:dyDescent="0.3">
      <c r="F4665" s="142"/>
    </row>
    <row r="4666" spans="6:6" x14ac:dyDescent="0.3">
      <c r="F4666" s="142"/>
    </row>
    <row r="4667" spans="6:6" x14ac:dyDescent="0.3">
      <c r="F4667" s="142"/>
    </row>
    <row r="4668" spans="6:6" x14ac:dyDescent="0.3">
      <c r="F4668" s="142"/>
    </row>
    <row r="4669" spans="6:6" x14ac:dyDescent="0.3">
      <c r="F4669" s="142"/>
    </row>
    <row r="4670" spans="6:6" x14ac:dyDescent="0.3">
      <c r="F4670" s="142"/>
    </row>
    <row r="4671" spans="6:6" x14ac:dyDescent="0.3">
      <c r="F4671" s="142"/>
    </row>
    <row r="4672" spans="6:6" x14ac:dyDescent="0.3">
      <c r="F4672" s="142"/>
    </row>
    <row r="4673" spans="6:6" x14ac:dyDescent="0.3">
      <c r="F4673" s="142"/>
    </row>
    <row r="4674" spans="6:6" x14ac:dyDescent="0.3">
      <c r="F4674" s="142"/>
    </row>
    <row r="4675" spans="6:6" x14ac:dyDescent="0.3">
      <c r="F4675" s="142"/>
    </row>
    <row r="4676" spans="6:6" x14ac:dyDescent="0.3">
      <c r="F4676" s="142"/>
    </row>
    <row r="4677" spans="6:6" x14ac:dyDescent="0.3">
      <c r="F4677" s="142"/>
    </row>
    <row r="4678" spans="6:6" x14ac:dyDescent="0.3">
      <c r="F4678" s="142"/>
    </row>
    <row r="4679" spans="6:6" x14ac:dyDescent="0.3">
      <c r="F4679" s="142"/>
    </row>
    <row r="4680" spans="6:6" x14ac:dyDescent="0.3">
      <c r="F4680" s="142"/>
    </row>
    <row r="4681" spans="6:6" x14ac:dyDescent="0.3">
      <c r="F4681" s="142"/>
    </row>
    <row r="4682" spans="6:6" x14ac:dyDescent="0.3">
      <c r="F4682" s="142"/>
    </row>
    <row r="4683" spans="6:6" x14ac:dyDescent="0.3">
      <c r="F4683" s="142"/>
    </row>
    <row r="4684" spans="6:6" x14ac:dyDescent="0.3">
      <c r="F4684" s="142"/>
    </row>
    <row r="4685" spans="6:6" x14ac:dyDescent="0.3">
      <c r="F4685" s="142"/>
    </row>
    <row r="4686" spans="6:6" x14ac:dyDescent="0.3">
      <c r="F4686" s="142"/>
    </row>
    <row r="4687" spans="6:6" x14ac:dyDescent="0.3">
      <c r="F4687" s="142"/>
    </row>
    <row r="4688" spans="6:6" x14ac:dyDescent="0.3">
      <c r="F4688" s="142"/>
    </row>
    <row r="4689" spans="6:6" x14ac:dyDescent="0.3">
      <c r="F4689" s="142"/>
    </row>
    <row r="4690" spans="6:6" x14ac:dyDescent="0.3">
      <c r="F4690" s="142"/>
    </row>
    <row r="4691" spans="6:6" x14ac:dyDescent="0.3">
      <c r="F4691" s="142"/>
    </row>
    <row r="4692" spans="6:6" x14ac:dyDescent="0.3">
      <c r="F4692" s="142"/>
    </row>
    <row r="4693" spans="6:6" x14ac:dyDescent="0.3">
      <c r="F4693" s="142"/>
    </row>
    <row r="4694" spans="6:6" x14ac:dyDescent="0.3">
      <c r="F4694" s="142"/>
    </row>
    <row r="4695" spans="6:6" x14ac:dyDescent="0.3">
      <c r="F4695" s="142"/>
    </row>
    <row r="4696" spans="6:6" x14ac:dyDescent="0.3">
      <c r="F4696" s="142"/>
    </row>
    <row r="4697" spans="6:6" x14ac:dyDescent="0.3">
      <c r="F4697" s="142"/>
    </row>
    <row r="4698" spans="6:6" x14ac:dyDescent="0.3">
      <c r="F4698" s="142"/>
    </row>
    <row r="4699" spans="6:6" x14ac:dyDescent="0.3">
      <c r="F4699" s="142"/>
    </row>
    <row r="4700" spans="6:6" x14ac:dyDescent="0.3">
      <c r="F4700" s="142"/>
    </row>
    <row r="4701" spans="6:6" x14ac:dyDescent="0.3">
      <c r="F4701" s="142"/>
    </row>
    <row r="4702" spans="6:6" x14ac:dyDescent="0.3">
      <c r="F4702" s="142"/>
    </row>
    <row r="4703" spans="6:6" x14ac:dyDescent="0.3">
      <c r="F4703" s="142"/>
    </row>
    <row r="4704" spans="6:6" x14ac:dyDescent="0.3">
      <c r="F4704" s="142"/>
    </row>
    <row r="4705" spans="6:6" x14ac:dyDescent="0.3">
      <c r="F4705" s="142"/>
    </row>
    <row r="4706" spans="6:6" x14ac:dyDescent="0.3">
      <c r="F4706" s="142"/>
    </row>
    <row r="4707" spans="6:6" x14ac:dyDescent="0.3">
      <c r="F4707" s="142"/>
    </row>
    <row r="4708" spans="6:6" x14ac:dyDescent="0.3">
      <c r="F4708" s="142"/>
    </row>
    <row r="4709" spans="6:6" x14ac:dyDescent="0.3">
      <c r="F4709" s="142"/>
    </row>
    <row r="4710" spans="6:6" x14ac:dyDescent="0.3">
      <c r="F4710" s="142"/>
    </row>
    <row r="4711" spans="6:6" x14ac:dyDescent="0.3">
      <c r="F4711" s="142"/>
    </row>
    <row r="4712" spans="6:6" x14ac:dyDescent="0.3">
      <c r="F4712" s="142"/>
    </row>
    <row r="4713" spans="6:6" x14ac:dyDescent="0.3">
      <c r="F4713" s="142"/>
    </row>
    <row r="4714" spans="6:6" x14ac:dyDescent="0.3">
      <c r="F4714" s="142"/>
    </row>
    <row r="4715" spans="6:6" x14ac:dyDescent="0.3">
      <c r="F4715" s="142"/>
    </row>
    <row r="4716" spans="6:6" x14ac:dyDescent="0.3">
      <c r="F4716" s="142"/>
    </row>
    <row r="4717" spans="6:6" x14ac:dyDescent="0.3">
      <c r="F4717" s="142"/>
    </row>
    <row r="4718" spans="6:6" x14ac:dyDescent="0.3">
      <c r="F4718" s="142"/>
    </row>
    <row r="4719" spans="6:6" x14ac:dyDescent="0.3">
      <c r="F4719" s="142"/>
    </row>
    <row r="4720" spans="6:6" x14ac:dyDescent="0.3">
      <c r="F4720" s="142"/>
    </row>
    <row r="4721" spans="6:6" x14ac:dyDescent="0.3">
      <c r="F4721" s="142"/>
    </row>
    <row r="4722" spans="6:6" x14ac:dyDescent="0.3">
      <c r="F4722" s="142"/>
    </row>
    <row r="4723" spans="6:6" x14ac:dyDescent="0.3">
      <c r="F4723" s="142"/>
    </row>
    <row r="4724" spans="6:6" x14ac:dyDescent="0.3">
      <c r="F4724" s="142"/>
    </row>
    <row r="4725" spans="6:6" x14ac:dyDescent="0.3">
      <c r="F4725" s="142"/>
    </row>
    <row r="4726" spans="6:6" x14ac:dyDescent="0.3">
      <c r="F4726" s="142"/>
    </row>
    <row r="4727" spans="6:6" x14ac:dyDescent="0.3">
      <c r="F4727" s="142"/>
    </row>
    <row r="4728" spans="6:6" x14ac:dyDescent="0.3">
      <c r="F4728" s="142"/>
    </row>
    <row r="4729" spans="6:6" x14ac:dyDescent="0.3">
      <c r="F4729" s="142"/>
    </row>
    <row r="4730" spans="6:6" x14ac:dyDescent="0.3">
      <c r="F4730" s="142"/>
    </row>
    <row r="4731" spans="6:6" x14ac:dyDescent="0.3">
      <c r="F4731" s="142"/>
    </row>
    <row r="4732" spans="6:6" x14ac:dyDescent="0.3">
      <c r="F4732" s="142"/>
    </row>
    <row r="4733" spans="6:6" x14ac:dyDescent="0.3">
      <c r="F4733" s="142"/>
    </row>
    <row r="4734" spans="6:6" x14ac:dyDescent="0.3">
      <c r="F4734" s="142"/>
    </row>
    <row r="4735" spans="6:6" x14ac:dyDescent="0.3">
      <c r="F4735" s="142"/>
    </row>
    <row r="4736" spans="6:6" x14ac:dyDescent="0.3">
      <c r="F4736" s="142"/>
    </row>
    <row r="4737" spans="6:6" x14ac:dyDescent="0.3">
      <c r="F4737" s="142"/>
    </row>
    <row r="4738" spans="6:6" x14ac:dyDescent="0.3">
      <c r="F4738" s="142"/>
    </row>
    <row r="4739" spans="6:6" x14ac:dyDescent="0.3">
      <c r="F4739" s="142"/>
    </row>
    <row r="4740" spans="6:6" x14ac:dyDescent="0.3">
      <c r="F4740" s="142"/>
    </row>
    <row r="4741" spans="6:6" x14ac:dyDescent="0.3">
      <c r="F4741" s="142"/>
    </row>
    <row r="4742" spans="6:6" x14ac:dyDescent="0.3">
      <c r="F4742" s="142"/>
    </row>
    <row r="4743" spans="6:6" x14ac:dyDescent="0.3">
      <c r="F4743" s="142"/>
    </row>
    <row r="4744" spans="6:6" x14ac:dyDescent="0.3">
      <c r="F4744" s="142"/>
    </row>
    <row r="4745" spans="6:6" x14ac:dyDescent="0.3">
      <c r="F4745" s="142"/>
    </row>
    <row r="4746" spans="6:6" x14ac:dyDescent="0.3">
      <c r="F4746" s="142"/>
    </row>
    <row r="4747" spans="6:6" x14ac:dyDescent="0.3">
      <c r="F4747" s="142"/>
    </row>
    <row r="4748" spans="6:6" x14ac:dyDescent="0.3">
      <c r="F4748" s="142"/>
    </row>
    <row r="4749" spans="6:6" x14ac:dyDescent="0.3">
      <c r="F4749" s="142"/>
    </row>
    <row r="4750" spans="6:6" x14ac:dyDescent="0.3">
      <c r="F4750" s="142"/>
    </row>
    <row r="4751" spans="6:6" x14ac:dyDescent="0.3">
      <c r="F4751" s="142"/>
    </row>
    <row r="4752" spans="6:6" x14ac:dyDescent="0.3">
      <c r="F4752" s="142"/>
    </row>
    <row r="4753" spans="6:6" x14ac:dyDescent="0.3">
      <c r="F4753" s="142"/>
    </row>
    <row r="4754" spans="6:6" x14ac:dyDescent="0.3">
      <c r="F4754" s="142"/>
    </row>
    <row r="4755" spans="6:6" x14ac:dyDescent="0.3">
      <c r="F4755" s="142"/>
    </row>
    <row r="4756" spans="6:6" x14ac:dyDescent="0.3">
      <c r="F4756" s="142"/>
    </row>
    <row r="4757" spans="6:6" x14ac:dyDescent="0.3">
      <c r="F4757" s="142"/>
    </row>
    <row r="4758" spans="6:6" x14ac:dyDescent="0.3">
      <c r="F4758" s="142"/>
    </row>
    <row r="4759" spans="6:6" x14ac:dyDescent="0.3">
      <c r="F4759" s="142"/>
    </row>
    <row r="4760" spans="6:6" x14ac:dyDescent="0.3">
      <c r="F4760" s="142"/>
    </row>
    <row r="4761" spans="6:6" x14ac:dyDescent="0.3">
      <c r="F4761" s="142"/>
    </row>
    <row r="4762" spans="6:6" x14ac:dyDescent="0.3">
      <c r="F4762" s="142"/>
    </row>
    <row r="4763" spans="6:6" x14ac:dyDescent="0.3">
      <c r="F4763" s="142"/>
    </row>
    <row r="4764" spans="6:6" x14ac:dyDescent="0.3">
      <c r="F4764" s="142"/>
    </row>
    <row r="4765" spans="6:6" x14ac:dyDescent="0.3">
      <c r="F4765" s="142"/>
    </row>
    <row r="4766" spans="6:6" x14ac:dyDescent="0.3">
      <c r="F4766" s="142"/>
    </row>
    <row r="4767" spans="6:6" x14ac:dyDescent="0.3">
      <c r="F4767" s="142"/>
    </row>
    <row r="4768" spans="6:6" x14ac:dyDescent="0.3">
      <c r="F4768" s="142"/>
    </row>
    <row r="4769" spans="6:6" x14ac:dyDescent="0.3">
      <c r="F4769" s="142"/>
    </row>
    <row r="4770" spans="6:6" x14ac:dyDescent="0.3">
      <c r="F4770" s="142"/>
    </row>
    <row r="4771" spans="6:6" x14ac:dyDescent="0.3">
      <c r="F4771" s="142"/>
    </row>
    <row r="4772" spans="6:6" x14ac:dyDescent="0.3">
      <c r="F4772" s="142"/>
    </row>
    <row r="4773" spans="6:6" x14ac:dyDescent="0.3">
      <c r="F4773" s="142"/>
    </row>
    <row r="4774" spans="6:6" x14ac:dyDescent="0.3">
      <c r="F4774" s="142"/>
    </row>
    <row r="4775" spans="6:6" x14ac:dyDescent="0.3">
      <c r="F4775" s="142"/>
    </row>
    <row r="4776" spans="6:6" x14ac:dyDescent="0.3">
      <c r="F4776" s="142"/>
    </row>
    <row r="4777" spans="6:6" x14ac:dyDescent="0.3">
      <c r="F4777" s="142"/>
    </row>
    <row r="4778" spans="6:6" x14ac:dyDescent="0.3">
      <c r="F4778" s="142"/>
    </row>
    <row r="4779" spans="6:6" x14ac:dyDescent="0.3">
      <c r="F4779" s="142"/>
    </row>
    <row r="4780" spans="6:6" x14ac:dyDescent="0.3">
      <c r="F4780" s="142"/>
    </row>
    <row r="4781" spans="6:6" x14ac:dyDescent="0.3">
      <c r="F4781" s="142"/>
    </row>
    <row r="4782" spans="6:6" x14ac:dyDescent="0.3">
      <c r="F4782" s="142"/>
    </row>
    <row r="4783" spans="6:6" x14ac:dyDescent="0.3">
      <c r="F4783" s="142"/>
    </row>
    <row r="4784" spans="6:6" x14ac:dyDescent="0.3">
      <c r="F4784" s="142"/>
    </row>
    <row r="4785" spans="6:6" x14ac:dyDescent="0.3">
      <c r="F4785" s="142"/>
    </row>
    <row r="4786" spans="6:6" x14ac:dyDescent="0.3">
      <c r="F4786" s="142"/>
    </row>
    <row r="4787" spans="6:6" x14ac:dyDescent="0.3">
      <c r="F4787" s="142"/>
    </row>
    <row r="4788" spans="6:6" x14ac:dyDescent="0.3">
      <c r="F4788" s="142"/>
    </row>
    <row r="4789" spans="6:6" x14ac:dyDescent="0.3">
      <c r="F4789" s="142"/>
    </row>
    <row r="4790" spans="6:6" x14ac:dyDescent="0.3">
      <c r="F4790" s="142"/>
    </row>
    <row r="4791" spans="6:6" x14ac:dyDescent="0.3">
      <c r="F4791" s="142"/>
    </row>
    <row r="4792" spans="6:6" x14ac:dyDescent="0.3">
      <c r="F4792" s="142"/>
    </row>
    <row r="4793" spans="6:6" x14ac:dyDescent="0.3">
      <c r="F4793" s="142"/>
    </row>
    <row r="4794" spans="6:6" x14ac:dyDescent="0.3">
      <c r="F4794" s="142"/>
    </row>
    <row r="4795" spans="6:6" x14ac:dyDescent="0.3">
      <c r="F4795" s="142"/>
    </row>
    <row r="4796" spans="6:6" x14ac:dyDescent="0.3">
      <c r="F4796" s="142"/>
    </row>
    <row r="4797" spans="6:6" x14ac:dyDescent="0.3">
      <c r="F4797" s="142"/>
    </row>
    <row r="4798" spans="6:6" x14ac:dyDescent="0.3">
      <c r="F4798" s="142"/>
    </row>
    <row r="4799" spans="6:6" x14ac:dyDescent="0.3">
      <c r="F4799" s="142"/>
    </row>
    <row r="4800" spans="6:6" x14ac:dyDescent="0.3">
      <c r="F4800" s="142"/>
    </row>
    <row r="4801" spans="6:6" x14ac:dyDescent="0.3">
      <c r="F4801" s="142"/>
    </row>
    <row r="4802" spans="6:6" x14ac:dyDescent="0.3">
      <c r="F4802" s="142"/>
    </row>
    <row r="4803" spans="6:6" x14ac:dyDescent="0.3">
      <c r="F4803" s="142"/>
    </row>
    <row r="4804" spans="6:6" x14ac:dyDescent="0.3">
      <c r="F4804" s="142"/>
    </row>
    <row r="4805" spans="6:6" x14ac:dyDescent="0.3">
      <c r="F4805" s="142"/>
    </row>
    <row r="4806" spans="6:6" x14ac:dyDescent="0.3">
      <c r="F4806" s="142"/>
    </row>
    <row r="4807" spans="6:6" x14ac:dyDescent="0.3">
      <c r="F4807" s="142"/>
    </row>
    <row r="4808" spans="6:6" x14ac:dyDescent="0.3">
      <c r="F4808" s="142"/>
    </row>
    <row r="4809" spans="6:6" x14ac:dyDescent="0.3">
      <c r="F4809" s="142"/>
    </row>
    <row r="4810" spans="6:6" x14ac:dyDescent="0.3">
      <c r="F4810" s="142"/>
    </row>
    <row r="4811" spans="6:6" x14ac:dyDescent="0.3">
      <c r="F4811" s="142"/>
    </row>
    <row r="4812" spans="6:6" x14ac:dyDescent="0.3">
      <c r="F4812" s="142"/>
    </row>
    <row r="4813" spans="6:6" x14ac:dyDescent="0.3">
      <c r="F4813" s="142"/>
    </row>
    <row r="4814" spans="6:6" x14ac:dyDescent="0.3">
      <c r="F4814" s="142"/>
    </row>
    <row r="4815" spans="6:6" x14ac:dyDescent="0.3">
      <c r="F4815" s="142"/>
    </row>
    <row r="4816" spans="6:6" x14ac:dyDescent="0.3">
      <c r="F4816" s="142"/>
    </row>
    <row r="4817" spans="6:6" x14ac:dyDescent="0.3">
      <c r="F4817" s="142"/>
    </row>
    <row r="4818" spans="6:6" x14ac:dyDescent="0.3">
      <c r="F4818" s="142"/>
    </row>
    <row r="4819" spans="6:6" x14ac:dyDescent="0.3">
      <c r="F4819" s="142"/>
    </row>
    <row r="4820" spans="6:6" x14ac:dyDescent="0.3">
      <c r="F4820" s="142"/>
    </row>
    <row r="4821" spans="6:6" x14ac:dyDescent="0.3">
      <c r="F4821" s="142"/>
    </row>
    <row r="4822" spans="6:6" x14ac:dyDescent="0.3">
      <c r="F4822" s="142"/>
    </row>
    <row r="4823" spans="6:6" x14ac:dyDescent="0.3">
      <c r="F4823" s="142"/>
    </row>
    <row r="4824" spans="6:6" x14ac:dyDescent="0.3">
      <c r="F4824" s="142"/>
    </row>
    <row r="4825" spans="6:6" x14ac:dyDescent="0.3">
      <c r="F4825" s="142"/>
    </row>
    <row r="4826" spans="6:6" x14ac:dyDescent="0.3">
      <c r="F4826" s="142"/>
    </row>
    <row r="4827" spans="6:6" x14ac:dyDescent="0.3">
      <c r="F4827" s="142"/>
    </row>
    <row r="4828" spans="6:6" x14ac:dyDescent="0.3">
      <c r="F4828" s="142"/>
    </row>
    <row r="4829" spans="6:6" x14ac:dyDescent="0.3">
      <c r="F4829" s="142"/>
    </row>
    <row r="4830" spans="6:6" x14ac:dyDescent="0.3">
      <c r="F4830" s="142"/>
    </row>
    <row r="4831" spans="6:6" x14ac:dyDescent="0.3">
      <c r="F4831" s="142"/>
    </row>
    <row r="4832" spans="6:6" x14ac:dyDescent="0.3">
      <c r="F4832" s="142"/>
    </row>
    <row r="4833" spans="6:6" x14ac:dyDescent="0.3">
      <c r="F4833" s="142"/>
    </row>
    <row r="4834" spans="6:6" x14ac:dyDescent="0.3">
      <c r="F4834" s="142"/>
    </row>
    <row r="4835" spans="6:6" x14ac:dyDescent="0.3">
      <c r="F4835" s="142"/>
    </row>
    <row r="4836" spans="6:6" x14ac:dyDescent="0.3">
      <c r="F4836" s="142"/>
    </row>
    <row r="4837" spans="6:6" x14ac:dyDescent="0.3">
      <c r="F4837" s="142"/>
    </row>
    <row r="4838" spans="6:6" x14ac:dyDescent="0.3">
      <c r="F4838" s="142"/>
    </row>
    <row r="4839" spans="6:6" x14ac:dyDescent="0.3">
      <c r="F4839" s="142"/>
    </row>
    <row r="4840" spans="6:6" x14ac:dyDescent="0.3">
      <c r="F4840" s="142"/>
    </row>
    <row r="4841" spans="6:6" x14ac:dyDescent="0.3">
      <c r="F4841" s="142"/>
    </row>
    <row r="4842" spans="6:6" x14ac:dyDescent="0.3">
      <c r="F4842" s="142"/>
    </row>
    <row r="4843" spans="6:6" x14ac:dyDescent="0.3">
      <c r="F4843" s="142"/>
    </row>
    <row r="4844" spans="6:6" x14ac:dyDescent="0.3">
      <c r="F4844" s="142"/>
    </row>
    <row r="4845" spans="6:6" x14ac:dyDescent="0.3">
      <c r="F4845" s="142"/>
    </row>
    <row r="4846" spans="6:6" x14ac:dyDescent="0.3">
      <c r="F4846" s="142"/>
    </row>
    <row r="4847" spans="6:6" x14ac:dyDescent="0.3">
      <c r="F4847" s="142"/>
    </row>
    <row r="4848" spans="6:6" x14ac:dyDescent="0.3">
      <c r="F4848" s="142"/>
    </row>
    <row r="4849" spans="6:6" x14ac:dyDescent="0.3">
      <c r="F4849" s="142"/>
    </row>
    <row r="4850" spans="6:6" x14ac:dyDescent="0.3">
      <c r="F4850" s="142"/>
    </row>
    <row r="4851" spans="6:6" x14ac:dyDescent="0.3">
      <c r="F4851" s="142"/>
    </row>
    <row r="4852" spans="6:6" x14ac:dyDescent="0.3">
      <c r="F4852" s="142"/>
    </row>
    <row r="4853" spans="6:6" x14ac:dyDescent="0.3">
      <c r="F4853" s="142"/>
    </row>
    <row r="4854" spans="6:6" x14ac:dyDescent="0.3">
      <c r="F4854" s="142"/>
    </row>
    <row r="4855" spans="6:6" x14ac:dyDescent="0.3">
      <c r="F4855" s="142"/>
    </row>
    <row r="4856" spans="6:6" x14ac:dyDescent="0.3">
      <c r="F4856" s="142"/>
    </row>
    <row r="4857" spans="6:6" x14ac:dyDescent="0.3">
      <c r="F4857" s="142"/>
    </row>
    <row r="4858" spans="6:6" x14ac:dyDescent="0.3">
      <c r="F4858" s="142"/>
    </row>
    <row r="4859" spans="6:6" x14ac:dyDescent="0.3">
      <c r="F4859" s="142"/>
    </row>
    <row r="4860" spans="6:6" x14ac:dyDescent="0.3">
      <c r="F4860" s="142"/>
    </row>
    <row r="4861" spans="6:6" x14ac:dyDescent="0.3">
      <c r="F4861" s="142"/>
    </row>
    <row r="4862" spans="6:6" x14ac:dyDescent="0.3">
      <c r="F4862" s="142"/>
    </row>
    <row r="4863" spans="6:6" x14ac:dyDescent="0.3">
      <c r="F4863" s="142"/>
    </row>
    <row r="4864" spans="6:6" x14ac:dyDescent="0.3">
      <c r="F4864" s="142"/>
    </row>
    <row r="4865" spans="6:6" x14ac:dyDescent="0.3">
      <c r="F4865" s="142"/>
    </row>
    <row r="4866" spans="6:6" x14ac:dyDescent="0.3">
      <c r="F4866" s="142"/>
    </row>
    <row r="4867" spans="6:6" x14ac:dyDescent="0.3">
      <c r="F4867" s="142"/>
    </row>
    <row r="4868" spans="6:6" x14ac:dyDescent="0.3">
      <c r="F4868" s="142"/>
    </row>
    <row r="4869" spans="6:6" x14ac:dyDescent="0.3">
      <c r="F4869" s="142"/>
    </row>
    <row r="4870" spans="6:6" x14ac:dyDescent="0.3">
      <c r="F4870" s="142"/>
    </row>
    <row r="4871" spans="6:6" x14ac:dyDescent="0.3">
      <c r="F4871" s="142"/>
    </row>
    <row r="4872" spans="6:6" x14ac:dyDescent="0.3">
      <c r="F4872" s="142"/>
    </row>
    <row r="4873" spans="6:6" x14ac:dyDescent="0.3">
      <c r="F4873" s="142"/>
    </row>
    <row r="4874" spans="6:6" x14ac:dyDescent="0.3">
      <c r="F4874" s="142"/>
    </row>
    <row r="4875" spans="6:6" x14ac:dyDescent="0.3">
      <c r="F4875" s="142"/>
    </row>
    <row r="4876" spans="6:6" x14ac:dyDescent="0.3">
      <c r="F4876" s="142"/>
    </row>
    <row r="4877" spans="6:6" x14ac:dyDescent="0.3">
      <c r="F4877" s="142"/>
    </row>
    <row r="4878" spans="6:6" x14ac:dyDescent="0.3">
      <c r="F4878" s="142"/>
    </row>
    <row r="4879" spans="6:6" x14ac:dyDescent="0.3">
      <c r="F4879" s="142"/>
    </row>
    <row r="4880" spans="6:6" x14ac:dyDescent="0.3">
      <c r="F4880" s="142"/>
    </row>
    <row r="4881" spans="6:6" x14ac:dyDescent="0.3">
      <c r="F4881" s="142"/>
    </row>
    <row r="4882" spans="6:6" x14ac:dyDescent="0.3">
      <c r="F4882" s="142"/>
    </row>
    <row r="4883" spans="6:6" x14ac:dyDescent="0.3">
      <c r="F4883" s="142"/>
    </row>
    <row r="4884" spans="6:6" x14ac:dyDescent="0.3">
      <c r="F4884" s="142"/>
    </row>
    <row r="4885" spans="6:6" x14ac:dyDescent="0.3">
      <c r="F4885" s="142"/>
    </row>
    <row r="4886" spans="6:6" x14ac:dyDescent="0.3">
      <c r="F4886" s="142"/>
    </row>
    <row r="4887" spans="6:6" x14ac:dyDescent="0.3">
      <c r="F4887" s="142"/>
    </row>
    <row r="4888" spans="6:6" x14ac:dyDescent="0.3">
      <c r="F4888" s="142"/>
    </row>
    <row r="4889" spans="6:6" x14ac:dyDescent="0.3">
      <c r="F4889" s="142"/>
    </row>
    <row r="4890" spans="6:6" x14ac:dyDescent="0.3">
      <c r="F4890" s="142"/>
    </row>
    <row r="4891" spans="6:6" x14ac:dyDescent="0.3">
      <c r="F4891" s="142"/>
    </row>
    <row r="4892" spans="6:6" x14ac:dyDescent="0.3">
      <c r="F4892" s="142"/>
    </row>
    <row r="4893" spans="6:6" x14ac:dyDescent="0.3">
      <c r="F4893" s="142"/>
    </row>
    <row r="4894" spans="6:6" x14ac:dyDescent="0.3">
      <c r="F4894" s="142"/>
    </row>
    <row r="4895" spans="6:6" x14ac:dyDescent="0.3">
      <c r="F4895" s="142"/>
    </row>
    <row r="4896" spans="6:6" x14ac:dyDescent="0.3">
      <c r="F4896" s="142"/>
    </row>
    <row r="4897" spans="6:6" x14ac:dyDescent="0.3">
      <c r="F4897" s="142"/>
    </row>
    <row r="4898" spans="6:6" x14ac:dyDescent="0.3">
      <c r="F4898" s="142"/>
    </row>
    <row r="4899" spans="6:6" x14ac:dyDescent="0.3">
      <c r="F4899" s="142"/>
    </row>
    <row r="4900" spans="6:6" x14ac:dyDescent="0.3">
      <c r="F4900" s="142"/>
    </row>
    <row r="4901" spans="6:6" x14ac:dyDescent="0.3">
      <c r="F4901" s="142"/>
    </row>
    <row r="4902" spans="6:6" x14ac:dyDescent="0.3">
      <c r="F4902" s="142"/>
    </row>
    <row r="4903" spans="6:6" x14ac:dyDescent="0.3">
      <c r="F4903" s="142"/>
    </row>
    <row r="4904" spans="6:6" x14ac:dyDescent="0.3">
      <c r="F4904" s="142"/>
    </row>
    <row r="4905" spans="6:6" x14ac:dyDescent="0.3">
      <c r="F4905" s="142"/>
    </row>
    <row r="4906" spans="6:6" x14ac:dyDescent="0.3">
      <c r="F4906" s="142"/>
    </row>
    <row r="4907" spans="6:6" x14ac:dyDescent="0.3">
      <c r="F4907" s="142"/>
    </row>
    <row r="4908" spans="6:6" x14ac:dyDescent="0.3">
      <c r="F4908" s="142"/>
    </row>
    <row r="4909" spans="6:6" x14ac:dyDescent="0.3">
      <c r="F4909" s="142"/>
    </row>
    <row r="4910" spans="6:6" x14ac:dyDescent="0.3">
      <c r="F4910" s="142"/>
    </row>
    <row r="4911" spans="6:6" x14ac:dyDescent="0.3">
      <c r="F4911" s="142"/>
    </row>
    <row r="4912" spans="6:6" x14ac:dyDescent="0.3">
      <c r="F4912" s="142"/>
    </row>
    <row r="4913" spans="6:6" x14ac:dyDescent="0.3">
      <c r="F4913" s="142"/>
    </row>
    <row r="4914" spans="6:6" x14ac:dyDescent="0.3">
      <c r="F4914" s="142"/>
    </row>
    <row r="4915" spans="6:6" x14ac:dyDescent="0.3">
      <c r="F4915" s="142"/>
    </row>
    <row r="4916" spans="6:6" x14ac:dyDescent="0.3">
      <c r="F4916" s="142"/>
    </row>
    <row r="4917" spans="6:6" x14ac:dyDescent="0.3">
      <c r="F4917" s="142"/>
    </row>
    <row r="4918" spans="6:6" x14ac:dyDescent="0.3">
      <c r="F4918" s="142"/>
    </row>
    <row r="4919" spans="6:6" x14ac:dyDescent="0.3">
      <c r="F4919" s="142"/>
    </row>
    <row r="4920" spans="6:6" x14ac:dyDescent="0.3">
      <c r="F4920" s="142"/>
    </row>
    <row r="4921" spans="6:6" x14ac:dyDescent="0.3">
      <c r="F4921" s="142"/>
    </row>
    <row r="4922" spans="6:6" x14ac:dyDescent="0.3">
      <c r="F4922" s="142"/>
    </row>
    <row r="4923" spans="6:6" x14ac:dyDescent="0.3">
      <c r="F4923" s="142"/>
    </row>
    <row r="4924" spans="6:6" x14ac:dyDescent="0.3">
      <c r="F4924" s="142"/>
    </row>
    <row r="4925" spans="6:6" x14ac:dyDescent="0.3">
      <c r="F4925" s="142"/>
    </row>
    <row r="4926" spans="6:6" x14ac:dyDescent="0.3">
      <c r="F4926" s="142"/>
    </row>
    <row r="4927" spans="6:6" x14ac:dyDescent="0.3">
      <c r="F4927" s="142"/>
    </row>
    <row r="4928" spans="6:6" x14ac:dyDescent="0.3">
      <c r="F4928" s="142"/>
    </row>
    <row r="4929" spans="6:6" x14ac:dyDescent="0.3">
      <c r="F4929" s="142"/>
    </row>
    <row r="4930" spans="6:6" x14ac:dyDescent="0.3">
      <c r="F4930" s="142"/>
    </row>
    <row r="4931" spans="6:6" x14ac:dyDescent="0.3">
      <c r="F4931" s="142"/>
    </row>
    <row r="4932" spans="6:6" x14ac:dyDescent="0.3">
      <c r="F4932" s="142"/>
    </row>
    <row r="4933" spans="6:6" x14ac:dyDescent="0.3">
      <c r="F4933" s="142"/>
    </row>
    <row r="4934" spans="6:6" x14ac:dyDescent="0.3">
      <c r="F4934" s="142"/>
    </row>
    <row r="4935" spans="6:6" x14ac:dyDescent="0.3">
      <c r="F4935" s="142"/>
    </row>
    <row r="4936" spans="6:6" x14ac:dyDescent="0.3">
      <c r="F4936" s="142"/>
    </row>
    <row r="4937" spans="6:6" x14ac:dyDescent="0.3">
      <c r="F4937" s="142"/>
    </row>
    <row r="4938" spans="6:6" x14ac:dyDescent="0.3">
      <c r="F4938" s="142"/>
    </row>
    <row r="4939" spans="6:6" x14ac:dyDescent="0.3">
      <c r="F4939" s="142"/>
    </row>
    <row r="4940" spans="6:6" x14ac:dyDescent="0.3">
      <c r="F4940" s="142"/>
    </row>
    <row r="4941" spans="6:6" x14ac:dyDescent="0.3">
      <c r="F4941" s="142"/>
    </row>
    <row r="4942" spans="6:6" x14ac:dyDescent="0.3">
      <c r="F4942" s="142"/>
    </row>
    <row r="4943" spans="6:6" x14ac:dyDescent="0.3">
      <c r="F4943" s="142"/>
    </row>
    <row r="4944" spans="6:6" x14ac:dyDescent="0.3">
      <c r="F4944" s="142"/>
    </row>
    <row r="4945" spans="6:6" x14ac:dyDescent="0.3">
      <c r="F4945" s="142"/>
    </row>
    <row r="4946" spans="6:6" x14ac:dyDescent="0.3">
      <c r="F4946" s="142"/>
    </row>
    <row r="4947" spans="6:6" x14ac:dyDescent="0.3">
      <c r="F4947" s="142"/>
    </row>
    <row r="4948" spans="6:6" x14ac:dyDescent="0.3">
      <c r="F4948" s="142"/>
    </row>
    <row r="4949" spans="6:6" x14ac:dyDescent="0.3">
      <c r="F4949" s="142"/>
    </row>
    <row r="4950" spans="6:6" x14ac:dyDescent="0.3">
      <c r="F4950" s="142"/>
    </row>
    <row r="4951" spans="6:6" x14ac:dyDescent="0.3">
      <c r="F4951" s="142"/>
    </row>
    <row r="4952" spans="6:6" x14ac:dyDescent="0.3">
      <c r="F4952" s="142"/>
    </row>
    <row r="4953" spans="6:6" x14ac:dyDescent="0.3">
      <c r="F4953" s="142"/>
    </row>
    <row r="4954" spans="6:6" x14ac:dyDescent="0.3">
      <c r="F4954" s="142"/>
    </row>
    <row r="4955" spans="6:6" x14ac:dyDescent="0.3">
      <c r="F4955" s="142"/>
    </row>
    <row r="4956" spans="6:6" x14ac:dyDescent="0.3">
      <c r="F4956" s="142"/>
    </row>
    <row r="4957" spans="6:6" x14ac:dyDescent="0.3">
      <c r="F4957" s="142"/>
    </row>
    <row r="4958" spans="6:6" x14ac:dyDescent="0.3">
      <c r="F4958" s="142"/>
    </row>
    <row r="4959" spans="6:6" x14ac:dyDescent="0.3">
      <c r="F4959" s="142"/>
    </row>
    <row r="4960" spans="6:6" x14ac:dyDescent="0.3">
      <c r="F4960" s="142"/>
    </row>
    <row r="4961" spans="6:6" x14ac:dyDescent="0.3">
      <c r="F4961" s="142"/>
    </row>
    <row r="4962" spans="6:6" x14ac:dyDescent="0.3">
      <c r="F4962" s="142"/>
    </row>
    <row r="4963" spans="6:6" x14ac:dyDescent="0.3">
      <c r="F4963" s="142"/>
    </row>
    <row r="4964" spans="6:6" x14ac:dyDescent="0.3">
      <c r="F4964" s="142"/>
    </row>
    <row r="4965" spans="6:6" x14ac:dyDescent="0.3">
      <c r="F4965" s="142"/>
    </row>
    <row r="4966" spans="6:6" x14ac:dyDescent="0.3">
      <c r="F4966" s="142"/>
    </row>
    <row r="4967" spans="6:6" x14ac:dyDescent="0.3">
      <c r="F4967" s="142"/>
    </row>
    <row r="4968" spans="6:6" x14ac:dyDescent="0.3">
      <c r="F4968" s="142"/>
    </row>
    <row r="4969" spans="6:6" x14ac:dyDescent="0.3">
      <c r="F4969" s="142"/>
    </row>
    <row r="4970" spans="6:6" x14ac:dyDescent="0.3">
      <c r="F4970" s="142"/>
    </row>
    <row r="4971" spans="6:6" x14ac:dyDescent="0.3">
      <c r="F4971" s="142"/>
    </row>
    <row r="4972" spans="6:6" x14ac:dyDescent="0.3">
      <c r="F4972" s="142"/>
    </row>
    <row r="4973" spans="6:6" x14ac:dyDescent="0.3">
      <c r="F4973" s="142"/>
    </row>
    <row r="4974" spans="6:6" x14ac:dyDescent="0.3">
      <c r="F4974" s="142"/>
    </row>
    <row r="4975" spans="6:6" x14ac:dyDescent="0.3">
      <c r="F4975" s="142"/>
    </row>
    <row r="4976" spans="6:6" x14ac:dyDescent="0.3">
      <c r="F4976" s="142"/>
    </row>
    <row r="4977" spans="6:6" x14ac:dyDescent="0.3">
      <c r="F4977" s="142"/>
    </row>
    <row r="4978" spans="6:6" x14ac:dyDescent="0.3">
      <c r="F4978" s="142"/>
    </row>
    <row r="4979" spans="6:6" x14ac:dyDescent="0.3">
      <c r="F4979" s="142"/>
    </row>
    <row r="4980" spans="6:6" x14ac:dyDescent="0.3">
      <c r="F4980" s="142"/>
    </row>
    <row r="4981" spans="6:6" x14ac:dyDescent="0.3">
      <c r="F4981" s="142"/>
    </row>
    <row r="4982" spans="6:6" x14ac:dyDescent="0.3">
      <c r="F4982" s="142"/>
    </row>
    <row r="4983" spans="6:6" x14ac:dyDescent="0.3">
      <c r="F4983" s="142"/>
    </row>
    <row r="4984" spans="6:6" x14ac:dyDescent="0.3">
      <c r="F4984" s="142"/>
    </row>
    <row r="4985" spans="6:6" x14ac:dyDescent="0.3">
      <c r="F4985" s="142"/>
    </row>
    <row r="4986" spans="6:6" x14ac:dyDescent="0.3">
      <c r="F4986" s="142"/>
    </row>
    <row r="4987" spans="6:6" x14ac:dyDescent="0.3">
      <c r="F4987" s="142"/>
    </row>
    <row r="4988" spans="6:6" x14ac:dyDescent="0.3">
      <c r="F4988" s="142"/>
    </row>
    <row r="4989" spans="6:6" x14ac:dyDescent="0.3">
      <c r="F4989" s="142"/>
    </row>
    <row r="4990" spans="6:6" x14ac:dyDescent="0.3">
      <c r="F4990" s="142"/>
    </row>
    <row r="4991" spans="6:6" x14ac:dyDescent="0.3">
      <c r="F4991" s="142"/>
    </row>
    <row r="4992" spans="6:6" x14ac:dyDescent="0.3">
      <c r="F4992" s="142"/>
    </row>
    <row r="4993" spans="6:6" x14ac:dyDescent="0.3">
      <c r="F4993" s="142"/>
    </row>
    <row r="4994" spans="6:6" x14ac:dyDescent="0.3">
      <c r="F4994" s="142"/>
    </row>
    <row r="4995" spans="6:6" x14ac:dyDescent="0.3">
      <c r="F4995" s="142"/>
    </row>
    <row r="4996" spans="6:6" x14ac:dyDescent="0.3">
      <c r="F4996" s="142"/>
    </row>
    <row r="4997" spans="6:6" x14ac:dyDescent="0.3">
      <c r="F4997" s="142"/>
    </row>
    <row r="4998" spans="6:6" x14ac:dyDescent="0.3">
      <c r="F4998" s="142"/>
    </row>
    <row r="4999" spans="6:6" x14ac:dyDescent="0.3">
      <c r="F4999" s="142"/>
    </row>
    <row r="5000" spans="6:6" x14ac:dyDescent="0.3">
      <c r="F5000" s="142"/>
    </row>
    <row r="5001" spans="6:6" x14ac:dyDescent="0.3">
      <c r="F5001" s="142"/>
    </row>
    <row r="5002" spans="6:6" x14ac:dyDescent="0.3">
      <c r="F5002" s="142"/>
    </row>
    <row r="5003" spans="6:6" x14ac:dyDescent="0.3">
      <c r="F5003" s="142"/>
    </row>
    <row r="5004" spans="6:6" x14ac:dyDescent="0.3">
      <c r="F5004" s="142"/>
    </row>
    <row r="5005" spans="6:6" x14ac:dyDescent="0.3">
      <c r="F5005" s="142"/>
    </row>
    <row r="5006" spans="6:6" x14ac:dyDescent="0.3">
      <c r="F5006" s="142"/>
    </row>
    <row r="5007" spans="6:6" x14ac:dyDescent="0.3">
      <c r="F5007" s="142"/>
    </row>
    <row r="5008" spans="6:6" x14ac:dyDescent="0.3">
      <c r="F5008" s="142"/>
    </row>
    <row r="5009" spans="6:6" x14ac:dyDescent="0.3">
      <c r="F5009" s="142"/>
    </row>
    <row r="5010" spans="6:6" x14ac:dyDescent="0.3">
      <c r="F5010" s="142"/>
    </row>
    <row r="5011" spans="6:6" x14ac:dyDescent="0.3">
      <c r="F5011" s="142"/>
    </row>
    <row r="5012" spans="6:6" x14ac:dyDescent="0.3">
      <c r="F5012" s="142"/>
    </row>
    <row r="5013" spans="6:6" x14ac:dyDescent="0.3">
      <c r="F5013" s="142"/>
    </row>
    <row r="5014" spans="6:6" x14ac:dyDescent="0.3">
      <c r="F5014" s="142"/>
    </row>
    <row r="5015" spans="6:6" x14ac:dyDescent="0.3">
      <c r="F5015" s="142"/>
    </row>
    <row r="5016" spans="6:6" x14ac:dyDescent="0.3">
      <c r="F5016" s="142"/>
    </row>
    <row r="5017" spans="6:6" x14ac:dyDescent="0.3">
      <c r="F5017" s="142"/>
    </row>
    <row r="5018" spans="6:6" x14ac:dyDescent="0.3">
      <c r="F5018" s="142"/>
    </row>
    <row r="5019" spans="6:6" x14ac:dyDescent="0.3">
      <c r="F5019" s="142"/>
    </row>
    <row r="5020" spans="6:6" x14ac:dyDescent="0.3">
      <c r="F5020" s="142"/>
    </row>
    <row r="5021" spans="6:6" x14ac:dyDescent="0.3">
      <c r="F5021" s="142"/>
    </row>
    <row r="5022" spans="6:6" x14ac:dyDescent="0.3">
      <c r="F5022" s="142"/>
    </row>
    <row r="5023" spans="6:6" x14ac:dyDescent="0.3">
      <c r="F5023" s="142"/>
    </row>
    <row r="5024" spans="6:6" x14ac:dyDescent="0.3">
      <c r="F5024" s="142"/>
    </row>
    <row r="5025" spans="6:6" x14ac:dyDescent="0.3">
      <c r="F5025" s="142"/>
    </row>
    <row r="5026" spans="6:6" x14ac:dyDescent="0.3">
      <c r="F5026" s="142"/>
    </row>
    <row r="5027" spans="6:6" x14ac:dyDescent="0.3">
      <c r="F5027" s="142"/>
    </row>
    <row r="5028" spans="6:6" x14ac:dyDescent="0.3">
      <c r="F5028" s="142"/>
    </row>
    <row r="5029" spans="6:6" x14ac:dyDescent="0.3">
      <c r="F5029" s="142"/>
    </row>
    <row r="5030" spans="6:6" x14ac:dyDescent="0.3">
      <c r="F5030" s="142"/>
    </row>
    <row r="5031" spans="6:6" x14ac:dyDescent="0.3">
      <c r="F5031" s="142"/>
    </row>
    <row r="5032" spans="6:6" x14ac:dyDescent="0.3">
      <c r="F5032" s="142"/>
    </row>
    <row r="5033" spans="6:6" x14ac:dyDescent="0.3">
      <c r="F5033" s="142"/>
    </row>
    <row r="5034" spans="6:6" x14ac:dyDescent="0.3">
      <c r="F5034" s="142"/>
    </row>
    <row r="5035" spans="6:6" x14ac:dyDescent="0.3">
      <c r="F5035" s="142"/>
    </row>
    <row r="5036" spans="6:6" x14ac:dyDescent="0.3">
      <c r="F5036" s="142"/>
    </row>
    <row r="5037" spans="6:6" x14ac:dyDescent="0.3">
      <c r="F5037" s="142"/>
    </row>
    <row r="5038" spans="6:6" x14ac:dyDescent="0.3">
      <c r="F5038" s="142"/>
    </row>
    <row r="5039" spans="6:6" x14ac:dyDescent="0.3">
      <c r="F5039" s="142"/>
    </row>
    <row r="5040" spans="6:6" x14ac:dyDescent="0.3">
      <c r="F5040" s="142"/>
    </row>
    <row r="5041" spans="6:6" x14ac:dyDescent="0.3">
      <c r="F5041" s="142"/>
    </row>
    <row r="5042" spans="6:6" x14ac:dyDescent="0.3">
      <c r="F5042" s="142"/>
    </row>
    <row r="5043" spans="6:6" x14ac:dyDescent="0.3">
      <c r="F5043" s="142"/>
    </row>
    <row r="5044" spans="6:6" x14ac:dyDescent="0.3">
      <c r="F5044" s="142"/>
    </row>
    <row r="5045" spans="6:6" x14ac:dyDescent="0.3">
      <c r="F5045" s="142"/>
    </row>
    <row r="5046" spans="6:6" x14ac:dyDescent="0.3">
      <c r="F5046" s="142"/>
    </row>
    <row r="5047" spans="6:6" x14ac:dyDescent="0.3">
      <c r="F5047" s="142"/>
    </row>
    <row r="5048" spans="6:6" x14ac:dyDescent="0.3">
      <c r="F5048" s="142"/>
    </row>
    <row r="5049" spans="6:6" x14ac:dyDescent="0.3">
      <c r="F5049" s="142"/>
    </row>
    <row r="5050" spans="6:6" x14ac:dyDescent="0.3">
      <c r="F5050" s="142"/>
    </row>
    <row r="5051" spans="6:6" x14ac:dyDescent="0.3">
      <c r="F5051" s="142"/>
    </row>
    <row r="5052" spans="6:6" x14ac:dyDescent="0.3">
      <c r="F5052" s="142"/>
    </row>
    <row r="5053" spans="6:6" x14ac:dyDescent="0.3">
      <c r="F5053" s="142"/>
    </row>
    <row r="5054" spans="6:6" x14ac:dyDescent="0.3">
      <c r="F5054" s="142"/>
    </row>
    <row r="5055" spans="6:6" x14ac:dyDescent="0.3">
      <c r="F5055" s="142"/>
    </row>
    <row r="5056" spans="6:6" x14ac:dyDescent="0.3">
      <c r="F5056" s="142"/>
    </row>
    <row r="5057" spans="6:6" x14ac:dyDescent="0.3">
      <c r="F5057" s="142"/>
    </row>
    <row r="5058" spans="6:6" x14ac:dyDescent="0.3">
      <c r="F5058" s="142"/>
    </row>
    <row r="5059" spans="6:6" x14ac:dyDescent="0.3">
      <c r="F5059" s="142"/>
    </row>
    <row r="5060" spans="6:6" x14ac:dyDescent="0.3">
      <c r="F5060" s="142"/>
    </row>
    <row r="5061" spans="6:6" x14ac:dyDescent="0.3">
      <c r="F5061" s="142"/>
    </row>
    <row r="5062" spans="6:6" x14ac:dyDescent="0.3">
      <c r="F5062" s="142"/>
    </row>
    <row r="5063" spans="6:6" x14ac:dyDescent="0.3">
      <c r="F5063" s="142"/>
    </row>
    <row r="5064" spans="6:6" x14ac:dyDescent="0.3">
      <c r="F5064" s="142"/>
    </row>
    <row r="5065" spans="6:6" x14ac:dyDescent="0.3">
      <c r="F5065" s="142"/>
    </row>
    <row r="5066" spans="6:6" x14ac:dyDescent="0.3">
      <c r="F5066" s="142"/>
    </row>
    <row r="5067" spans="6:6" x14ac:dyDescent="0.3">
      <c r="F5067" s="142"/>
    </row>
    <row r="5068" spans="6:6" x14ac:dyDescent="0.3">
      <c r="F5068" s="142"/>
    </row>
    <row r="5069" spans="6:6" x14ac:dyDescent="0.3">
      <c r="F5069" s="142"/>
    </row>
    <row r="5070" spans="6:6" x14ac:dyDescent="0.3">
      <c r="F5070" s="142"/>
    </row>
    <row r="5071" spans="6:6" x14ac:dyDescent="0.3">
      <c r="F5071" s="142"/>
    </row>
    <row r="5072" spans="6:6" x14ac:dyDescent="0.3">
      <c r="F5072" s="142"/>
    </row>
    <row r="5073" spans="6:6" x14ac:dyDescent="0.3">
      <c r="F5073" s="142"/>
    </row>
    <row r="5074" spans="6:6" x14ac:dyDescent="0.3">
      <c r="F5074" s="142"/>
    </row>
    <row r="5075" spans="6:6" x14ac:dyDescent="0.3">
      <c r="F5075" s="142"/>
    </row>
    <row r="5076" spans="6:6" x14ac:dyDescent="0.3">
      <c r="F5076" s="142"/>
    </row>
    <row r="5077" spans="6:6" x14ac:dyDescent="0.3">
      <c r="F5077" s="142"/>
    </row>
    <row r="5078" spans="6:6" x14ac:dyDescent="0.3">
      <c r="F5078" s="142"/>
    </row>
    <row r="5079" spans="6:6" x14ac:dyDescent="0.3">
      <c r="F5079" s="142"/>
    </row>
    <row r="5080" spans="6:6" x14ac:dyDescent="0.3">
      <c r="F5080" s="142"/>
    </row>
    <row r="5081" spans="6:6" x14ac:dyDescent="0.3">
      <c r="F5081" s="142"/>
    </row>
    <row r="5082" spans="6:6" x14ac:dyDescent="0.3">
      <c r="F5082" s="142"/>
    </row>
    <row r="5083" spans="6:6" x14ac:dyDescent="0.3">
      <c r="F5083" s="142"/>
    </row>
    <row r="5084" spans="6:6" x14ac:dyDescent="0.3">
      <c r="F5084" s="142"/>
    </row>
    <row r="5085" spans="6:6" x14ac:dyDescent="0.3">
      <c r="F5085" s="142"/>
    </row>
    <row r="5086" spans="6:6" x14ac:dyDescent="0.3">
      <c r="F5086" s="142"/>
    </row>
    <row r="5087" spans="6:6" x14ac:dyDescent="0.3">
      <c r="F5087" s="142"/>
    </row>
    <row r="5088" spans="6:6" x14ac:dyDescent="0.3">
      <c r="F5088" s="142"/>
    </row>
    <row r="5089" spans="6:6" x14ac:dyDescent="0.3">
      <c r="F5089" s="142"/>
    </row>
    <row r="5090" spans="6:6" x14ac:dyDescent="0.3">
      <c r="F5090" s="142"/>
    </row>
    <row r="5091" spans="6:6" x14ac:dyDescent="0.3">
      <c r="F5091" s="142"/>
    </row>
    <row r="5092" spans="6:6" x14ac:dyDescent="0.3">
      <c r="F5092" s="142"/>
    </row>
    <row r="5093" spans="6:6" x14ac:dyDescent="0.3">
      <c r="F5093" s="142"/>
    </row>
    <row r="5094" spans="6:6" x14ac:dyDescent="0.3">
      <c r="F5094" s="142"/>
    </row>
    <row r="5095" spans="6:6" x14ac:dyDescent="0.3">
      <c r="F5095" s="142"/>
    </row>
    <row r="5096" spans="6:6" x14ac:dyDescent="0.3">
      <c r="F5096" s="142"/>
    </row>
    <row r="5097" spans="6:6" x14ac:dyDescent="0.3">
      <c r="F5097" s="142"/>
    </row>
    <row r="5098" spans="6:6" x14ac:dyDescent="0.3">
      <c r="F5098" s="142"/>
    </row>
    <row r="5099" spans="6:6" x14ac:dyDescent="0.3">
      <c r="F5099" s="142"/>
    </row>
    <row r="5100" spans="6:6" x14ac:dyDescent="0.3">
      <c r="F5100" s="142"/>
    </row>
    <row r="5101" spans="6:6" x14ac:dyDescent="0.3">
      <c r="F5101" s="142"/>
    </row>
    <row r="5102" spans="6:6" x14ac:dyDescent="0.3">
      <c r="F5102" s="142"/>
    </row>
    <row r="5103" spans="6:6" x14ac:dyDescent="0.3">
      <c r="F5103" s="142"/>
    </row>
    <row r="5104" spans="6:6" x14ac:dyDescent="0.3">
      <c r="F5104" s="142"/>
    </row>
    <row r="5105" spans="6:6" x14ac:dyDescent="0.3">
      <c r="F5105" s="142"/>
    </row>
    <row r="5106" spans="6:6" x14ac:dyDescent="0.3">
      <c r="F5106" s="142"/>
    </row>
    <row r="5107" spans="6:6" x14ac:dyDescent="0.3">
      <c r="F5107" s="142"/>
    </row>
    <row r="5108" spans="6:6" x14ac:dyDescent="0.3">
      <c r="F5108" s="142"/>
    </row>
    <row r="5109" spans="6:6" x14ac:dyDescent="0.3">
      <c r="F5109" s="142"/>
    </row>
    <row r="5110" spans="6:6" x14ac:dyDescent="0.3">
      <c r="F5110" s="142"/>
    </row>
    <row r="5111" spans="6:6" x14ac:dyDescent="0.3">
      <c r="F5111" s="142"/>
    </row>
    <row r="5112" spans="6:6" x14ac:dyDescent="0.3">
      <c r="F5112" s="142"/>
    </row>
    <row r="5113" spans="6:6" x14ac:dyDescent="0.3">
      <c r="F5113" s="142"/>
    </row>
    <row r="5114" spans="6:6" x14ac:dyDescent="0.3">
      <c r="F5114" s="142"/>
    </row>
    <row r="5115" spans="6:6" x14ac:dyDescent="0.3">
      <c r="F5115" s="142"/>
    </row>
    <row r="5116" spans="6:6" x14ac:dyDescent="0.3">
      <c r="F5116" s="142"/>
    </row>
    <row r="5117" spans="6:6" x14ac:dyDescent="0.3">
      <c r="F5117" s="142"/>
    </row>
    <row r="5118" spans="6:6" x14ac:dyDescent="0.3">
      <c r="F5118" s="142"/>
    </row>
    <row r="5119" spans="6:6" x14ac:dyDescent="0.3">
      <c r="F5119" s="142"/>
    </row>
    <row r="5120" spans="6:6" x14ac:dyDescent="0.3">
      <c r="F5120" s="142"/>
    </row>
    <row r="5121" spans="6:6" x14ac:dyDescent="0.3">
      <c r="F5121" s="142"/>
    </row>
    <row r="5122" spans="6:6" x14ac:dyDescent="0.3">
      <c r="F5122" s="142"/>
    </row>
    <row r="5123" spans="6:6" x14ac:dyDescent="0.3">
      <c r="F5123" s="142"/>
    </row>
    <row r="5124" spans="6:6" x14ac:dyDescent="0.3">
      <c r="F5124" s="142"/>
    </row>
    <row r="5125" spans="6:6" x14ac:dyDescent="0.3">
      <c r="F5125" s="142"/>
    </row>
    <row r="5126" spans="6:6" x14ac:dyDescent="0.3">
      <c r="F5126" s="142"/>
    </row>
    <row r="5127" spans="6:6" x14ac:dyDescent="0.3">
      <c r="F5127" s="142"/>
    </row>
    <row r="5128" spans="6:6" x14ac:dyDescent="0.3">
      <c r="F5128" s="142"/>
    </row>
    <row r="5129" spans="6:6" x14ac:dyDescent="0.3">
      <c r="F5129" s="142"/>
    </row>
    <row r="5130" spans="6:6" x14ac:dyDescent="0.3">
      <c r="F5130" s="142"/>
    </row>
    <row r="5131" spans="6:6" x14ac:dyDescent="0.3">
      <c r="F5131" s="142"/>
    </row>
    <row r="5132" spans="6:6" x14ac:dyDescent="0.3">
      <c r="F5132" s="142"/>
    </row>
    <row r="5133" spans="6:6" x14ac:dyDescent="0.3">
      <c r="F5133" s="142"/>
    </row>
    <row r="5134" spans="6:6" x14ac:dyDescent="0.3">
      <c r="F5134" s="142"/>
    </row>
    <row r="5135" spans="6:6" x14ac:dyDescent="0.3">
      <c r="F5135" s="142"/>
    </row>
    <row r="5136" spans="6:6" x14ac:dyDescent="0.3">
      <c r="F5136" s="142"/>
    </row>
    <row r="5137" spans="6:6" x14ac:dyDescent="0.3">
      <c r="F5137" s="142"/>
    </row>
    <row r="5138" spans="6:6" x14ac:dyDescent="0.3">
      <c r="F5138" s="142"/>
    </row>
    <row r="5139" spans="6:6" x14ac:dyDescent="0.3">
      <c r="F5139" s="142"/>
    </row>
    <row r="5140" spans="6:6" x14ac:dyDescent="0.3">
      <c r="F5140" s="142"/>
    </row>
    <row r="5141" spans="6:6" x14ac:dyDescent="0.3">
      <c r="F5141" s="142"/>
    </row>
    <row r="5142" spans="6:6" x14ac:dyDescent="0.3">
      <c r="F5142" s="142"/>
    </row>
    <row r="5143" spans="6:6" x14ac:dyDescent="0.3">
      <c r="F5143" s="142"/>
    </row>
    <row r="5144" spans="6:6" x14ac:dyDescent="0.3">
      <c r="F5144" s="142"/>
    </row>
    <row r="5145" spans="6:6" x14ac:dyDescent="0.3">
      <c r="F5145" s="142"/>
    </row>
    <row r="5146" spans="6:6" x14ac:dyDescent="0.3">
      <c r="F5146" s="142"/>
    </row>
    <row r="5147" spans="6:6" x14ac:dyDescent="0.3">
      <c r="F5147" s="142"/>
    </row>
    <row r="5148" spans="6:6" x14ac:dyDescent="0.3">
      <c r="F5148" s="142"/>
    </row>
    <row r="5149" spans="6:6" x14ac:dyDescent="0.3">
      <c r="F5149" s="142"/>
    </row>
    <row r="5150" spans="6:6" x14ac:dyDescent="0.3">
      <c r="F5150" s="142"/>
    </row>
    <row r="5151" spans="6:6" x14ac:dyDescent="0.3">
      <c r="F5151" s="142"/>
    </row>
    <row r="5152" spans="6:6" x14ac:dyDescent="0.3">
      <c r="F5152" s="142"/>
    </row>
    <row r="5153" spans="6:6" x14ac:dyDescent="0.3">
      <c r="F5153" s="142"/>
    </row>
    <row r="5154" spans="6:6" x14ac:dyDescent="0.3">
      <c r="F5154" s="142"/>
    </row>
    <row r="5155" spans="6:6" x14ac:dyDescent="0.3">
      <c r="F5155" s="142"/>
    </row>
    <row r="5156" spans="6:6" x14ac:dyDescent="0.3">
      <c r="F5156" s="142"/>
    </row>
    <row r="5157" spans="6:6" x14ac:dyDescent="0.3">
      <c r="F5157" s="142"/>
    </row>
    <row r="5158" spans="6:6" x14ac:dyDescent="0.3">
      <c r="F5158" s="142"/>
    </row>
    <row r="5159" spans="6:6" x14ac:dyDescent="0.3">
      <c r="F5159" s="142"/>
    </row>
    <row r="5160" spans="6:6" x14ac:dyDescent="0.3">
      <c r="F5160" s="142"/>
    </row>
    <row r="5161" spans="6:6" x14ac:dyDescent="0.3">
      <c r="F5161" s="142"/>
    </row>
    <row r="5162" spans="6:6" x14ac:dyDescent="0.3">
      <c r="F5162" s="142"/>
    </row>
    <row r="5163" spans="6:6" x14ac:dyDescent="0.3">
      <c r="F5163" s="142"/>
    </row>
    <row r="5164" spans="6:6" x14ac:dyDescent="0.3">
      <c r="F5164" s="142"/>
    </row>
    <row r="5165" spans="6:6" x14ac:dyDescent="0.3">
      <c r="F5165" s="142"/>
    </row>
    <row r="5166" spans="6:6" x14ac:dyDescent="0.3">
      <c r="F5166" s="142"/>
    </row>
    <row r="5167" spans="6:6" x14ac:dyDescent="0.3">
      <c r="F5167" s="142"/>
    </row>
    <row r="5168" spans="6:6" x14ac:dyDescent="0.3">
      <c r="F5168" s="142"/>
    </row>
    <row r="5169" spans="6:6" x14ac:dyDescent="0.3">
      <c r="F5169" s="142"/>
    </row>
    <row r="5170" spans="6:6" x14ac:dyDescent="0.3">
      <c r="F5170" s="142"/>
    </row>
    <row r="5171" spans="6:6" x14ac:dyDescent="0.3">
      <c r="F5171" s="142"/>
    </row>
    <row r="5172" spans="6:6" x14ac:dyDescent="0.3">
      <c r="F5172" s="142"/>
    </row>
    <row r="5173" spans="6:6" x14ac:dyDescent="0.3">
      <c r="F5173" s="142"/>
    </row>
    <row r="5174" spans="6:6" x14ac:dyDescent="0.3">
      <c r="F5174" s="142"/>
    </row>
    <row r="5175" spans="6:6" x14ac:dyDescent="0.3">
      <c r="F5175" s="142"/>
    </row>
    <row r="5176" spans="6:6" x14ac:dyDescent="0.3">
      <c r="F5176" s="142"/>
    </row>
    <row r="5177" spans="6:6" x14ac:dyDescent="0.3">
      <c r="F5177" s="142"/>
    </row>
    <row r="5178" spans="6:6" x14ac:dyDescent="0.3">
      <c r="F5178" s="142"/>
    </row>
    <row r="5179" spans="6:6" x14ac:dyDescent="0.3">
      <c r="F5179" s="142"/>
    </row>
    <row r="5180" spans="6:6" x14ac:dyDescent="0.3">
      <c r="F5180" s="142"/>
    </row>
    <row r="5181" spans="6:6" x14ac:dyDescent="0.3">
      <c r="F5181" s="142"/>
    </row>
    <row r="5182" spans="6:6" x14ac:dyDescent="0.3">
      <c r="F5182" s="142"/>
    </row>
    <row r="5183" spans="6:6" x14ac:dyDescent="0.3">
      <c r="F5183" s="142"/>
    </row>
    <row r="5184" spans="6:6" x14ac:dyDescent="0.3">
      <c r="F5184" s="142"/>
    </row>
    <row r="5185" spans="6:6" x14ac:dyDescent="0.3">
      <c r="F5185" s="142"/>
    </row>
    <row r="5186" spans="6:6" x14ac:dyDescent="0.3">
      <c r="F5186" s="142"/>
    </row>
    <row r="5187" spans="6:6" x14ac:dyDescent="0.3">
      <c r="F5187" s="142"/>
    </row>
    <row r="5188" spans="6:6" x14ac:dyDescent="0.3">
      <c r="F5188" s="142"/>
    </row>
    <row r="5189" spans="6:6" x14ac:dyDescent="0.3">
      <c r="F5189" s="142"/>
    </row>
    <row r="5190" spans="6:6" x14ac:dyDescent="0.3">
      <c r="F5190" s="142"/>
    </row>
    <row r="5191" spans="6:6" x14ac:dyDescent="0.3">
      <c r="F5191" s="142"/>
    </row>
    <row r="5192" spans="6:6" x14ac:dyDescent="0.3">
      <c r="F5192" s="142"/>
    </row>
    <row r="5193" spans="6:6" x14ac:dyDescent="0.3">
      <c r="F5193" s="142"/>
    </row>
    <row r="5194" spans="6:6" x14ac:dyDescent="0.3">
      <c r="F5194" s="142"/>
    </row>
    <row r="5195" spans="6:6" x14ac:dyDescent="0.3">
      <c r="F5195" s="142"/>
    </row>
    <row r="5196" spans="6:6" x14ac:dyDescent="0.3">
      <c r="F5196" s="142"/>
    </row>
    <row r="5197" spans="6:6" x14ac:dyDescent="0.3">
      <c r="F5197" s="142"/>
    </row>
    <row r="5198" spans="6:6" x14ac:dyDescent="0.3">
      <c r="F5198" s="142"/>
    </row>
    <row r="5199" spans="6:6" x14ac:dyDescent="0.3">
      <c r="F5199" s="142"/>
    </row>
    <row r="5200" spans="6:6" x14ac:dyDescent="0.3">
      <c r="F5200" s="142"/>
    </row>
    <row r="5201" spans="6:6" x14ac:dyDescent="0.3">
      <c r="F5201" s="142"/>
    </row>
    <row r="5202" spans="6:6" x14ac:dyDescent="0.3">
      <c r="F5202" s="142"/>
    </row>
    <row r="5203" spans="6:6" x14ac:dyDescent="0.3">
      <c r="F5203" s="142"/>
    </row>
    <row r="5204" spans="6:6" x14ac:dyDescent="0.3">
      <c r="F5204" s="142"/>
    </row>
    <row r="5205" spans="6:6" x14ac:dyDescent="0.3">
      <c r="F5205" s="142"/>
    </row>
    <row r="5206" spans="6:6" x14ac:dyDescent="0.3">
      <c r="F5206" s="142"/>
    </row>
    <row r="5207" spans="6:6" x14ac:dyDescent="0.3">
      <c r="F5207" s="142"/>
    </row>
    <row r="5208" spans="6:6" x14ac:dyDescent="0.3">
      <c r="F5208" s="142"/>
    </row>
    <row r="5209" spans="6:6" x14ac:dyDescent="0.3">
      <c r="F5209" s="142"/>
    </row>
    <row r="5210" spans="6:6" x14ac:dyDescent="0.3">
      <c r="F5210" s="142"/>
    </row>
    <row r="5211" spans="6:6" x14ac:dyDescent="0.3">
      <c r="F5211" s="142"/>
    </row>
    <row r="5212" spans="6:6" x14ac:dyDescent="0.3">
      <c r="F5212" s="142"/>
    </row>
    <row r="5213" spans="6:6" x14ac:dyDescent="0.3">
      <c r="F5213" s="142"/>
    </row>
    <row r="5214" spans="6:6" x14ac:dyDescent="0.3">
      <c r="F5214" s="142"/>
    </row>
    <row r="5215" spans="6:6" x14ac:dyDescent="0.3">
      <c r="F5215" s="142"/>
    </row>
    <row r="5216" spans="6:6" x14ac:dyDescent="0.3">
      <c r="F5216" s="142"/>
    </row>
    <row r="5217" spans="6:6" x14ac:dyDescent="0.3">
      <c r="F5217" s="142"/>
    </row>
    <row r="5218" spans="6:6" x14ac:dyDescent="0.3">
      <c r="F5218" s="142"/>
    </row>
    <row r="5219" spans="6:6" x14ac:dyDescent="0.3">
      <c r="F5219" s="142"/>
    </row>
    <row r="5220" spans="6:6" x14ac:dyDescent="0.3">
      <c r="F5220" s="142"/>
    </row>
    <row r="5221" spans="6:6" x14ac:dyDescent="0.3">
      <c r="F5221" s="142"/>
    </row>
    <row r="5222" spans="6:6" x14ac:dyDescent="0.3">
      <c r="F5222" s="142"/>
    </row>
    <row r="5223" spans="6:6" x14ac:dyDescent="0.3">
      <c r="F5223" s="142"/>
    </row>
    <row r="5224" spans="6:6" x14ac:dyDescent="0.3">
      <c r="F5224" s="142"/>
    </row>
    <row r="5225" spans="6:6" x14ac:dyDescent="0.3">
      <c r="F5225" s="142"/>
    </row>
    <row r="5226" spans="6:6" x14ac:dyDescent="0.3">
      <c r="F5226" s="142"/>
    </row>
    <row r="5227" spans="6:6" x14ac:dyDescent="0.3">
      <c r="F5227" s="142"/>
    </row>
    <row r="5228" spans="6:6" x14ac:dyDescent="0.3">
      <c r="F5228" s="142"/>
    </row>
    <row r="5229" spans="6:6" x14ac:dyDescent="0.3">
      <c r="F5229" s="142"/>
    </row>
    <row r="5230" spans="6:6" x14ac:dyDescent="0.3">
      <c r="F5230" s="142"/>
    </row>
    <row r="5231" spans="6:6" x14ac:dyDescent="0.3">
      <c r="F5231" s="142"/>
    </row>
    <row r="5232" spans="6:6" x14ac:dyDescent="0.3">
      <c r="F5232" s="142"/>
    </row>
    <row r="5233" spans="6:6" x14ac:dyDescent="0.3">
      <c r="F5233" s="142"/>
    </row>
    <row r="5234" spans="6:6" x14ac:dyDescent="0.3">
      <c r="F5234" s="142"/>
    </row>
    <row r="5235" spans="6:6" x14ac:dyDescent="0.3">
      <c r="F5235" s="142"/>
    </row>
    <row r="5236" spans="6:6" x14ac:dyDescent="0.3">
      <c r="F5236" s="142"/>
    </row>
    <row r="5237" spans="6:6" x14ac:dyDescent="0.3">
      <c r="F5237" s="142"/>
    </row>
    <row r="5238" spans="6:6" x14ac:dyDescent="0.3">
      <c r="F5238" s="142"/>
    </row>
    <row r="5239" spans="6:6" x14ac:dyDescent="0.3">
      <c r="F5239" s="142"/>
    </row>
    <row r="5240" spans="6:6" x14ac:dyDescent="0.3">
      <c r="F5240" s="142"/>
    </row>
    <row r="5241" spans="6:6" x14ac:dyDescent="0.3">
      <c r="F5241" s="142"/>
    </row>
    <row r="5242" spans="6:6" x14ac:dyDescent="0.3">
      <c r="F5242" s="142"/>
    </row>
    <row r="5243" spans="6:6" x14ac:dyDescent="0.3">
      <c r="F5243" s="142"/>
    </row>
    <row r="5244" spans="6:6" x14ac:dyDescent="0.3">
      <c r="F5244" s="142"/>
    </row>
    <row r="5245" spans="6:6" x14ac:dyDescent="0.3">
      <c r="F5245" s="142"/>
    </row>
    <row r="5246" spans="6:6" x14ac:dyDescent="0.3">
      <c r="F5246" s="142"/>
    </row>
    <row r="5247" spans="6:6" x14ac:dyDescent="0.3">
      <c r="F5247" s="142"/>
    </row>
    <row r="5248" spans="6:6" x14ac:dyDescent="0.3">
      <c r="F5248" s="142"/>
    </row>
    <row r="5249" spans="6:6" x14ac:dyDescent="0.3">
      <c r="F5249" s="142"/>
    </row>
    <row r="5250" spans="6:6" x14ac:dyDescent="0.3">
      <c r="F5250" s="142"/>
    </row>
    <row r="5251" spans="6:6" x14ac:dyDescent="0.3">
      <c r="F5251" s="142"/>
    </row>
    <row r="5252" spans="6:6" x14ac:dyDescent="0.3">
      <c r="F5252" s="142"/>
    </row>
    <row r="5253" spans="6:6" x14ac:dyDescent="0.3">
      <c r="F5253" s="142"/>
    </row>
    <row r="5254" spans="6:6" x14ac:dyDescent="0.3">
      <c r="F5254" s="142"/>
    </row>
    <row r="5255" spans="6:6" x14ac:dyDescent="0.3">
      <c r="F5255" s="142"/>
    </row>
    <row r="5256" spans="6:6" x14ac:dyDescent="0.3">
      <c r="F5256" s="142"/>
    </row>
    <row r="5257" spans="6:6" x14ac:dyDescent="0.3">
      <c r="F5257" s="142"/>
    </row>
    <row r="5258" spans="6:6" x14ac:dyDescent="0.3">
      <c r="F5258" s="142"/>
    </row>
    <row r="5259" spans="6:6" x14ac:dyDescent="0.3">
      <c r="F5259" s="142"/>
    </row>
    <row r="5260" spans="6:6" x14ac:dyDescent="0.3">
      <c r="F5260" s="142"/>
    </row>
    <row r="5261" spans="6:6" x14ac:dyDescent="0.3">
      <c r="F5261" s="142"/>
    </row>
    <row r="5262" spans="6:6" x14ac:dyDescent="0.3">
      <c r="F5262" s="142"/>
    </row>
    <row r="5263" spans="6:6" x14ac:dyDescent="0.3">
      <c r="F5263" s="142"/>
    </row>
    <row r="5264" spans="6:6" x14ac:dyDescent="0.3">
      <c r="F5264" s="142"/>
    </row>
    <row r="5265" spans="6:6" x14ac:dyDescent="0.3">
      <c r="F5265" s="142"/>
    </row>
    <row r="5266" spans="6:6" x14ac:dyDescent="0.3">
      <c r="F5266" s="142"/>
    </row>
    <row r="5267" spans="6:6" x14ac:dyDescent="0.3">
      <c r="F5267" s="142"/>
    </row>
    <row r="5268" spans="6:6" x14ac:dyDescent="0.3">
      <c r="F5268" s="142"/>
    </row>
    <row r="5269" spans="6:6" x14ac:dyDescent="0.3">
      <c r="F5269" s="142"/>
    </row>
    <row r="5270" spans="6:6" x14ac:dyDescent="0.3">
      <c r="F5270" s="142"/>
    </row>
    <row r="5271" spans="6:6" x14ac:dyDescent="0.3">
      <c r="F5271" s="142"/>
    </row>
    <row r="5272" spans="6:6" x14ac:dyDescent="0.3">
      <c r="F5272" s="142"/>
    </row>
    <row r="5273" spans="6:6" x14ac:dyDescent="0.3">
      <c r="F5273" s="142"/>
    </row>
    <row r="5274" spans="6:6" x14ac:dyDescent="0.3">
      <c r="F5274" s="142"/>
    </row>
    <row r="5275" spans="6:6" x14ac:dyDescent="0.3">
      <c r="F5275" s="142"/>
    </row>
    <row r="5276" spans="6:6" x14ac:dyDescent="0.3">
      <c r="F5276" s="142"/>
    </row>
    <row r="5277" spans="6:6" x14ac:dyDescent="0.3">
      <c r="F5277" s="142"/>
    </row>
    <row r="5278" spans="6:6" x14ac:dyDescent="0.3">
      <c r="F5278" s="142"/>
    </row>
    <row r="5279" spans="6:6" x14ac:dyDescent="0.3">
      <c r="F5279" s="142"/>
    </row>
    <row r="5280" spans="6:6" x14ac:dyDescent="0.3">
      <c r="F5280" s="142"/>
    </row>
    <row r="5281" spans="6:6" x14ac:dyDescent="0.3">
      <c r="F5281" s="142"/>
    </row>
    <row r="5282" spans="6:6" x14ac:dyDescent="0.3">
      <c r="F5282" s="142"/>
    </row>
    <row r="5283" spans="6:6" x14ac:dyDescent="0.3">
      <c r="F5283" s="142"/>
    </row>
    <row r="5284" spans="6:6" x14ac:dyDescent="0.3">
      <c r="F5284" s="142"/>
    </row>
    <row r="5285" spans="6:6" x14ac:dyDescent="0.3">
      <c r="F5285" s="142"/>
    </row>
    <row r="5286" spans="6:6" x14ac:dyDescent="0.3">
      <c r="F5286" s="142"/>
    </row>
    <row r="5287" spans="6:6" x14ac:dyDescent="0.3">
      <c r="F5287" s="142"/>
    </row>
    <row r="5288" spans="6:6" x14ac:dyDescent="0.3">
      <c r="F5288" s="142"/>
    </row>
    <row r="5289" spans="6:6" x14ac:dyDescent="0.3">
      <c r="F5289" s="142"/>
    </row>
    <row r="5290" spans="6:6" x14ac:dyDescent="0.3">
      <c r="F5290" s="142"/>
    </row>
    <row r="5291" spans="6:6" x14ac:dyDescent="0.3">
      <c r="F5291" s="142"/>
    </row>
    <row r="5292" spans="6:6" x14ac:dyDescent="0.3">
      <c r="F5292" s="142"/>
    </row>
    <row r="5293" spans="6:6" x14ac:dyDescent="0.3">
      <c r="F5293" s="142"/>
    </row>
    <row r="5294" spans="6:6" x14ac:dyDescent="0.3">
      <c r="F5294" s="142"/>
    </row>
    <row r="5295" spans="6:6" x14ac:dyDescent="0.3">
      <c r="F5295" s="142"/>
    </row>
    <row r="5296" spans="6:6" x14ac:dyDescent="0.3">
      <c r="F5296" s="142"/>
    </row>
    <row r="5297" spans="6:6" x14ac:dyDescent="0.3">
      <c r="F5297" s="142"/>
    </row>
    <row r="5298" spans="6:6" x14ac:dyDescent="0.3">
      <c r="F5298" s="142"/>
    </row>
    <row r="5299" spans="6:6" x14ac:dyDescent="0.3">
      <c r="F5299" s="142"/>
    </row>
    <row r="5300" spans="6:6" x14ac:dyDescent="0.3">
      <c r="F5300" s="142"/>
    </row>
    <row r="5301" spans="6:6" x14ac:dyDescent="0.3">
      <c r="F5301" s="142"/>
    </row>
    <row r="5302" spans="6:6" x14ac:dyDescent="0.3">
      <c r="F5302" s="142"/>
    </row>
    <row r="5303" spans="6:6" x14ac:dyDescent="0.3">
      <c r="F5303" s="142"/>
    </row>
    <row r="5304" spans="6:6" x14ac:dyDescent="0.3">
      <c r="F5304" s="142"/>
    </row>
    <row r="5305" spans="6:6" x14ac:dyDescent="0.3">
      <c r="F5305" s="142"/>
    </row>
    <row r="5306" spans="6:6" x14ac:dyDescent="0.3">
      <c r="F5306" s="142"/>
    </row>
    <row r="5307" spans="6:6" x14ac:dyDescent="0.3">
      <c r="F5307" s="142"/>
    </row>
    <row r="5308" spans="6:6" x14ac:dyDescent="0.3">
      <c r="F5308" s="142"/>
    </row>
    <row r="5309" spans="6:6" x14ac:dyDescent="0.3">
      <c r="F5309" s="142"/>
    </row>
    <row r="5310" spans="6:6" x14ac:dyDescent="0.3">
      <c r="F5310" s="142"/>
    </row>
    <row r="5311" spans="6:6" x14ac:dyDescent="0.3">
      <c r="F5311" s="142"/>
    </row>
    <row r="5312" spans="6:6" x14ac:dyDescent="0.3">
      <c r="F5312" s="142"/>
    </row>
    <row r="5313" spans="6:6" x14ac:dyDescent="0.3">
      <c r="F5313" s="142"/>
    </row>
    <row r="5314" spans="6:6" x14ac:dyDescent="0.3">
      <c r="F5314" s="142"/>
    </row>
    <row r="5315" spans="6:6" x14ac:dyDescent="0.3">
      <c r="F5315" s="142"/>
    </row>
    <row r="5316" spans="6:6" x14ac:dyDescent="0.3">
      <c r="F5316" s="142"/>
    </row>
    <row r="5317" spans="6:6" x14ac:dyDescent="0.3">
      <c r="F5317" s="142"/>
    </row>
    <row r="5318" spans="6:6" x14ac:dyDescent="0.3">
      <c r="F5318" s="142"/>
    </row>
    <row r="5319" spans="6:6" x14ac:dyDescent="0.3">
      <c r="F5319" s="142"/>
    </row>
    <row r="5320" spans="6:6" x14ac:dyDescent="0.3">
      <c r="F5320" s="142"/>
    </row>
    <row r="5321" spans="6:6" x14ac:dyDescent="0.3">
      <c r="F5321" s="142"/>
    </row>
    <row r="5322" spans="6:6" x14ac:dyDescent="0.3">
      <c r="F5322" s="142"/>
    </row>
    <row r="5323" spans="6:6" x14ac:dyDescent="0.3">
      <c r="F5323" s="142"/>
    </row>
    <row r="5324" spans="6:6" x14ac:dyDescent="0.3">
      <c r="F5324" s="142"/>
    </row>
    <row r="5325" spans="6:6" x14ac:dyDescent="0.3">
      <c r="F5325" s="142"/>
    </row>
    <row r="5326" spans="6:6" x14ac:dyDescent="0.3">
      <c r="F5326" s="142"/>
    </row>
    <row r="5327" spans="6:6" x14ac:dyDescent="0.3">
      <c r="F5327" s="142"/>
    </row>
    <row r="5328" spans="6:6" x14ac:dyDescent="0.3">
      <c r="F5328" s="142"/>
    </row>
    <row r="5329" spans="6:6" x14ac:dyDescent="0.3">
      <c r="F5329" s="142"/>
    </row>
    <row r="5330" spans="6:6" x14ac:dyDescent="0.3">
      <c r="F5330" s="142"/>
    </row>
    <row r="5331" spans="6:6" x14ac:dyDescent="0.3">
      <c r="F5331" s="142"/>
    </row>
    <row r="5332" spans="6:6" x14ac:dyDescent="0.3">
      <c r="F5332" s="142"/>
    </row>
    <row r="5333" spans="6:6" x14ac:dyDescent="0.3">
      <c r="F5333" s="142"/>
    </row>
    <row r="5334" spans="6:6" x14ac:dyDescent="0.3">
      <c r="F5334" s="142"/>
    </row>
    <row r="5335" spans="6:6" x14ac:dyDescent="0.3">
      <c r="F5335" s="142"/>
    </row>
    <row r="5336" spans="6:6" x14ac:dyDescent="0.3">
      <c r="F5336" s="142"/>
    </row>
    <row r="5337" spans="6:6" x14ac:dyDescent="0.3">
      <c r="F5337" s="142"/>
    </row>
    <row r="5338" spans="6:6" x14ac:dyDescent="0.3">
      <c r="F5338" s="142"/>
    </row>
    <row r="5339" spans="6:6" x14ac:dyDescent="0.3">
      <c r="F5339" s="142"/>
    </row>
    <row r="5340" spans="6:6" x14ac:dyDescent="0.3">
      <c r="F5340" s="142"/>
    </row>
    <row r="5341" spans="6:6" x14ac:dyDescent="0.3">
      <c r="F5341" s="142"/>
    </row>
    <row r="5342" spans="6:6" x14ac:dyDescent="0.3">
      <c r="F5342" s="142"/>
    </row>
    <row r="5343" spans="6:6" x14ac:dyDescent="0.3">
      <c r="F5343" s="142"/>
    </row>
    <row r="5344" spans="6:6" x14ac:dyDescent="0.3">
      <c r="F5344" s="142"/>
    </row>
    <row r="5345" spans="6:6" x14ac:dyDescent="0.3">
      <c r="F5345" s="142"/>
    </row>
    <row r="5346" spans="6:6" x14ac:dyDescent="0.3">
      <c r="F5346" s="142"/>
    </row>
    <row r="5347" spans="6:6" x14ac:dyDescent="0.3">
      <c r="F5347" s="142"/>
    </row>
    <row r="5348" spans="6:6" x14ac:dyDescent="0.3">
      <c r="F5348" s="142"/>
    </row>
    <row r="5349" spans="6:6" x14ac:dyDescent="0.3">
      <c r="F5349" s="142"/>
    </row>
    <row r="5350" spans="6:6" x14ac:dyDescent="0.3">
      <c r="F5350" s="142"/>
    </row>
    <row r="5351" spans="6:6" x14ac:dyDescent="0.3">
      <c r="F5351" s="142"/>
    </row>
    <row r="5352" spans="6:6" x14ac:dyDescent="0.3">
      <c r="F5352" s="142"/>
    </row>
    <row r="5353" spans="6:6" x14ac:dyDescent="0.3">
      <c r="F5353" s="142"/>
    </row>
    <row r="5354" spans="6:6" x14ac:dyDescent="0.3">
      <c r="F5354" s="142"/>
    </row>
    <row r="5355" spans="6:6" x14ac:dyDescent="0.3">
      <c r="F5355" s="142"/>
    </row>
    <row r="5356" spans="6:6" x14ac:dyDescent="0.3">
      <c r="F5356" s="142"/>
    </row>
    <row r="5357" spans="6:6" x14ac:dyDescent="0.3">
      <c r="F5357" s="142"/>
    </row>
    <row r="5358" spans="6:6" x14ac:dyDescent="0.3">
      <c r="F5358" s="142"/>
    </row>
    <row r="5359" spans="6:6" x14ac:dyDescent="0.3">
      <c r="F5359" s="142"/>
    </row>
    <row r="5360" spans="6:6" x14ac:dyDescent="0.3">
      <c r="F5360" s="142"/>
    </row>
    <row r="5361" spans="6:6" x14ac:dyDescent="0.3">
      <c r="F5361" s="142"/>
    </row>
    <row r="5362" spans="6:6" x14ac:dyDescent="0.3">
      <c r="F5362" s="142"/>
    </row>
    <row r="5363" spans="6:6" x14ac:dyDescent="0.3">
      <c r="F5363" s="142"/>
    </row>
    <row r="5364" spans="6:6" x14ac:dyDescent="0.3">
      <c r="F5364" s="142"/>
    </row>
    <row r="5365" spans="6:6" x14ac:dyDescent="0.3">
      <c r="F5365" s="142"/>
    </row>
    <row r="5366" spans="6:6" x14ac:dyDescent="0.3">
      <c r="F5366" s="142"/>
    </row>
    <row r="5367" spans="6:6" x14ac:dyDescent="0.3">
      <c r="F5367" s="142"/>
    </row>
    <row r="5368" spans="6:6" x14ac:dyDescent="0.3">
      <c r="F5368" s="142"/>
    </row>
    <row r="5369" spans="6:6" x14ac:dyDescent="0.3">
      <c r="F5369" s="142"/>
    </row>
    <row r="5370" spans="6:6" x14ac:dyDescent="0.3">
      <c r="F5370" s="142"/>
    </row>
    <row r="5371" spans="6:6" x14ac:dyDescent="0.3">
      <c r="F5371" s="142"/>
    </row>
    <row r="5372" spans="6:6" x14ac:dyDescent="0.3">
      <c r="F5372" s="142"/>
    </row>
    <row r="5373" spans="6:6" x14ac:dyDescent="0.3">
      <c r="F5373" s="142"/>
    </row>
    <row r="5374" spans="6:6" x14ac:dyDescent="0.3">
      <c r="F5374" s="142"/>
    </row>
    <row r="5375" spans="6:6" x14ac:dyDescent="0.3">
      <c r="F5375" s="142"/>
    </row>
    <row r="5376" spans="6:6" x14ac:dyDescent="0.3">
      <c r="F5376" s="142"/>
    </row>
    <row r="5377" spans="6:6" x14ac:dyDescent="0.3">
      <c r="F5377" s="142"/>
    </row>
    <row r="5378" spans="6:6" x14ac:dyDescent="0.3">
      <c r="F5378" s="142"/>
    </row>
    <row r="5379" spans="6:6" x14ac:dyDescent="0.3">
      <c r="F5379" s="142"/>
    </row>
    <row r="5380" spans="6:6" x14ac:dyDescent="0.3">
      <c r="F5380" s="142"/>
    </row>
    <row r="5381" spans="6:6" x14ac:dyDescent="0.3">
      <c r="F5381" s="142"/>
    </row>
    <row r="5382" spans="6:6" x14ac:dyDescent="0.3">
      <c r="F5382" s="142"/>
    </row>
    <row r="5383" spans="6:6" x14ac:dyDescent="0.3">
      <c r="F5383" s="142"/>
    </row>
    <row r="5384" spans="6:6" x14ac:dyDescent="0.3">
      <c r="F5384" s="142"/>
    </row>
    <row r="5385" spans="6:6" x14ac:dyDescent="0.3">
      <c r="F5385" s="142"/>
    </row>
    <row r="5386" spans="6:6" x14ac:dyDescent="0.3">
      <c r="F5386" s="142"/>
    </row>
    <row r="5387" spans="6:6" x14ac:dyDescent="0.3">
      <c r="F5387" s="142"/>
    </row>
    <row r="5388" spans="6:6" x14ac:dyDescent="0.3">
      <c r="F5388" s="142"/>
    </row>
    <row r="5389" spans="6:6" x14ac:dyDescent="0.3">
      <c r="F5389" s="142"/>
    </row>
    <row r="5390" spans="6:6" x14ac:dyDescent="0.3">
      <c r="F5390" s="142"/>
    </row>
    <row r="5391" spans="6:6" x14ac:dyDescent="0.3">
      <c r="F5391" s="142"/>
    </row>
    <row r="5392" spans="6:6" x14ac:dyDescent="0.3">
      <c r="F5392" s="142"/>
    </row>
    <row r="5393" spans="6:6" x14ac:dyDescent="0.3">
      <c r="F5393" s="142"/>
    </row>
    <row r="5394" spans="6:6" x14ac:dyDescent="0.3">
      <c r="F5394" s="142"/>
    </row>
    <row r="5395" spans="6:6" x14ac:dyDescent="0.3">
      <c r="F5395" s="142"/>
    </row>
    <row r="5396" spans="6:6" x14ac:dyDescent="0.3">
      <c r="F5396" s="142"/>
    </row>
    <row r="5397" spans="6:6" x14ac:dyDescent="0.3">
      <c r="F5397" s="142"/>
    </row>
    <row r="5398" spans="6:6" x14ac:dyDescent="0.3">
      <c r="F5398" s="142"/>
    </row>
    <row r="5399" spans="6:6" x14ac:dyDescent="0.3">
      <c r="F5399" s="142"/>
    </row>
    <row r="5400" spans="6:6" x14ac:dyDescent="0.3">
      <c r="F5400" s="142"/>
    </row>
    <row r="5401" spans="6:6" x14ac:dyDescent="0.3">
      <c r="F5401" s="142"/>
    </row>
    <row r="5402" spans="6:6" x14ac:dyDescent="0.3">
      <c r="F5402" s="142"/>
    </row>
    <row r="5403" spans="6:6" x14ac:dyDescent="0.3">
      <c r="F5403" s="142"/>
    </row>
    <row r="5404" spans="6:6" x14ac:dyDescent="0.3">
      <c r="F5404" s="142"/>
    </row>
    <row r="5405" spans="6:6" x14ac:dyDescent="0.3">
      <c r="F5405" s="142"/>
    </row>
    <row r="5406" spans="6:6" x14ac:dyDescent="0.3">
      <c r="F5406" s="142"/>
    </row>
    <row r="5407" spans="6:6" x14ac:dyDescent="0.3">
      <c r="F5407" s="142"/>
    </row>
    <row r="5408" spans="6:6" x14ac:dyDescent="0.3">
      <c r="F5408" s="142"/>
    </row>
    <row r="5409" spans="6:6" x14ac:dyDescent="0.3">
      <c r="F5409" s="142"/>
    </row>
    <row r="5410" spans="6:6" x14ac:dyDescent="0.3">
      <c r="F5410" s="142"/>
    </row>
    <row r="5411" spans="6:6" x14ac:dyDescent="0.3">
      <c r="F5411" s="142"/>
    </row>
    <row r="5412" spans="6:6" x14ac:dyDescent="0.3">
      <c r="F5412" s="142"/>
    </row>
    <row r="5413" spans="6:6" x14ac:dyDescent="0.3">
      <c r="F5413" s="142"/>
    </row>
    <row r="5414" spans="6:6" x14ac:dyDescent="0.3">
      <c r="F5414" s="142"/>
    </row>
    <row r="5415" spans="6:6" x14ac:dyDescent="0.3">
      <c r="F5415" s="142"/>
    </row>
    <row r="5416" spans="6:6" x14ac:dyDescent="0.3">
      <c r="F5416" s="142"/>
    </row>
    <row r="5417" spans="6:6" x14ac:dyDescent="0.3">
      <c r="F5417" s="142"/>
    </row>
    <row r="5418" spans="6:6" x14ac:dyDescent="0.3">
      <c r="F5418" s="142"/>
    </row>
    <row r="5419" spans="6:6" x14ac:dyDescent="0.3">
      <c r="F5419" s="142"/>
    </row>
    <row r="5420" spans="6:6" x14ac:dyDescent="0.3">
      <c r="F5420" s="142"/>
    </row>
    <row r="5421" spans="6:6" x14ac:dyDescent="0.3">
      <c r="F5421" s="142"/>
    </row>
    <row r="5422" spans="6:6" x14ac:dyDescent="0.3">
      <c r="F5422" s="142"/>
    </row>
    <row r="5423" spans="6:6" x14ac:dyDescent="0.3">
      <c r="F5423" s="142"/>
    </row>
    <row r="5424" spans="6:6" x14ac:dyDescent="0.3">
      <c r="F5424" s="142"/>
    </row>
    <row r="5425" spans="6:6" x14ac:dyDescent="0.3">
      <c r="F5425" s="142"/>
    </row>
    <row r="5426" spans="6:6" x14ac:dyDescent="0.3">
      <c r="F5426" s="142"/>
    </row>
    <row r="5427" spans="6:6" x14ac:dyDescent="0.3">
      <c r="F5427" s="142"/>
    </row>
    <row r="5428" spans="6:6" x14ac:dyDescent="0.3">
      <c r="F5428" s="142"/>
    </row>
    <row r="5429" spans="6:6" x14ac:dyDescent="0.3">
      <c r="F5429" s="142"/>
    </row>
    <row r="5430" spans="6:6" x14ac:dyDescent="0.3">
      <c r="F5430" s="142"/>
    </row>
    <row r="5431" spans="6:6" x14ac:dyDescent="0.3">
      <c r="F5431" s="142"/>
    </row>
    <row r="5432" spans="6:6" x14ac:dyDescent="0.3">
      <c r="F5432" s="142"/>
    </row>
    <row r="5433" spans="6:6" x14ac:dyDescent="0.3">
      <c r="F5433" s="142"/>
    </row>
    <row r="5434" spans="6:6" x14ac:dyDescent="0.3">
      <c r="F5434" s="142"/>
    </row>
    <row r="5435" spans="6:6" x14ac:dyDescent="0.3">
      <c r="F5435" s="142"/>
    </row>
    <row r="5436" spans="6:6" x14ac:dyDescent="0.3">
      <c r="F5436" s="142"/>
    </row>
    <row r="5437" spans="6:6" x14ac:dyDescent="0.3">
      <c r="F5437" s="142"/>
    </row>
    <row r="5438" spans="6:6" x14ac:dyDescent="0.3">
      <c r="F5438" s="142"/>
    </row>
    <row r="5439" spans="6:6" x14ac:dyDescent="0.3">
      <c r="F5439" s="142"/>
    </row>
    <row r="5440" spans="6:6" x14ac:dyDescent="0.3">
      <c r="F5440" s="142"/>
    </row>
    <row r="5441" spans="6:6" x14ac:dyDescent="0.3">
      <c r="F5441" s="142"/>
    </row>
    <row r="5442" spans="6:6" x14ac:dyDescent="0.3">
      <c r="F5442" s="142"/>
    </row>
    <row r="5443" spans="6:6" x14ac:dyDescent="0.3">
      <c r="F5443" s="142"/>
    </row>
    <row r="5444" spans="6:6" x14ac:dyDescent="0.3">
      <c r="F5444" s="142"/>
    </row>
    <row r="5445" spans="6:6" x14ac:dyDescent="0.3">
      <c r="F5445" s="142"/>
    </row>
    <row r="5446" spans="6:6" x14ac:dyDescent="0.3">
      <c r="F5446" s="142"/>
    </row>
    <row r="5447" spans="6:6" x14ac:dyDescent="0.3">
      <c r="F5447" s="142"/>
    </row>
    <row r="5448" spans="6:6" x14ac:dyDescent="0.3">
      <c r="F5448" s="142"/>
    </row>
    <row r="5449" spans="6:6" x14ac:dyDescent="0.3">
      <c r="F5449" s="142"/>
    </row>
    <row r="5450" spans="6:6" x14ac:dyDescent="0.3">
      <c r="F5450" s="142"/>
    </row>
    <row r="5451" spans="6:6" x14ac:dyDescent="0.3">
      <c r="F5451" s="142"/>
    </row>
    <row r="5452" spans="6:6" x14ac:dyDescent="0.3">
      <c r="F5452" s="142"/>
    </row>
    <row r="5453" spans="6:6" x14ac:dyDescent="0.3">
      <c r="F5453" s="142"/>
    </row>
    <row r="5454" spans="6:6" x14ac:dyDescent="0.3">
      <c r="F5454" s="142"/>
    </row>
    <row r="5455" spans="6:6" x14ac:dyDescent="0.3">
      <c r="F5455" s="142"/>
    </row>
    <row r="5456" spans="6:6" x14ac:dyDescent="0.3">
      <c r="F5456" s="142"/>
    </row>
    <row r="5457" spans="6:6" x14ac:dyDescent="0.3">
      <c r="F5457" s="142"/>
    </row>
    <row r="5458" spans="6:6" x14ac:dyDescent="0.3">
      <c r="F5458" s="142"/>
    </row>
    <row r="5459" spans="6:6" x14ac:dyDescent="0.3">
      <c r="F5459" s="142"/>
    </row>
    <row r="5460" spans="6:6" x14ac:dyDescent="0.3">
      <c r="F5460" s="142"/>
    </row>
    <row r="5461" spans="6:6" x14ac:dyDescent="0.3">
      <c r="F5461" s="142"/>
    </row>
    <row r="5462" spans="6:6" x14ac:dyDescent="0.3">
      <c r="F5462" s="142"/>
    </row>
    <row r="5463" spans="6:6" x14ac:dyDescent="0.3">
      <c r="F5463" s="142"/>
    </row>
    <row r="5464" spans="6:6" x14ac:dyDescent="0.3">
      <c r="F5464" s="142"/>
    </row>
    <row r="5465" spans="6:6" x14ac:dyDescent="0.3">
      <c r="F5465" s="142"/>
    </row>
    <row r="5466" spans="6:6" x14ac:dyDescent="0.3">
      <c r="F5466" s="142"/>
    </row>
    <row r="5467" spans="6:6" x14ac:dyDescent="0.3">
      <c r="F5467" s="142"/>
    </row>
    <row r="5468" spans="6:6" x14ac:dyDescent="0.3">
      <c r="F5468" s="142"/>
    </row>
    <row r="5469" spans="6:6" x14ac:dyDescent="0.3">
      <c r="F5469" s="142"/>
    </row>
    <row r="5470" spans="6:6" x14ac:dyDescent="0.3">
      <c r="F5470" s="142"/>
    </row>
    <row r="5471" spans="6:6" x14ac:dyDescent="0.3">
      <c r="F5471" s="142"/>
    </row>
    <row r="5472" spans="6:6" x14ac:dyDescent="0.3">
      <c r="F5472" s="142"/>
    </row>
    <row r="5473" spans="6:6" x14ac:dyDescent="0.3">
      <c r="F5473" s="142"/>
    </row>
    <row r="5474" spans="6:6" x14ac:dyDescent="0.3">
      <c r="F5474" s="142"/>
    </row>
    <row r="5475" spans="6:6" x14ac:dyDescent="0.3">
      <c r="F5475" s="142"/>
    </row>
    <row r="5476" spans="6:6" x14ac:dyDescent="0.3">
      <c r="F5476" s="142"/>
    </row>
    <row r="5477" spans="6:6" x14ac:dyDescent="0.3">
      <c r="F5477" s="142"/>
    </row>
    <row r="5478" spans="6:6" x14ac:dyDescent="0.3">
      <c r="F5478" s="142"/>
    </row>
    <row r="5479" spans="6:6" x14ac:dyDescent="0.3">
      <c r="F5479" s="142"/>
    </row>
    <row r="5480" spans="6:6" x14ac:dyDescent="0.3">
      <c r="F5480" s="142"/>
    </row>
    <row r="5481" spans="6:6" x14ac:dyDescent="0.3">
      <c r="F5481" s="142"/>
    </row>
    <row r="5482" spans="6:6" x14ac:dyDescent="0.3">
      <c r="F5482" s="142"/>
    </row>
    <row r="5483" spans="6:6" x14ac:dyDescent="0.3">
      <c r="F5483" s="142"/>
    </row>
    <row r="5484" spans="6:6" x14ac:dyDescent="0.3">
      <c r="F5484" s="142"/>
    </row>
    <row r="5485" spans="6:6" x14ac:dyDescent="0.3">
      <c r="F5485" s="142"/>
    </row>
    <row r="5486" spans="6:6" x14ac:dyDescent="0.3">
      <c r="F5486" s="142"/>
    </row>
    <row r="5487" spans="6:6" x14ac:dyDescent="0.3">
      <c r="F5487" s="142"/>
    </row>
    <row r="5488" spans="6:6" x14ac:dyDescent="0.3">
      <c r="F5488" s="142"/>
    </row>
    <row r="5489" spans="6:6" x14ac:dyDescent="0.3">
      <c r="F5489" s="142"/>
    </row>
    <row r="5490" spans="6:6" x14ac:dyDescent="0.3">
      <c r="F5490" s="142"/>
    </row>
    <row r="5491" spans="6:6" x14ac:dyDescent="0.3">
      <c r="F5491" s="142"/>
    </row>
    <row r="5492" spans="6:6" x14ac:dyDescent="0.3">
      <c r="F5492" s="142"/>
    </row>
    <row r="5493" spans="6:6" x14ac:dyDescent="0.3">
      <c r="F5493" s="142"/>
    </row>
    <row r="5494" spans="6:6" x14ac:dyDescent="0.3">
      <c r="F5494" s="142"/>
    </row>
    <row r="5495" spans="6:6" x14ac:dyDescent="0.3">
      <c r="F5495" s="142"/>
    </row>
    <row r="5496" spans="6:6" x14ac:dyDescent="0.3">
      <c r="F5496" s="142"/>
    </row>
    <row r="5497" spans="6:6" x14ac:dyDescent="0.3">
      <c r="F5497" s="142"/>
    </row>
    <row r="5498" spans="6:6" x14ac:dyDescent="0.3">
      <c r="F5498" s="142"/>
    </row>
    <row r="5499" spans="6:6" x14ac:dyDescent="0.3">
      <c r="F5499" s="142"/>
    </row>
    <row r="5500" spans="6:6" x14ac:dyDescent="0.3">
      <c r="F5500" s="142"/>
    </row>
    <row r="5501" spans="6:6" x14ac:dyDescent="0.3">
      <c r="F5501" s="142"/>
    </row>
    <row r="5502" spans="6:6" x14ac:dyDescent="0.3">
      <c r="F5502" s="142"/>
    </row>
    <row r="5503" spans="6:6" x14ac:dyDescent="0.3">
      <c r="F5503" s="142"/>
    </row>
    <row r="5504" spans="6:6" x14ac:dyDescent="0.3">
      <c r="F5504" s="142"/>
    </row>
    <row r="5505" spans="6:6" x14ac:dyDescent="0.3">
      <c r="F5505" s="142"/>
    </row>
    <row r="5506" spans="6:6" x14ac:dyDescent="0.3">
      <c r="F5506" s="142"/>
    </row>
    <row r="5507" spans="6:6" x14ac:dyDescent="0.3">
      <c r="F5507" s="142"/>
    </row>
    <row r="5508" spans="6:6" x14ac:dyDescent="0.3">
      <c r="F5508" s="142"/>
    </row>
    <row r="5509" spans="6:6" x14ac:dyDescent="0.3">
      <c r="F5509" s="142"/>
    </row>
    <row r="5510" spans="6:6" x14ac:dyDescent="0.3">
      <c r="F5510" s="142"/>
    </row>
    <row r="5511" spans="6:6" x14ac:dyDescent="0.3">
      <c r="F5511" s="142"/>
    </row>
    <row r="5512" spans="6:6" x14ac:dyDescent="0.3">
      <c r="F5512" s="142"/>
    </row>
    <row r="5513" spans="6:6" x14ac:dyDescent="0.3">
      <c r="F5513" s="142"/>
    </row>
    <row r="5514" spans="6:6" x14ac:dyDescent="0.3">
      <c r="F5514" s="142"/>
    </row>
    <row r="5515" spans="6:6" x14ac:dyDescent="0.3">
      <c r="F5515" s="142"/>
    </row>
    <row r="5516" spans="6:6" x14ac:dyDescent="0.3">
      <c r="F5516" s="142"/>
    </row>
    <row r="5517" spans="6:6" x14ac:dyDescent="0.3">
      <c r="F5517" s="142"/>
    </row>
    <row r="5518" spans="6:6" x14ac:dyDescent="0.3">
      <c r="F5518" s="142"/>
    </row>
    <row r="5519" spans="6:6" x14ac:dyDescent="0.3">
      <c r="F5519" s="142"/>
    </row>
    <row r="5520" spans="6:6" x14ac:dyDescent="0.3">
      <c r="F5520" s="142"/>
    </row>
    <row r="5521" spans="6:6" x14ac:dyDescent="0.3">
      <c r="F5521" s="142"/>
    </row>
    <row r="5522" spans="6:6" x14ac:dyDescent="0.3">
      <c r="F5522" s="142"/>
    </row>
    <row r="5523" spans="6:6" x14ac:dyDescent="0.3">
      <c r="F5523" s="142"/>
    </row>
    <row r="5524" spans="6:6" x14ac:dyDescent="0.3">
      <c r="F5524" s="142"/>
    </row>
    <row r="5525" spans="6:6" x14ac:dyDescent="0.3">
      <c r="F5525" s="142"/>
    </row>
    <row r="5526" spans="6:6" x14ac:dyDescent="0.3">
      <c r="F5526" s="142"/>
    </row>
    <row r="5527" spans="6:6" x14ac:dyDescent="0.3">
      <c r="F5527" s="142"/>
    </row>
    <row r="5528" spans="6:6" x14ac:dyDescent="0.3">
      <c r="F5528" s="142"/>
    </row>
    <row r="5529" spans="6:6" x14ac:dyDescent="0.3">
      <c r="F5529" s="142"/>
    </row>
    <row r="5530" spans="6:6" x14ac:dyDescent="0.3">
      <c r="F5530" s="142"/>
    </row>
    <row r="5531" spans="6:6" x14ac:dyDescent="0.3">
      <c r="F5531" s="142"/>
    </row>
    <row r="5532" spans="6:6" x14ac:dyDescent="0.3">
      <c r="F5532" s="142"/>
    </row>
    <row r="5533" spans="6:6" x14ac:dyDescent="0.3">
      <c r="F5533" s="142"/>
    </row>
    <row r="5534" spans="6:6" x14ac:dyDescent="0.3">
      <c r="F5534" s="142"/>
    </row>
    <row r="5535" spans="6:6" x14ac:dyDescent="0.3">
      <c r="F5535" s="142"/>
    </row>
    <row r="5536" spans="6:6" x14ac:dyDescent="0.3">
      <c r="F5536" s="142"/>
    </row>
    <row r="5537" spans="6:6" x14ac:dyDescent="0.3">
      <c r="F5537" s="142"/>
    </row>
    <row r="5538" spans="6:6" x14ac:dyDescent="0.3">
      <c r="F5538" s="142"/>
    </row>
    <row r="5539" spans="6:6" x14ac:dyDescent="0.3">
      <c r="F5539" s="142"/>
    </row>
    <row r="5540" spans="6:6" x14ac:dyDescent="0.3">
      <c r="F5540" s="142"/>
    </row>
    <row r="5541" spans="6:6" x14ac:dyDescent="0.3">
      <c r="F5541" s="142"/>
    </row>
    <row r="5542" spans="6:6" x14ac:dyDescent="0.3">
      <c r="F5542" s="142"/>
    </row>
    <row r="5543" spans="6:6" x14ac:dyDescent="0.3">
      <c r="F5543" s="142"/>
    </row>
    <row r="5544" spans="6:6" x14ac:dyDescent="0.3">
      <c r="F5544" s="142"/>
    </row>
    <row r="5545" spans="6:6" x14ac:dyDescent="0.3">
      <c r="F5545" s="142"/>
    </row>
    <row r="5546" spans="6:6" x14ac:dyDescent="0.3">
      <c r="F5546" s="142"/>
    </row>
    <row r="5547" spans="6:6" x14ac:dyDescent="0.3">
      <c r="F5547" s="142"/>
    </row>
    <row r="5548" spans="6:6" x14ac:dyDescent="0.3">
      <c r="F5548" s="142"/>
    </row>
    <row r="5549" spans="6:6" x14ac:dyDescent="0.3">
      <c r="F5549" s="142"/>
    </row>
    <row r="5550" spans="6:6" x14ac:dyDescent="0.3">
      <c r="F5550" s="142"/>
    </row>
    <row r="5551" spans="6:6" x14ac:dyDescent="0.3">
      <c r="F5551" s="142"/>
    </row>
    <row r="5552" spans="6:6" x14ac:dyDescent="0.3">
      <c r="F5552" s="142"/>
    </row>
    <row r="5553" spans="6:6" x14ac:dyDescent="0.3">
      <c r="F5553" s="142"/>
    </row>
    <row r="5554" spans="6:6" x14ac:dyDescent="0.3">
      <c r="F5554" s="142"/>
    </row>
    <row r="5555" spans="6:6" x14ac:dyDescent="0.3">
      <c r="F5555" s="142"/>
    </row>
    <row r="5556" spans="6:6" x14ac:dyDescent="0.3">
      <c r="F5556" s="142"/>
    </row>
    <row r="5557" spans="6:6" x14ac:dyDescent="0.3">
      <c r="F5557" s="142"/>
    </row>
    <row r="5558" spans="6:6" x14ac:dyDescent="0.3">
      <c r="F5558" s="142"/>
    </row>
    <row r="5559" spans="6:6" x14ac:dyDescent="0.3">
      <c r="F5559" s="142"/>
    </row>
    <row r="5560" spans="6:6" x14ac:dyDescent="0.3">
      <c r="F5560" s="142"/>
    </row>
    <row r="5561" spans="6:6" x14ac:dyDescent="0.3">
      <c r="F5561" s="142"/>
    </row>
    <row r="5562" spans="6:6" x14ac:dyDescent="0.3">
      <c r="F5562" s="142"/>
    </row>
    <row r="5563" spans="6:6" x14ac:dyDescent="0.3">
      <c r="F5563" s="142"/>
    </row>
    <row r="5564" spans="6:6" x14ac:dyDescent="0.3">
      <c r="F5564" s="142"/>
    </row>
    <row r="5565" spans="6:6" x14ac:dyDescent="0.3">
      <c r="F5565" s="142"/>
    </row>
    <row r="5566" spans="6:6" x14ac:dyDescent="0.3">
      <c r="F5566" s="142"/>
    </row>
    <row r="5567" spans="6:6" x14ac:dyDescent="0.3">
      <c r="F5567" s="142"/>
    </row>
    <row r="5568" spans="6:6" x14ac:dyDescent="0.3">
      <c r="F5568" s="142"/>
    </row>
    <row r="5569" spans="6:6" x14ac:dyDescent="0.3">
      <c r="F5569" s="142"/>
    </row>
    <row r="5570" spans="6:6" x14ac:dyDescent="0.3">
      <c r="F5570" s="142"/>
    </row>
    <row r="5571" spans="6:6" x14ac:dyDescent="0.3">
      <c r="F5571" s="142"/>
    </row>
    <row r="5572" spans="6:6" x14ac:dyDescent="0.3">
      <c r="F5572" s="142"/>
    </row>
    <row r="5573" spans="6:6" x14ac:dyDescent="0.3">
      <c r="F5573" s="142"/>
    </row>
    <row r="5574" spans="6:6" x14ac:dyDescent="0.3">
      <c r="F5574" s="142"/>
    </row>
    <row r="5575" spans="6:6" x14ac:dyDescent="0.3">
      <c r="F5575" s="142"/>
    </row>
    <row r="5576" spans="6:6" x14ac:dyDescent="0.3">
      <c r="F5576" s="142"/>
    </row>
    <row r="5577" spans="6:6" x14ac:dyDescent="0.3">
      <c r="F5577" s="142"/>
    </row>
    <row r="5578" spans="6:6" x14ac:dyDescent="0.3">
      <c r="F5578" s="142"/>
    </row>
    <row r="5579" spans="6:6" x14ac:dyDescent="0.3">
      <c r="F5579" s="142"/>
    </row>
    <row r="5580" spans="6:6" x14ac:dyDescent="0.3">
      <c r="F5580" s="142"/>
    </row>
    <row r="5581" spans="6:6" x14ac:dyDescent="0.3">
      <c r="F5581" s="142"/>
    </row>
    <row r="5582" spans="6:6" x14ac:dyDescent="0.3">
      <c r="F5582" s="142"/>
    </row>
    <row r="5583" spans="6:6" x14ac:dyDescent="0.3">
      <c r="F5583" s="142"/>
    </row>
    <row r="5584" spans="6:6" x14ac:dyDescent="0.3">
      <c r="F5584" s="142"/>
    </row>
    <row r="5585" spans="6:6" x14ac:dyDescent="0.3">
      <c r="F5585" s="142"/>
    </row>
    <row r="5586" spans="6:6" x14ac:dyDescent="0.3">
      <c r="F5586" s="142"/>
    </row>
    <row r="5587" spans="6:6" x14ac:dyDescent="0.3">
      <c r="F5587" s="142"/>
    </row>
    <row r="5588" spans="6:6" x14ac:dyDescent="0.3">
      <c r="F5588" s="142"/>
    </row>
    <row r="5589" spans="6:6" x14ac:dyDescent="0.3">
      <c r="F5589" s="142"/>
    </row>
    <row r="5590" spans="6:6" x14ac:dyDescent="0.3">
      <c r="F5590" s="142"/>
    </row>
    <row r="5591" spans="6:6" x14ac:dyDescent="0.3">
      <c r="F5591" s="142"/>
    </row>
    <row r="5592" spans="6:6" x14ac:dyDescent="0.3">
      <c r="F5592" s="142"/>
    </row>
    <row r="5593" spans="6:6" x14ac:dyDescent="0.3">
      <c r="F5593" s="142"/>
    </row>
    <row r="5594" spans="6:6" x14ac:dyDescent="0.3">
      <c r="F5594" s="142"/>
    </row>
    <row r="5595" spans="6:6" x14ac:dyDescent="0.3">
      <c r="F5595" s="142"/>
    </row>
    <row r="5596" spans="6:6" x14ac:dyDescent="0.3">
      <c r="F5596" s="142"/>
    </row>
    <row r="5597" spans="6:6" x14ac:dyDescent="0.3">
      <c r="F5597" s="142"/>
    </row>
    <row r="5598" spans="6:6" x14ac:dyDescent="0.3">
      <c r="F5598" s="142"/>
    </row>
    <row r="5599" spans="6:6" x14ac:dyDescent="0.3">
      <c r="F5599" s="142"/>
    </row>
    <row r="5600" spans="6:6" x14ac:dyDescent="0.3">
      <c r="F5600" s="142"/>
    </row>
    <row r="5601" spans="6:6" x14ac:dyDescent="0.3">
      <c r="F5601" s="142"/>
    </row>
    <row r="5602" spans="6:6" x14ac:dyDescent="0.3">
      <c r="F5602" s="142"/>
    </row>
    <row r="5603" spans="6:6" x14ac:dyDescent="0.3">
      <c r="F5603" s="142"/>
    </row>
    <row r="5604" spans="6:6" x14ac:dyDescent="0.3">
      <c r="F5604" s="142"/>
    </row>
    <row r="5605" spans="6:6" x14ac:dyDescent="0.3">
      <c r="F5605" s="142"/>
    </row>
    <row r="5606" spans="6:6" x14ac:dyDescent="0.3">
      <c r="F5606" s="142"/>
    </row>
    <row r="5607" spans="6:6" x14ac:dyDescent="0.3">
      <c r="F5607" s="142"/>
    </row>
    <row r="5608" spans="6:6" x14ac:dyDescent="0.3">
      <c r="F5608" s="142"/>
    </row>
    <row r="5609" spans="6:6" x14ac:dyDescent="0.3">
      <c r="F5609" s="142"/>
    </row>
    <row r="5610" spans="6:6" x14ac:dyDescent="0.3">
      <c r="F5610" s="142"/>
    </row>
    <row r="5611" spans="6:6" x14ac:dyDescent="0.3">
      <c r="F5611" s="142"/>
    </row>
    <row r="5612" spans="6:6" x14ac:dyDescent="0.3">
      <c r="F5612" s="142"/>
    </row>
    <row r="5613" spans="6:6" x14ac:dyDescent="0.3">
      <c r="F5613" s="142"/>
    </row>
    <row r="5614" spans="6:6" x14ac:dyDescent="0.3">
      <c r="F5614" s="142"/>
    </row>
    <row r="5615" spans="6:6" x14ac:dyDescent="0.3">
      <c r="F5615" s="142"/>
    </row>
    <row r="5616" spans="6:6" x14ac:dyDescent="0.3">
      <c r="F5616" s="142"/>
    </row>
    <row r="5617" spans="6:6" x14ac:dyDescent="0.3">
      <c r="F5617" s="142"/>
    </row>
    <row r="5618" spans="6:6" x14ac:dyDescent="0.3">
      <c r="F5618" s="142"/>
    </row>
    <row r="5619" spans="6:6" x14ac:dyDescent="0.3">
      <c r="F5619" s="142"/>
    </row>
    <row r="5620" spans="6:6" x14ac:dyDescent="0.3">
      <c r="F5620" s="142"/>
    </row>
    <row r="5621" spans="6:6" x14ac:dyDescent="0.3">
      <c r="F5621" s="142"/>
    </row>
    <row r="5622" spans="6:6" x14ac:dyDescent="0.3">
      <c r="F5622" s="142"/>
    </row>
    <row r="5623" spans="6:6" x14ac:dyDescent="0.3">
      <c r="F5623" s="142"/>
    </row>
    <row r="5624" spans="6:6" x14ac:dyDescent="0.3">
      <c r="F5624" s="142"/>
    </row>
    <row r="5625" spans="6:6" x14ac:dyDescent="0.3">
      <c r="F5625" s="142"/>
    </row>
    <row r="5626" spans="6:6" x14ac:dyDescent="0.3">
      <c r="F5626" s="142"/>
    </row>
    <row r="5627" spans="6:6" x14ac:dyDescent="0.3">
      <c r="F5627" s="142"/>
    </row>
    <row r="5628" spans="6:6" x14ac:dyDescent="0.3">
      <c r="F5628" s="142"/>
    </row>
    <row r="5629" spans="6:6" x14ac:dyDescent="0.3">
      <c r="F5629" s="142"/>
    </row>
    <row r="5630" spans="6:6" x14ac:dyDescent="0.3">
      <c r="F5630" s="142"/>
    </row>
    <row r="5631" spans="6:6" x14ac:dyDescent="0.3">
      <c r="F5631" s="142"/>
    </row>
    <row r="5632" spans="6:6" x14ac:dyDescent="0.3">
      <c r="F5632" s="142"/>
    </row>
    <row r="5633" spans="6:6" x14ac:dyDescent="0.3">
      <c r="F5633" s="142"/>
    </row>
    <row r="5634" spans="6:6" x14ac:dyDescent="0.3">
      <c r="F5634" s="142"/>
    </row>
    <row r="5635" spans="6:6" x14ac:dyDescent="0.3">
      <c r="F5635" s="142"/>
    </row>
    <row r="5636" spans="6:6" x14ac:dyDescent="0.3">
      <c r="F5636" s="142"/>
    </row>
    <row r="5637" spans="6:6" x14ac:dyDescent="0.3">
      <c r="F5637" s="142"/>
    </row>
    <row r="5638" spans="6:6" x14ac:dyDescent="0.3">
      <c r="F5638" s="142"/>
    </row>
    <row r="5639" spans="6:6" x14ac:dyDescent="0.3">
      <c r="F5639" s="142"/>
    </row>
    <row r="5640" spans="6:6" x14ac:dyDescent="0.3">
      <c r="F5640" s="142"/>
    </row>
    <row r="5641" spans="6:6" x14ac:dyDescent="0.3">
      <c r="F5641" s="142"/>
    </row>
    <row r="5642" spans="6:6" x14ac:dyDescent="0.3">
      <c r="F5642" s="142"/>
    </row>
    <row r="5643" spans="6:6" x14ac:dyDescent="0.3">
      <c r="F5643" s="142"/>
    </row>
    <row r="5644" spans="6:6" x14ac:dyDescent="0.3">
      <c r="F5644" s="142"/>
    </row>
    <row r="5645" spans="6:6" x14ac:dyDescent="0.3">
      <c r="F5645" s="142"/>
    </row>
    <row r="5646" spans="6:6" x14ac:dyDescent="0.3">
      <c r="F5646" s="142"/>
    </row>
    <row r="5647" spans="6:6" x14ac:dyDescent="0.3">
      <c r="F5647" s="142"/>
    </row>
    <row r="5648" spans="6:6" x14ac:dyDescent="0.3">
      <c r="F5648" s="142"/>
    </row>
    <row r="5649" spans="6:6" x14ac:dyDescent="0.3">
      <c r="F5649" s="142"/>
    </row>
    <row r="5650" spans="6:6" x14ac:dyDescent="0.3">
      <c r="F5650" s="142"/>
    </row>
    <row r="5651" spans="6:6" x14ac:dyDescent="0.3">
      <c r="F5651" s="142"/>
    </row>
    <row r="5652" spans="6:6" x14ac:dyDescent="0.3">
      <c r="F5652" s="142"/>
    </row>
    <row r="5653" spans="6:6" x14ac:dyDescent="0.3">
      <c r="F5653" s="142"/>
    </row>
    <row r="5654" spans="6:6" x14ac:dyDescent="0.3">
      <c r="F5654" s="142"/>
    </row>
    <row r="5655" spans="6:6" x14ac:dyDescent="0.3">
      <c r="F5655" s="142"/>
    </row>
    <row r="5656" spans="6:6" x14ac:dyDescent="0.3">
      <c r="F5656" s="142"/>
    </row>
    <row r="5657" spans="6:6" x14ac:dyDescent="0.3">
      <c r="F5657" s="142"/>
    </row>
    <row r="5658" spans="6:6" x14ac:dyDescent="0.3">
      <c r="F5658" s="142"/>
    </row>
    <row r="5659" spans="6:6" x14ac:dyDescent="0.3">
      <c r="F5659" s="142"/>
    </row>
    <row r="5660" spans="6:6" x14ac:dyDescent="0.3">
      <c r="F5660" s="142"/>
    </row>
    <row r="5661" spans="6:6" x14ac:dyDescent="0.3">
      <c r="F5661" s="142"/>
    </row>
    <row r="5662" spans="6:6" x14ac:dyDescent="0.3">
      <c r="F5662" s="142"/>
    </row>
    <row r="5663" spans="6:6" x14ac:dyDescent="0.3">
      <c r="F5663" s="142"/>
    </row>
    <row r="5664" spans="6:6" x14ac:dyDescent="0.3">
      <c r="F5664" s="142"/>
    </row>
    <row r="5665" spans="6:6" x14ac:dyDescent="0.3">
      <c r="F5665" s="142"/>
    </row>
    <row r="5666" spans="6:6" x14ac:dyDescent="0.3">
      <c r="F5666" s="142"/>
    </row>
    <row r="5667" spans="6:6" x14ac:dyDescent="0.3">
      <c r="F5667" s="142"/>
    </row>
    <row r="5668" spans="6:6" x14ac:dyDescent="0.3">
      <c r="F5668" s="142"/>
    </row>
    <row r="5669" spans="6:6" x14ac:dyDescent="0.3">
      <c r="F5669" s="142"/>
    </row>
    <row r="5670" spans="6:6" x14ac:dyDescent="0.3">
      <c r="F5670" s="142"/>
    </row>
    <row r="5671" spans="6:6" x14ac:dyDescent="0.3">
      <c r="F5671" s="142"/>
    </row>
    <row r="5672" spans="6:6" x14ac:dyDescent="0.3">
      <c r="F5672" s="142"/>
    </row>
    <row r="5673" spans="6:6" x14ac:dyDescent="0.3">
      <c r="F5673" s="142"/>
    </row>
    <row r="5674" spans="6:6" x14ac:dyDescent="0.3">
      <c r="F5674" s="142"/>
    </row>
    <row r="5675" spans="6:6" x14ac:dyDescent="0.3">
      <c r="F5675" s="142"/>
    </row>
    <row r="5676" spans="6:6" x14ac:dyDescent="0.3">
      <c r="F5676" s="142"/>
    </row>
    <row r="5677" spans="6:6" x14ac:dyDescent="0.3">
      <c r="F5677" s="142"/>
    </row>
    <row r="5678" spans="6:6" x14ac:dyDescent="0.3">
      <c r="F5678" s="142"/>
    </row>
    <row r="5679" spans="6:6" x14ac:dyDescent="0.3">
      <c r="F5679" s="142"/>
    </row>
    <row r="5680" spans="6:6" x14ac:dyDescent="0.3">
      <c r="F5680" s="142"/>
    </row>
    <row r="5681" spans="6:6" x14ac:dyDescent="0.3">
      <c r="F5681" s="142"/>
    </row>
    <row r="5682" spans="6:6" x14ac:dyDescent="0.3">
      <c r="F5682" s="142"/>
    </row>
    <row r="5683" spans="6:6" x14ac:dyDescent="0.3">
      <c r="F5683" s="142"/>
    </row>
    <row r="5684" spans="6:6" x14ac:dyDescent="0.3">
      <c r="F5684" s="142"/>
    </row>
    <row r="5685" spans="6:6" x14ac:dyDescent="0.3">
      <c r="F5685" s="142"/>
    </row>
    <row r="5686" spans="6:6" x14ac:dyDescent="0.3">
      <c r="F5686" s="142"/>
    </row>
    <row r="5687" spans="6:6" x14ac:dyDescent="0.3">
      <c r="F5687" s="142"/>
    </row>
    <row r="5688" spans="6:6" x14ac:dyDescent="0.3">
      <c r="F5688" s="142"/>
    </row>
    <row r="5689" spans="6:6" x14ac:dyDescent="0.3">
      <c r="F5689" s="142"/>
    </row>
    <row r="5690" spans="6:6" x14ac:dyDescent="0.3">
      <c r="F5690" s="142"/>
    </row>
    <row r="5691" spans="6:6" x14ac:dyDescent="0.3">
      <c r="F5691" s="142"/>
    </row>
    <row r="5692" spans="6:6" x14ac:dyDescent="0.3">
      <c r="F5692" s="142"/>
    </row>
    <row r="5693" spans="6:6" x14ac:dyDescent="0.3">
      <c r="F5693" s="142"/>
    </row>
    <row r="5694" spans="6:6" x14ac:dyDescent="0.3">
      <c r="F5694" s="142"/>
    </row>
    <row r="5695" spans="6:6" x14ac:dyDescent="0.3">
      <c r="F5695" s="142"/>
    </row>
    <row r="5696" spans="6:6" x14ac:dyDescent="0.3">
      <c r="F5696" s="142"/>
    </row>
    <row r="5697" spans="6:6" x14ac:dyDescent="0.3">
      <c r="F5697" s="142"/>
    </row>
    <row r="5698" spans="6:6" x14ac:dyDescent="0.3">
      <c r="F5698" s="142"/>
    </row>
    <row r="5699" spans="6:6" x14ac:dyDescent="0.3">
      <c r="F5699" s="142"/>
    </row>
    <row r="5700" spans="6:6" x14ac:dyDescent="0.3">
      <c r="F5700" s="142"/>
    </row>
    <row r="5701" spans="6:6" x14ac:dyDescent="0.3">
      <c r="F5701" s="142"/>
    </row>
    <row r="5702" spans="6:6" x14ac:dyDescent="0.3">
      <c r="F5702" s="142"/>
    </row>
    <row r="5703" spans="6:6" x14ac:dyDescent="0.3">
      <c r="F5703" s="142"/>
    </row>
    <row r="5704" spans="6:6" x14ac:dyDescent="0.3">
      <c r="F5704" s="142"/>
    </row>
    <row r="5705" spans="6:6" x14ac:dyDescent="0.3">
      <c r="F5705" s="142"/>
    </row>
    <row r="5706" spans="6:6" x14ac:dyDescent="0.3">
      <c r="F5706" s="142"/>
    </row>
    <row r="5707" spans="6:6" x14ac:dyDescent="0.3">
      <c r="F5707" s="142"/>
    </row>
    <row r="5708" spans="6:6" x14ac:dyDescent="0.3">
      <c r="F5708" s="142"/>
    </row>
    <row r="5709" spans="6:6" x14ac:dyDescent="0.3">
      <c r="F5709" s="142"/>
    </row>
    <row r="5710" spans="6:6" x14ac:dyDescent="0.3">
      <c r="F5710" s="142"/>
    </row>
    <row r="5711" spans="6:6" x14ac:dyDescent="0.3">
      <c r="F5711" s="142"/>
    </row>
    <row r="5712" spans="6:6" x14ac:dyDescent="0.3">
      <c r="F5712" s="142"/>
    </row>
    <row r="5713" spans="6:6" x14ac:dyDescent="0.3">
      <c r="F5713" s="142"/>
    </row>
    <row r="5714" spans="6:6" x14ac:dyDescent="0.3">
      <c r="F5714" s="142"/>
    </row>
    <row r="5715" spans="6:6" x14ac:dyDescent="0.3">
      <c r="F5715" s="142"/>
    </row>
    <row r="5716" spans="6:6" x14ac:dyDescent="0.3">
      <c r="F5716" s="142"/>
    </row>
    <row r="5717" spans="6:6" x14ac:dyDescent="0.3">
      <c r="F5717" s="142"/>
    </row>
    <row r="5718" spans="6:6" x14ac:dyDescent="0.3">
      <c r="F5718" s="142"/>
    </row>
    <row r="5719" spans="6:6" x14ac:dyDescent="0.3">
      <c r="F5719" s="142"/>
    </row>
    <row r="5720" spans="6:6" x14ac:dyDescent="0.3">
      <c r="F5720" s="142"/>
    </row>
    <row r="5721" spans="6:6" x14ac:dyDescent="0.3">
      <c r="F5721" s="142"/>
    </row>
    <row r="5722" spans="6:6" x14ac:dyDescent="0.3">
      <c r="F5722" s="142"/>
    </row>
    <row r="5723" spans="6:6" x14ac:dyDescent="0.3">
      <c r="F5723" s="142"/>
    </row>
    <row r="5724" spans="6:6" x14ac:dyDescent="0.3">
      <c r="F5724" s="142"/>
    </row>
    <row r="5725" spans="6:6" x14ac:dyDescent="0.3">
      <c r="F5725" s="142"/>
    </row>
    <row r="5726" spans="6:6" x14ac:dyDescent="0.3">
      <c r="F5726" s="142"/>
    </row>
    <row r="5727" spans="6:6" x14ac:dyDescent="0.3">
      <c r="F5727" s="142"/>
    </row>
    <row r="5728" spans="6:6" x14ac:dyDescent="0.3">
      <c r="F5728" s="142"/>
    </row>
    <row r="5729" spans="6:6" x14ac:dyDescent="0.3">
      <c r="F5729" s="142"/>
    </row>
    <row r="5730" spans="6:6" x14ac:dyDescent="0.3">
      <c r="F5730" s="142"/>
    </row>
    <row r="5731" spans="6:6" x14ac:dyDescent="0.3">
      <c r="F5731" s="142"/>
    </row>
    <row r="5732" spans="6:6" x14ac:dyDescent="0.3">
      <c r="F5732" s="142"/>
    </row>
    <row r="5733" spans="6:6" x14ac:dyDescent="0.3">
      <c r="F5733" s="142"/>
    </row>
    <row r="5734" spans="6:6" x14ac:dyDescent="0.3">
      <c r="F5734" s="142"/>
    </row>
    <row r="5735" spans="6:6" x14ac:dyDescent="0.3">
      <c r="F5735" s="142"/>
    </row>
    <row r="5736" spans="6:6" x14ac:dyDescent="0.3">
      <c r="F5736" s="142"/>
    </row>
    <row r="5737" spans="6:6" x14ac:dyDescent="0.3">
      <c r="F5737" s="142"/>
    </row>
    <row r="5738" spans="6:6" x14ac:dyDescent="0.3">
      <c r="F5738" s="142"/>
    </row>
    <row r="5739" spans="6:6" x14ac:dyDescent="0.3">
      <c r="F5739" s="142"/>
    </row>
    <row r="5740" spans="6:6" x14ac:dyDescent="0.3">
      <c r="F5740" s="142"/>
    </row>
    <row r="5741" spans="6:6" x14ac:dyDescent="0.3">
      <c r="F5741" s="142"/>
    </row>
    <row r="5742" spans="6:6" x14ac:dyDescent="0.3">
      <c r="F5742" s="142"/>
    </row>
    <row r="5743" spans="6:6" x14ac:dyDescent="0.3">
      <c r="F5743" s="142"/>
    </row>
    <row r="5744" spans="6:6" x14ac:dyDescent="0.3">
      <c r="F5744" s="142"/>
    </row>
    <row r="5745" spans="6:6" x14ac:dyDescent="0.3">
      <c r="F5745" s="142"/>
    </row>
    <row r="5746" spans="6:6" x14ac:dyDescent="0.3">
      <c r="F5746" s="142"/>
    </row>
    <row r="5747" spans="6:6" x14ac:dyDescent="0.3">
      <c r="F5747" s="142"/>
    </row>
    <row r="5748" spans="6:6" x14ac:dyDescent="0.3">
      <c r="F5748" s="142"/>
    </row>
    <row r="5749" spans="6:6" x14ac:dyDescent="0.3">
      <c r="F5749" s="142"/>
    </row>
    <row r="5750" spans="6:6" x14ac:dyDescent="0.3">
      <c r="F5750" s="142"/>
    </row>
    <row r="5751" spans="6:6" x14ac:dyDescent="0.3">
      <c r="F5751" s="142"/>
    </row>
    <row r="5752" spans="6:6" x14ac:dyDescent="0.3">
      <c r="F5752" s="142"/>
    </row>
    <row r="5753" spans="6:6" x14ac:dyDescent="0.3">
      <c r="F5753" s="142"/>
    </row>
    <row r="5754" spans="6:6" x14ac:dyDescent="0.3">
      <c r="F5754" s="142"/>
    </row>
    <row r="5755" spans="6:6" x14ac:dyDescent="0.3">
      <c r="F5755" s="142"/>
    </row>
    <row r="5756" spans="6:6" x14ac:dyDescent="0.3">
      <c r="F5756" s="142"/>
    </row>
    <row r="5757" spans="6:6" x14ac:dyDescent="0.3">
      <c r="F5757" s="142"/>
    </row>
    <row r="5758" spans="6:6" x14ac:dyDescent="0.3">
      <c r="F5758" s="142"/>
    </row>
    <row r="5759" spans="6:6" x14ac:dyDescent="0.3">
      <c r="F5759" s="142"/>
    </row>
    <row r="5760" spans="6:6" x14ac:dyDescent="0.3">
      <c r="F5760" s="142"/>
    </row>
    <row r="5761" spans="6:6" x14ac:dyDescent="0.3">
      <c r="F5761" s="142"/>
    </row>
    <row r="5762" spans="6:6" x14ac:dyDescent="0.3">
      <c r="F5762" s="142"/>
    </row>
    <row r="5763" spans="6:6" x14ac:dyDescent="0.3">
      <c r="F5763" s="142"/>
    </row>
    <row r="5764" spans="6:6" x14ac:dyDescent="0.3">
      <c r="F5764" s="142"/>
    </row>
    <row r="5765" spans="6:6" x14ac:dyDescent="0.3">
      <c r="F5765" s="142"/>
    </row>
    <row r="5766" spans="6:6" x14ac:dyDescent="0.3">
      <c r="F5766" s="142"/>
    </row>
    <row r="5767" spans="6:6" x14ac:dyDescent="0.3">
      <c r="F5767" s="142"/>
    </row>
    <row r="5768" spans="6:6" x14ac:dyDescent="0.3">
      <c r="F5768" s="142"/>
    </row>
    <row r="5769" spans="6:6" x14ac:dyDescent="0.3">
      <c r="F5769" s="142"/>
    </row>
    <row r="5770" spans="6:6" x14ac:dyDescent="0.3">
      <c r="F5770" s="142"/>
    </row>
    <row r="5771" spans="6:6" x14ac:dyDescent="0.3">
      <c r="F5771" s="142"/>
    </row>
    <row r="5772" spans="6:6" x14ac:dyDescent="0.3">
      <c r="F5772" s="142"/>
    </row>
    <row r="5773" spans="6:6" x14ac:dyDescent="0.3">
      <c r="F5773" s="142"/>
    </row>
    <row r="5774" spans="6:6" x14ac:dyDescent="0.3">
      <c r="F5774" s="142"/>
    </row>
    <row r="5775" spans="6:6" x14ac:dyDescent="0.3">
      <c r="F5775" s="142"/>
    </row>
    <row r="5776" spans="6:6" x14ac:dyDescent="0.3">
      <c r="F5776" s="142"/>
    </row>
    <row r="5777" spans="6:6" x14ac:dyDescent="0.3">
      <c r="F5777" s="142"/>
    </row>
    <row r="5778" spans="6:6" x14ac:dyDescent="0.3">
      <c r="F5778" s="142"/>
    </row>
    <row r="5779" spans="6:6" x14ac:dyDescent="0.3">
      <c r="F5779" s="142"/>
    </row>
    <row r="5780" spans="6:6" x14ac:dyDescent="0.3">
      <c r="F5780" s="142"/>
    </row>
    <row r="5781" spans="6:6" x14ac:dyDescent="0.3">
      <c r="F5781" s="142"/>
    </row>
    <row r="5782" spans="6:6" x14ac:dyDescent="0.3">
      <c r="F5782" s="142"/>
    </row>
    <row r="5783" spans="6:6" x14ac:dyDescent="0.3">
      <c r="F5783" s="142"/>
    </row>
    <row r="5784" spans="6:6" x14ac:dyDescent="0.3">
      <c r="F5784" s="142"/>
    </row>
    <row r="5785" spans="6:6" x14ac:dyDescent="0.3">
      <c r="F5785" s="142"/>
    </row>
    <row r="5786" spans="6:6" x14ac:dyDescent="0.3">
      <c r="F5786" s="142"/>
    </row>
    <row r="5787" spans="6:6" x14ac:dyDescent="0.3">
      <c r="F5787" s="142"/>
    </row>
    <row r="5788" spans="6:6" x14ac:dyDescent="0.3">
      <c r="F5788" s="142"/>
    </row>
    <row r="5789" spans="6:6" x14ac:dyDescent="0.3">
      <c r="F5789" s="142"/>
    </row>
    <row r="5790" spans="6:6" x14ac:dyDescent="0.3">
      <c r="F5790" s="142"/>
    </row>
    <row r="5791" spans="6:6" x14ac:dyDescent="0.3">
      <c r="F5791" s="142"/>
    </row>
    <row r="5792" spans="6:6" x14ac:dyDescent="0.3">
      <c r="F5792" s="142"/>
    </row>
    <row r="5793" spans="6:6" x14ac:dyDescent="0.3">
      <c r="F5793" s="142"/>
    </row>
    <row r="5794" spans="6:6" x14ac:dyDescent="0.3">
      <c r="F5794" s="142"/>
    </row>
    <row r="5795" spans="6:6" x14ac:dyDescent="0.3">
      <c r="F5795" s="142"/>
    </row>
    <row r="5796" spans="6:6" x14ac:dyDescent="0.3">
      <c r="F5796" s="142"/>
    </row>
    <row r="5797" spans="6:6" x14ac:dyDescent="0.3">
      <c r="F5797" s="142"/>
    </row>
    <row r="5798" spans="6:6" x14ac:dyDescent="0.3">
      <c r="F5798" s="142"/>
    </row>
    <row r="5799" spans="6:6" x14ac:dyDescent="0.3">
      <c r="F5799" s="142"/>
    </row>
    <row r="5800" spans="6:6" x14ac:dyDescent="0.3">
      <c r="F5800" s="142"/>
    </row>
    <row r="5801" spans="6:6" x14ac:dyDescent="0.3">
      <c r="F5801" s="142"/>
    </row>
    <row r="5802" spans="6:6" x14ac:dyDescent="0.3">
      <c r="F5802" s="142"/>
    </row>
    <row r="5803" spans="6:6" x14ac:dyDescent="0.3">
      <c r="F5803" s="142"/>
    </row>
    <row r="5804" spans="6:6" x14ac:dyDescent="0.3">
      <c r="F5804" s="142"/>
    </row>
    <row r="5805" spans="6:6" x14ac:dyDescent="0.3">
      <c r="F5805" s="142"/>
    </row>
    <row r="5806" spans="6:6" x14ac:dyDescent="0.3">
      <c r="F5806" s="142"/>
    </row>
    <row r="5807" spans="6:6" x14ac:dyDescent="0.3">
      <c r="F5807" s="142"/>
    </row>
    <row r="5808" spans="6:6" x14ac:dyDescent="0.3">
      <c r="F5808" s="142"/>
    </row>
    <row r="5809" spans="6:6" x14ac:dyDescent="0.3">
      <c r="F5809" s="142"/>
    </row>
    <row r="5810" spans="6:6" x14ac:dyDescent="0.3">
      <c r="F5810" s="142"/>
    </row>
    <row r="5811" spans="6:6" x14ac:dyDescent="0.3">
      <c r="F5811" s="142"/>
    </row>
    <row r="5812" spans="6:6" x14ac:dyDescent="0.3">
      <c r="F5812" s="142"/>
    </row>
    <row r="5813" spans="6:6" x14ac:dyDescent="0.3">
      <c r="F5813" s="142"/>
    </row>
    <row r="5814" spans="6:6" x14ac:dyDescent="0.3">
      <c r="F5814" s="142"/>
    </row>
    <row r="5815" spans="6:6" x14ac:dyDescent="0.3">
      <c r="F5815" s="142"/>
    </row>
    <row r="5816" spans="6:6" x14ac:dyDescent="0.3">
      <c r="F5816" s="142"/>
    </row>
    <row r="5817" spans="6:6" x14ac:dyDescent="0.3">
      <c r="F5817" s="142"/>
    </row>
    <row r="5818" spans="6:6" x14ac:dyDescent="0.3">
      <c r="F5818" s="142"/>
    </row>
    <row r="5819" spans="6:6" x14ac:dyDescent="0.3">
      <c r="F5819" s="142"/>
    </row>
    <row r="5820" spans="6:6" x14ac:dyDescent="0.3">
      <c r="F5820" s="142"/>
    </row>
    <row r="5821" spans="6:6" x14ac:dyDescent="0.3">
      <c r="F5821" s="142"/>
    </row>
    <row r="5822" spans="6:6" x14ac:dyDescent="0.3">
      <c r="F5822" s="142"/>
    </row>
    <row r="5823" spans="6:6" x14ac:dyDescent="0.3">
      <c r="F5823" s="142"/>
    </row>
    <row r="5824" spans="6:6" x14ac:dyDescent="0.3">
      <c r="F5824" s="142"/>
    </row>
    <row r="5825" spans="6:6" x14ac:dyDescent="0.3">
      <c r="F5825" s="142"/>
    </row>
    <row r="5826" spans="6:6" x14ac:dyDescent="0.3">
      <c r="F5826" s="142"/>
    </row>
    <row r="5827" spans="6:6" x14ac:dyDescent="0.3">
      <c r="F5827" s="142"/>
    </row>
    <row r="5828" spans="6:6" x14ac:dyDescent="0.3">
      <c r="F5828" s="142"/>
    </row>
    <row r="5829" spans="6:6" x14ac:dyDescent="0.3">
      <c r="F5829" s="142"/>
    </row>
    <row r="5830" spans="6:6" x14ac:dyDescent="0.3">
      <c r="F5830" s="142"/>
    </row>
    <row r="5831" spans="6:6" x14ac:dyDescent="0.3">
      <c r="F5831" s="142"/>
    </row>
    <row r="5832" spans="6:6" x14ac:dyDescent="0.3">
      <c r="F5832" s="142"/>
    </row>
    <row r="5833" spans="6:6" x14ac:dyDescent="0.3">
      <c r="F5833" s="142"/>
    </row>
    <row r="5834" spans="6:6" x14ac:dyDescent="0.3">
      <c r="F5834" s="142"/>
    </row>
    <row r="5835" spans="6:6" x14ac:dyDescent="0.3">
      <c r="F5835" s="142"/>
    </row>
    <row r="5836" spans="6:6" x14ac:dyDescent="0.3">
      <c r="F5836" s="142"/>
    </row>
    <row r="5837" spans="6:6" x14ac:dyDescent="0.3">
      <c r="F5837" s="142"/>
    </row>
    <row r="5838" spans="6:6" x14ac:dyDescent="0.3">
      <c r="F5838" s="142"/>
    </row>
    <row r="5839" spans="6:6" x14ac:dyDescent="0.3">
      <c r="F5839" s="142"/>
    </row>
    <row r="5840" spans="6:6" x14ac:dyDescent="0.3">
      <c r="F5840" s="142"/>
    </row>
    <row r="5841" spans="6:6" x14ac:dyDescent="0.3">
      <c r="F5841" s="142"/>
    </row>
    <row r="5842" spans="6:6" x14ac:dyDescent="0.3">
      <c r="F5842" s="142"/>
    </row>
    <row r="5843" spans="6:6" x14ac:dyDescent="0.3">
      <c r="F5843" s="142"/>
    </row>
    <row r="5844" spans="6:6" x14ac:dyDescent="0.3">
      <c r="F5844" s="142"/>
    </row>
    <row r="5845" spans="6:6" x14ac:dyDescent="0.3">
      <c r="F5845" s="142"/>
    </row>
    <row r="5846" spans="6:6" x14ac:dyDescent="0.3">
      <c r="F5846" s="142"/>
    </row>
    <row r="5847" spans="6:6" x14ac:dyDescent="0.3">
      <c r="F5847" s="142"/>
    </row>
    <row r="5848" spans="6:6" x14ac:dyDescent="0.3">
      <c r="F5848" s="142"/>
    </row>
    <row r="5849" spans="6:6" x14ac:dyDescent="0.3">
      <c r="F5849" s="142"/>
    </row>
    <row r="5850" spans="6:6" x14ac:dyDescent="0.3">
      <c r="F5850" s="142"/>
    </row>
    <row r="5851" spans="6:6" x14ac:dyDescent="0.3">
      <c r="F5851" s="142"/>
    </row>
    <row r="5852" spans="6:6" x14ac:dyDescent="0.3">
      <c r="F5852" s="142"/>
    </row>
    <row r="5853" spans="6:6" x14ac:dyDescent="0.3">
      <c r="F5853" s="142"/>
    </row>
    <row r="5854" spans="6:6" x14ac:dyDescent="0.3">
      <c r="F5854" s="142"/>
    </row>
    <row r="5855" spans="6:6" x14ac:dyDescent="0.3">
      <c r="F5855" s="142"/>
    </row>
    <row r="5856" spans="6:6" x14ac:dyDescent="0.3">
      <c r="F5856" s="142"/>
    </row>
    <row r="5857" spans="6:6" x14ac:dyDescent="0.3">
      <c r="F5857" s="142"/>
    </row>
    <row r="5858" spans="6:6" x14ac:dyDescent="0.3">
      <c r="F5858" s="142"/>
    </row>
    <row r="5859" spans="6:6" x14ac:dyDescent="0.3">
      <c r="F5859" s="142"/>
    </row>
    <row r="5860" spans="6:6" x14ac:dyDescent="0.3">
      <c r="F5860" s="142"/>
    </row>
    <row r="5861" spans="6:6" x14ac:dyDescent="0.3">
      <c r="F5861" s="142"/>
    </row>
    <row r="5862" spans="6:6" x14ac:dyDescent="0.3">
      <c r="F5862" s="142"/>
    </row>
    <row r="5863" spans="6:6" x14ac:dyDescent="0.3">
      <c r="F5863" s="142"/>
    </row>
    <row r="5864" spans="6:6" x14ac:dyDescent="0.3">
      <c r="F5864" s="142"/>
    </row>
    <row r="5865" spans="6:6" x14ac:dyDescent="0.3">
      <c r="F5865" s="142"/>
    </row>
    <row r="5866" spans="6:6" x14ac:dyDescent="0.3">
      <c r="F5866" s="142"/>
    </row>
    <row r="5867" spans="6:6" x14ac:dyDescent="0.3">
      <c r="F5867" s="142"/>
    </row>
    <row r="5868" spans="6:6" x14ac:dyDescent="0.3">
      <c r="F5868" s="142"/>
    </row>
    <row r="5869" spans="6:6" x14ac:dyDescent="0.3">
      <c r="F5869" s="142"/>
    </row>
    <row r="5870" spans="6:6" x14ac:dyDescent="0.3">
      <c r="F5870" s="142"/>
    </row>
    <row r="5871" spans="6:6" x14ac:dyDescent="0.3">
      <c r="F5871" s="142"/>
    </row>
    <row r="5872" spans="6:6" x14ac:dyDescent="0.3">
      <c r="F5872" s="142"/>
    </row>
    <row r="5873" spans="6:6" x14ac:dyDescent="0.3">
      <c r="F5873" s="142"/>
    </row>
    <row r="5874" spans="6:6" x14ac:dyDescent="0.3">
      <c r="F5874" s="142"/>
    </row>
    <row r="5875" spans="6:6" x14ac:dyDescent="0.3">
      <c r="F5875" s="142"/>
    </row>
    <row r="5876" spans="6:6" x14ac:dyDescent="0.3">
      <c r="F5876" s="142"/>
    </row>
    <row r="5877" spans="6:6" x14ac:dyDescent="0.3">
      <c r="F5877" s="142"/>
    </row>
    <row r="5878" spans="6:6" x14ac:dyDescent="0.3">
      <c r="F5878" s="142"/>
    </row>
    <row r="5879" spans="6:6" x14ac:dyDescent="0.3">
      <c r="F5879" s="142"/>
    </row>
    <row r="5880" spans="6:6" x14ac:dyDescent="0.3">
      <c r="F5880" s="142"/>
    </row>
    <row r="5881" spans="6:6" x14ac:dyDescent="0.3">
      <c r="F5881" s="142"/>
    </row>
    <row r="5882" spans="6:6" x14ac:dyDescent="0.3">
      <c r="F5882" s="142"/>
    </row>
    <row r="5883" spans="6:6" x14ac:dyDescent="0.3">
      <c r="F5883" s="142"/>
    </row>
    <row r="5884" spans="6:6" x14ac:dyDescent="0.3">
      <c r="F5884" s="142"/>
    </row>
    <row r="5885" spans="6:6" x14ac:dyDescent="0.3">
      <c r="F5885" s="142"/>
    </row>
    <row r="5886" spans="6:6" x14ac:dyDescent="0.3">
      <c r="F5886" s="142"/>
    </row>
    <row r="5887" spans="6:6" x14ac:dyDescent="0.3">
      <c r="F5887" s="142"/>
    </row>
    <row r="5888" spans="6:6" x14ac:dyDescent="0.3">
      <c r="F5888" s="142"/>
    </row>
    <row r="5889" spans="6:6" x14ac:dyDescent="0.3">
      <c r="F5889" s="142"/>
    </row>
    <row r="5890" spans="6:6" x14ac:dyDescent="0.3">
      <c r="F5890" s="142"/>
    </row>
    <row r="5891" spans="6:6" x14ac:dyDescent="0.3">
      <c r="F5891" s="142"/>
    </row>
    <row r="5892" spans="6:6" x14ac:dyDescent="0.3">
      <c r="F5892" s="142"/>
    </row>
    <row r="5893" spans="6:6" x14ac:dyDescent="0.3">
      <c r="F5893" s="142"/>
    </row>
    <row r="5894" spans="6:6" x14ac:dyDescent="0.3">
      <c r="F5894" s="142"/>
    </row>
    <row r="5895" spans="6:6" x14ac:dyDescent="0.3">
      <c r="F5895" s="142"/>
    </row>
    <row r="5896" spans="6:6" x14ac:dyDescent="0.3">
      <c r="F5896" s="142"/>
    </row>
    <row r="5897" spans="6:6" x14ac:dyDescent="0.3">
      <c r="F5897" s="142"/>
    </row>
    <row r="5898" spans="6:6" x14ac:dyDescent="0.3">
      <c r="F5898" s="142"/>
    </row>
    <row r="5899" spans="6:6" x14ac:dyDescent="0.3">
      <c r="F5899" s="142"/>
    </row>
    <row r="5900" spans="6:6" x14ac:dyDescent="0.3">
      <c r="F5900" s="142"/>
    </row>
    <row r="5901" spans="6:6" x14ac:dyDescent="0.3">
      <c r="F5901" s="142"/>
    </row>
    <row r="5902" spans="6:6" x14ac:dyDescent="0.3">
      <c r="F5902" s="142"/>
    </row>
    <row r="5903" spans="6:6" x14ac:dyDescent="0.3">
      <c r="F5903" s="142"/>
    </row>
    <row r="5904" spans="6:6" x14ac:dyDescent="0.3">
      <c r="F5904" s="142"/>
    </row>
    <row r="5905" spans="6:6" x14ac:dyDescent="0.3">
      <c r="F5905" s="142"/>
    </row>
    <row r="5906" spans="6:6" x14ac:dyDescent="0.3">
      <c r="F5906" s="142"/>
    </row>
    <row r="5907" spans="6:6" x14ac:dyDescent="0.3">
      <c r="F5907" s="142"/>
    </row>
    <row r="5908" spans="6:6" x14ac:dyDescent="0.3">
      <c r="F5908" s="142"/>
    </row>
    <row r="5909" spans="6:6" x14ac:dyDescent="0.3">
      <c r="F5909" s="142"/>
    </row>
    <row r="5910" spans="6:6" x14ac:dyDescent="0.3">
      <c r="F5910" s="142"/>
    </row>
    <row r="5911" spans="6:6" x14ac:dyDescent="0.3">
      <c r="F5911" s="142"/>
    </row>
    <row r="5912" spans="6:6" x14ac:dyDescent="0.3">
      <c r="F5912" s="142"/>
    </row>
    <row r="5913" spans="6:6" x14ac:dyDescent="0.3">
      <c r="F5913" s="142"/>
    </row>
    <row r="5914" spans="6:6" x14ac:dyDescent="0.3">
      <c r="F5914" s="142"/>
    </row>
    <row r="5915" spans="6:6" x14ac:dyDescent="0.3">
      <c r="F5915" s="142"/>
    </row>
    <row r="5916" spans="6:6" x14ac:dyDescent="0.3">
      <c r="F5916" s="142"/>
    </row>
    <row r="5917" spans="6:6" x14ac:dyDescent="0.3">
      <c r="F5917" s="142"/>
    </row>
    <row r="5918" spans="6:6" x14ac:dyDescent="0.3">
      <c r="F5918" s="142"/>
    </row>
    <row r="5919" spans="6:6" x14ac:dyDescent="0.3">
      <c r="F5919" s="142"/>
    </row>
    <row r="5920" spans="6:6" x14ac:dyDescent="0.3">
      <c r="F5920" s="142"/>
    </row>
    <row r="5921" spans="6:6" x14ac:dyDescent="0.3">
      <c r="F5921" s="142"/>
    </row>
    <row r="5922" spans="6:6" x14ac:dyDescent="0.3">
      <c r="F5922" s="142"/>
    </row>
    <row r="5923" spans="6:6" x14ac:dyDescent="0.3">
      <c r="F5923" s="142"/>
    </row>
    <row r="5924" spans="6:6" x14ac:dyDescent="0.3">
      <c r="F5924" s="142"/>
    </row>
    <row r="5925" spans="6:6" x14ac:dyDescent="0.3">
      <c r="F5925" s="142"/>
    </row>
    <row r="5926" spans="6:6" x14ac:dyDescent="0.3">
      <c r="F5926" s="142"/>
    </row>
    <row r="5927" spans="6:6" x14ac:dyDescent="0.3">
      <c r="F5927" s="142"/>
    </row>
    <row r="5928" spans="6:6" x14ac:dyDescent="0.3">
      <c r="F5928" s="142"/>
    </row>
    <row r="5929" spans="6:6" x14ac:dyDescent="0.3">
      <c r="F5929" s="142"/>
    </row>
    <row r="5930" spans="6:6" x14ac:dyDescent="0.3">
      <c r="F5930" s="142"/>
    </row>
    <row r="5931" spans="6:6" x14ac:dyDescent="0.3">
      <c r="F5931" s="142"/>
    </row>
    <row r="5932" spans="6:6" x14ac:dyDescent="0.3">
      <c r="F5932" s="142"/>
    </row>
    <row r="5933" spans="6:6" x14ac:dyDescent="0.3">
      <c r="F5933" s="142"/>
    </row>
    <row r="5934" spans="6:6" x14ac:dyDescent="0.3">
      <c r="F5934" s="142"/>
    </row>
    <row r="5935" spans="6:6" x14ac:dyDescent="0.3">
      <c r="F5935" s="142"/>
    </row>
    <row r="5936" spans="6:6" x14ac:dyDescent="0.3">
      <c r="F5936" s="142"/>
    </row>
    <row r="5937" spans="6:6" x14ac:dyDescent="0.3">
      <c r="F5937" s="142"/>
    </row>
    <row r="5938" spans="6:6" x14ac:dyDescent="0.3">
      <c r="F5938" s="142"/>
    </row>
    <row r="5939" spans="6:6" x14ac:dyDescent="0.3">
      <c r="F5939" s="142"/>
    </row>
    <row r="5940" spans="6:6" x14ac:dyDescent="0.3">
      <c r="F5940" s="142"/>
    </row>
    <row r="5941" spans="6:6" x14ac:dyDescent="0.3">
      <c r="F5941" s="142"/>
    </row>
    <row r="5942" spans="6:6" x14ac:dyDescent="0.3">
      <c r="F5942" s="142"/>
    </row>
    <row r="5943" spans="6:6" x14ac:dyDescent="0.3">
      <c r="F5943" s="142"/>
    </row>
    <row r="5944" spans="6:6" x14ac:dyDescent="0.3">
      <c r="F5944" s="142"/>
    </row>
    <row r="5945" spans="6:6" x14ac:dyDescent="0.3">
      <c r="F5945" s="142"/>
    </row>
    <row r="5946" spans="6:6" x14ac:dyDescent="0.3">
      <c r="F5946" s="142"/>
    </row>
    <row r="5947" spans="6:6" x14ac:dyDescent="0.3">
      <c r="F5947" s="142"/>
    </row>
    <row r="5948" spans="6:6" x14ac:dyDescent="0.3">
      <c r="F5948" s="142"/>
    </row>
    <row r="5949" spans="6:6" x14ac:dyDescent="0.3">
      <c r="F5949" s="142"/>
    </row>
    <row r="5950" spans="6:6" x14ac:dyDescent="0.3">
      <c r="F5950" s="142"/>
    </row>
    <row r="5951" spans="6:6" x14ac:dyDescent="0.3">
      <c r="F5951" s="142"/>
    </row>
    <row r="5952" spans="6:6" x14ac:dyDescent="0.3">
      <c r="F5952" s="142"/>
    </row>
    <row r="5953" spans="6:6" x14ac:dyDescent="0.3">
      <c r="F5953" s="142"/>
    </row>
    <row r="5954" spans="6:6" x14ac:dyDescent="0.3">
      <c r="F5954" s="142"/>
    </row>
    <row r="5955" spans="6:6" x14ac:dyDescent="0.3">
      <c r="F5955" s="142"/>
    </row>
    <row r="5956" spans="6:6" x14ac:dyDescent="0.3">
      <c r="F5956" s="142"/>
    </row>
    <row r="5957" spans="6:6" x14ac:dyDescent="0.3">
      <c r="F5957" s="142"/>
    </row>
    <row r="5958" spans="6:6" x14ac:dyDescent="0.3">
      <c r="F5958" s="142"/>
    </row>
    <row r="5959" spans="6:6" x14ac:dyDescent="0.3">
      <c r="F5959" s="142"/>
    </row>
    <row r="5960" spans="6:6" x14ac:dyDescent="0.3">
      <c r="F5960" s="142"/>
    </row>
    <row r="5961" spans="6:6" x14ac:dyDescent="0.3">
      <c r="F5961" s="142"/>
    </row>
    <row r="5962" spans="6:6" x14ac:dyDescent="0.3">
      <c r="F5962" s="142"/>
    </row>
    <row r="5963" spans="6:6" x14ac:dyDescent="0.3">
      <c r="F5963" s="142"/>
    </row>
    <row r="5964" spans="6:6" x14ac:dyDescent="0.3">
      <c r="F5964" s="142"/>
    </row>
    <row r="5965" spans="6:6" x14ac:dyDescent="0.3">
      <c r="F5965" s="142"/>
    </row>
    <row r="5966" spans="6:6" x14ac:dyDescent="0.3">
      <c r="F5966" s="142"/>
    </row>
    <row r="5967" spans="6:6" x14ac:dyDescent="0.3">
      <c r="F5967" s="142"/>
    </row>
    <row r="5968" spans="6:6" x14ac:dyDescent="0.3">
      <c r="F5968" s="142"/>
    </row>
    <row r="5969" spans="6:6" x14ac:dyDescent="0.3">
      <c r="F5969" s="142"/>
    </row>
    <row r="5970" spans="6:6" x14ac:dyDescent="0.3">
      <c r="F5970" s="142"/>
    </row>
    <row r="5971" spans="6:6" x14ac:dyDescent="0.3">
      <c r="F5971" s="142"/>
    </row>
    <row r="5972" spans="6:6" x14ac:dyDescent="0.3">
      <c r="F5972" s="142"/>
    </row>
    <row r="5973" spans="6:6" x14ac:dyDescent="0.3">
      <c r="F5973" s="142"/>
    </row>
    <row r="5974" spans="6:6" x14ac:dyDescent="0.3">
      <c r="F5974" s="142"/>
    </row>
    <row r="5975" spans="6:6" x14ac:dyDescent="0.3">
      <c r="F5975" s="142"/>
    </row>
    <row r="5976" spans="6:6" x14ac:dyDescent="0.3">
      <c r="F5976" s="142"/>
    </row>
    <row r="5977" spans="6:6" x14ac:dyDescent="0.3">
      <c r="F5977" s="142"/>
    </row>
    <row r="5978" spans="6:6" x14ac:dyDescent="0.3">
      <c r="F5978" s="142"/>
    </row>
    <row r="5979" spans="6:6" x14ac:dyDescent="0.3">
      <c r="F5979" s="142"/>
    </row>
    <row r="5980" spans="6:6" x14ac:dyDescent="0.3">
      <c r="F5980" s="142"/>
    </row>
    <row r="5981" spans="6:6" x14ac:dyDescent="0.3">
      <c r="F5981" s="142"/>
    </row>
    <row r="5982" spans="6:6" x14ac:dyDescent="0.3">
      <c r="F5982" s="142"/>
    </row>
    <row r="5983" spans="6:6" x14ac:dyDescent="0.3">
      <c r="F5983" s="142"/>
    </row>
    <row r="5984" spans="6:6" x14ac:dyDescent="0.3">
      <c r="F5984" s="142"/>
    </row>
    <row r="5985" spans="6:6" x14ac:dyDescent="0.3">
      <c r="F5985" s="142"/>
    </row>
    <row r="5986" spans="6:6" x14ac:dyDescent="0.3">
      <c r="F5986" s="142"/>
    </row>
    <row r="5987" spans="6:6" x14ac:dyDescent="0.3">
      <c r="F5987" s="142"/>
    </row>
    <row r="5988" spans="6:6" x14ac:dyDescent="0.3">
      <c r="F5988" s="142"/>
    </row>
    <row r="5989" spans="6:6" x14ac:dyDescent="0.3">
      <c r="F5989" s="142"/>
    </row>
    <row r="5990" spans="6:6" x14ac:dyDescent="0.3">
      <c r="F5990" s="142"/>
    </row>
    <row r="5991" spans="6:6" x14ac:dyDescent="0.3">
      <c r="F5991" s="142"/>
    </row>
    <row r="5992" spans="6:6" x14ac:dyDescent="0.3">
      <c r="F5992" s="142"/>
    </row>
    <row r="5993" spans="6:6" x14ac:dyDescent="0.3">
      <c r="F5993" s="142"/>
    </row>
    <row r="5994" spans="6:6" x14ac:dyDescent="0.3">
      <c r="F5994" s="142"/>
    </row>
    <row r="5995" spans="6:6" x14ac:dyDescent="0.3">
      <c r="F5995" s="142"/>
    </row>
    <row r="5996" spans="6:6" x14ac:dyDescent="0.3">
      <c r="F5996" s="142"/>
    </row>
    <row r="5997" spans="6:6" x14ac:dyDescent="0.3">
      <c r="F5997" s="142"/>
    </row>
    <row r="5998" spans="6:6" x14ac:dyDescent="0.3">
      <c r="F5998" s="142"/>
    </row>
    <row r="5999" spans="6:6" x14ac:dyDescent="0.3">
      <c r="F5999" s="142"/>
    </row>
    <row r="6000" spans="6:6" x14ac:dyDescent="0.3">
      <c r="F6000" s="142"/>
    </row>
    <row r="6001" spans="6:6" x14ac:dyDescent="0.3">
      <c r="F6001" s="142"/>
    </row>
    <row r="6002" spans="6:6" x14ac:dyDescent="0.3">
      <c r="F6002" s="142"/>
    </row>
    <row r="6003" spans="6:6" x14ac:dyDescent="0.3">
      <c r="F6003" s="142"/>
    </row>
    <row r="6004" spans="6:6" x14ac:dyDescent="0.3">
      <c r="F6004" s="142"/>
    </row>
    <row r="6005" spans="6:6" x14ac:dyDescent="0.3">
      <c r="F6005" s="142"/>
    </row>
    <row r="6006" spans="6:6" x14ac:dyDescent="0.3">
      <c r="F6006" s="142"/>
    </row>
    <row r="6007" spans="6:6" x14ac:dyDescent="0.3">
      <c r="F6007" s="142"/>
    </row>
    <row r="6008" spans="6:6" x14ac:dyDescent="0.3">
      <c r="F6008" s="142"/>
    </row>
    <row r="6009" spans="6:6" x14ac:dyDescent="0.3">
      <c r="F6009" s="142"/>
    </row>
    <row r="6010" spans="6:6" x14ac:dyDescent="0.3">
      <c r="F6010" s="142"/>
    </row>
    <row r="6011" spans="6:6" x14ac:dyDescent="0.3">
      <c r="F6011" s="142"/>
    </row>
    <row r="6012" spans="6:6" x14ac:dyDescent="0.3">
      <c r="F6012" s="142"/>
    </row>
    <row r="6013" spans="6:6" x14ac:dyDescent="0.3">
      <c r="F6013" s="142"/>
    </row>
    <row r="6014" spans="6:6" x14ac:dyDescent="0.3">
      <c r="F6014" s="142"/>
    </row>
    <row r="6015" spans="6:6" x14ac:dyDescent="0.3">
      <c r="F6015" s="142"/>
    </row>
    <row r="6016" spans="6:6" x14ac:dyDescent="0.3">
      <c r="F6016" s="142"/>
    </row>
    <row r="6017" spans="6:6" x14ac:dyDescent="0.3">
      <c r="F6017" s="142"/>
    </row>
    <row r="6018" spans="6:6" x14ac:dyDescent="0.3">
      <c r="F6018" s="142"/>
    </row>
    <row r="6019" spans="6:6" x14ac:dyDescent="0.3">
      <c r="F6019" s="142"/>
    </row>
    <row r="6020" spans="6:6" x14ac:dyDescent="0.3">
      <c r="F6020" s="142"/>
    </row>
    <row r="6021" spans="6:6" x14ac:dyDescent="0.3">
      <c r="F6021" s="142"/>
    </row>
    <row r="6022" spans="6:6" x14ac:dyDescent="0.3">
      <c r="F6022" s="142"/>
    </row>
    <row r="6023" spans="6:6" x14ac:dyDescent="0.3">
      <c r="F6023" s="142"/>
    </row>
    <row r="6024" spans="6:6" x14ac:dyDescent="0.3">
      <c r="F6024" s="142"/>
    </row>
    <row r="6025" spans="6:6" x14ac:dyDescent="0.3">
      <c r="F6025" s="142"/>
    </row>
    <row r="6026" spans="6:6" x14ac:dyDescent="0.3">
      <c r="F6026" s="142"/>
    </row>
    <row r="6027" spans="6:6" x14ac:dyDescent="0.3">
      <c r="F6027" s="142"/>
    </row>
    <row r="6028" spans="6:6" x14ac:dyDescent="0.3">
      <c r="F6028" s="142"/>
    </row>
    <row r="6029" spans="6:6" x14ac:dyDescent="0.3">
      <c r="F6029" s="142"/>
    </row>
    <row r="6030" spans="6:6" x14ac:dyDescent="0.3">
      <c r="F6030" s="142"/>
    </row>
    <row r="6031" spans="6:6" x14ac:dyDescent="0.3">
      <c r="F6031" s="142"/>
    </row>
    <row r="6032" spans="6:6" x14ac:dyDescent="0.3">
      <c r="F6032" s="142"/>
    </row>
    <row r="6033" spans="6:6" x14ac:dyDescent="0.3">
      <c r="F6033" s="142"/>
    </row>
    <row r="6034" spans="6:6" x14ac:dyDescent="0.3">
      <c r="F6034" s="142"/>
    </row>
    <row r="6035" spans="6:6" x14ac:dyDescent="0.3">
      <c r="F6035" s="142"/>
    </row>
    <row r="6036" spans="6:6" x14ac:dyDescent="0.3">
      <c r="F6036" s="142"/>
    </row>
    <row r="6037" spans="6:6" x14ac:dyDescent="0.3">
      <c r="F6037" s="142"/>
    </row>
    <row r="6038" spans="6:6" x14ac:dyDescent="0.3">
      <c r="F6038" s="142"/>
    </row>
    <row r="6039" spans="6:6" x14ac:dyDescent="0.3">
      <c r="F6039" s="142"/>
    </row>
    <row r="6040" spans="6:6" x14ac:dyDescent="0.3">
      <c r="F6040" s="142"/>
    </row>
    <row r="6041" spans="6:6" x14ac:dyDescent="0.3">
      <c r="F6041" s="142"/>
    </row>
    <row r="6042" spans="6:6" x14ac:dyDescent="0.3">
      <c r="F6042" s="142"/>
    </row>
    <row r="6043" spans="6:6" x14ac:dyDescent="0.3">
      <c r="F6043" s="142"/>
    </row>
    <row r="6044" spans="6:6" x14ac:dyDescent="0.3">
      <c r="F6044" s="142"/>
    </row>
    <row r="6045" spans="6:6" x14ac:dyDescent="0.3">
      <c r="F6045" s="142"/>
    </row>
    <row r="6046" spans="6:6" x14ac:dyDescent="0.3">
      <c r="F6046" s="142"/>
    </row>
    <row r="6047" spans="6:6" x14ac:dyDescent="0.3">
      <c r="F6047" s="142"/>
    </row>
    <row r="6048" spans="6:6" x14ac:dyDescent="0.3">
      <c r="F6048" s="142"/>
    </row>
    <row r="6049" spans="6:6" x14ac:dyDescent="0.3">
      <c r="F6049" s="142"/>
    </row>
    <row r="6050" spans="6:6" x14ac:dyDescent="0.3">
      <c r="F6050" s="142"/>
    </row>
    <row r="6051" spans="6:6" x14ac:dyDescent="0.3">
      <c r="F6051" s="142"/>
    </row>
    <row r="6052" spans="6:6" x14ac:dyDescent="0.3">
      <c r="F6052" s="142"/>
    </row>
    <row r="6053" spans="6:6" x14ac:dyDescent="0.3">
      <c r="F6053" s="142"/>
    </row>
    <row r="6054" spans="6:6" x14ac:dyDescent="0.3">
      <c r="F6054" s="142"/>
    </row>
    <row r="6055" spans="6:6" x14ac:dyDescent="0.3">
      <c r="F6055" s="142"/>
    </row>
    <row r="6056" spans="6:6" x14ac:dyDescent="0.3">
      <c r="F6056" s="142"/>
    </row>
    <row r="6057" spans="6:6" x14ac:dyDescent="0.3">
      <c r="F6057" s="142"/>
    </row>
    <row r="6058" spans="6:6" x14ac:dyDescent="0.3">
      <c r="F6058" s="142"/>
    </row>
    <row r="6059" spans="6:6" x14ac:dyDescent="0.3">
      <c r="F6059" s="142"/>
    </row>
    <row r="6060" spans="6:6" x14ac:dyDescent="0.3">
      <c r="F6060" s="142"/>
    </row>
    <row r="6061" spans="6:6" x14ac:dyDescent="0.3">
      <c r="F6061" s="142"/>
    </row>
    <row r="6062" spans="6:6" x14ac:dyDescent="0.3">
      <c r="F6062" s="142"/>
    </row>
    <row r="6063" spans="6:6" x14ac:dyDescent="0.3">
      <c r="F6063" s="142"/>
    </row>
    <row r="6064" spans="6:6" x14ac:dyDescent="0.3">
      <c r="F6064" s="142"/>
    </row>
    <row r="6065" spans="6:6" x14ac:dyDescent="0.3">
      <c r="F6065" s="142"/>
    </row>
    <row r="6066" spans="6:6" x14ac:dyDescent="0.3">
      <c r="F6066" s="142"/>
    </row>
    <row r="6067" spans="6:6" x14ac:dyDescent="0.3">
      <c r="F6067" s="142"/>
    </row>
    <row r="6068" spans="6:6" x14ac:dyDescent="0.3">
      <c r="F6068" s="142"/>
    </row>
    <row r="6069" spans="6:6" x14ac:dyDescent="0.3">
      <c r="F6069" s="142"/>
    </row>
    <row r="6070" spans="6:6" x14ac:dyDescent="0.3">
      <c r="F6070" s="142"/>
    </row>
    <row r="6071" spans="6:6" x14ac:dyDescent="0.3">
      <c r="F6071" s="142"/>
    </row>
    <row r="6072" spans="6:6" x14ac:dyDescent="0.3">
      <c r="F6072" s="142"/>
    </row>
    <row r="6073" spans="6:6" x14ac:dyDescent="0.3">
      <c r="F6073" s="142"/>
    </row>
    <row r="6074" spans="6:6" x14ac:dyDescent="0.3">
      <c r="F6074" s="142"/>
    </row>
    <row r="6075" spans="6:6" x14ac:dyDescent="0.3">
      <c r="F6075" s="142"/>
    </row>
    <row r="6076" spans="6:6" x14ac:dyDescent="0.3">
      <c r="F6076" s="142"/>
    </row>
    <row r="6077" spans="6:6" x14ac:dyDescent="0.3">
      <c r="F6077" s="142"/>
    </row>
    <row r="6078" spans="6:6" x14ac:dyDescent="0.3">
      <c r="F6078" s="142"/>
    </row>
    <row r="6079" spans="6:6" x14ac:dyDescent="0.3">
      <c r="F6079" s="142"/>
    </row>
    <row r="6080" spans="6:6" x14ac:dyDescent="0.3">
      <c r="F6080" s="142"/>
    </row>
    <row r="6081" spans="6:6" x14ac:dyDescent="0.3">
      <c r="F6081" s="142"/>
    </row>
    <row r="6082" spans="6:6" x14ac:dyDescent="0.3">
      <c r="F6082" s="142"/>
    </row>
    <row r="6083" spans="6:6" x14ac:dyDescent="0.3">
      <c r="F6083" s="142"/>
    </row>
    <row r="6084" spans="6:6" x14ac:dyDescent="0.3">
      <c r="F6084" s="142"/>
    </row>
    <row r="6085" spans="6:6" x14ac:dyDescent="0.3">
      <c r="F6085" s="142"/>
    </row>
    <row r="6086" spans="6:6" x14ac:dyDescent="0.3">
      <c r="F6086" s="142"/>
    </row>
    <row r="6087" spans="6:6" x14ac:dyDescent="0.3">
      <c r="F6087" s="142"/>
    </row>
    <row r="6088" spans="6:6" x14ac:dyDescent="0.3">
      <c r="F6088" s="142"/>
    </row>
    <row r="6089" spans="6:6" x14ac:dyDescent="0.3">
      <c r="F6089" s="142"/>
    </row>
    <row r="6090" spans="6:6" x14ac:dyDescent="0.3">
      <c r="F6090" s="142"/>
    </row>
    <row r="6091" spans="6:6" x14ac:dyDescent="0.3">
      <c r="F6091" s="142"/>
    </row>
    <row r="6092" spans="6:6" x14ac:dyDescent="0.3">
      <c r="F6092" s="142"/>
    </row>
    <row r="6093" spans="6:6" x14ac:dyDescent="0.3">
      <c r="F6093" s="142"/>
    </row>
    <row r="6094" spans="6:6" x14ac:dyDescent="0.3">
      <c r="F6094" s="142"/>
    </row>
    <row r="6095" spans="6:6" x14ac:dyDescent="0.3">
      <c r="F6095" s="142"/>
    </row>
    <row r="6096" spans="6:6" x14ac:dyDescent="0.3">
      <c r="F6096" s="142"/>
    </row>
    <row r="6097" spans="6:6" x14ac:dyDescent="0.3">
      <c r="F6097" s="142"/>
    </row>
    <row r="6098" spans="6:6" x14ac:dyDescent="0.3">
      <c r="F6098" s="142"/>
    </row>
    <row r="6099" spans="6:6" x14ac:dyDescent="0.3">
      <c r="F6099" s="142"/>
    </row>
    <row r="6100" spans="6:6" x14ac:dyDescent="0.3">
      <c r="F6100" s="142"/>
    </row>
    <row r="6101" spans="6:6" x14ac:dyDescent="0.3">
      <c r="F6101" s="142"/>
    </row>
    <row r="6102" spans="6:6" x14ac:dyDescent="0.3">
      <c r="F6102" s="142"/>
    </row>
    <row r="6103" spans="6:6" x14ac:dyDescent="0.3">
      <c r="F6103" s="142"/>
    </row>
    <row r="6104" spans="6:6" x14ac:dyDescent="0.3">
      <c r="F6104" s="142"/>
    </row>
    <row r="6105" spans="6:6" x14ac:dyDescent="0.3">
      <c r="F6105" s="142"/>
    </row>
    <row r="6106" spans="6:6" x14ac:dyDescent="0.3">
      <c r="F6106" s="142"/>
    </row>
    <row r="6107" spans="6:6" x14ac:dyDescent="0.3">
      <c r="F6107" s="142"/>
    </row>
    <row r="6108" spans="6:6" x14ac:dyDescent="0.3">
      <c r="F6108" s="142"/>
    </row>
    <row r="6109" spans="6:6" x14ac:dyDescent="0.3">
      <c r="F6109" s="142"/>
    </row>
    <row r="6110" spans="6:6" x14ac:dyDescent="0.3">
      <c r="F6110" s="142"/>
    </row>
    <row r="6111" spans="6:6" x14ac:dyDescent="0.3">
      <c r="F6111" s="142"/>
    </row>
    <row r="6112" spans="6:6" x14ac:dyDescent="0.3">
      <c r="F6112" s="142"/>
    </row>
    <row r="6113" spans="6:6" x14ac:dyDescent="0.3">
      <c r="F6113" s="142"/>
    </row>
    <row r="6114" spans="6:6" x14ac:dyDescent="0.3">
      <c r="F6114" s="142"/>
    </row>
    <row r="6115" spans="6:6" x14ac:dyDescent="0.3">
      <c r="F6115" s="142"/>
    </row>
    <row r="6116" spans="6:6" x14ac:dyDescent="0.3">
      <c r="F6116" s="142"/>
    </row>
    <row r="6117" spans="6:6" x14ac:dyDescent="0.3">
      <c r="F6117" s="142"/>
    </row>
    <row r="6118" spans="6:6" x14ac:dyDescent="0.3">
      <c r="F6118" s="142"/>
    </row>
    <row r="6119" spans="6:6" x14ac:dyDescent="0.3">
      <c r="F6119" s="142"/>
    </row>
    <row r="6120" spans="6:6" x14ac:dyDescent="0.3">
      <c r="F6120" s="142"/>
    </row>
    <row r="6121" spans="6:6" x14ac:dyDescent="0.3">
      <c r="F6121" s="142"/>
    </row>
    <row r="6122" spans="6:6" x14ac:dyDescent="0.3">
      <c r="F6122" s="142"/>
    </row>
    <row r="6123" spans="6:6" x14ac:dyDescent="0.3">
      <c r="F6123" s="142"/>
    </row>
    <row r="6124" spans="6:6" x14ac:dyDescent="0.3">
      <c r="F6124" s="142"/>
    </row>
    <row r="6125" spans="6:6" x14ac:dyDescent="0.3">
      <c r="F6125" s="142"/>
    </row>
    <row r="6126" spans="6:6" x14ac:dyDescent="0.3">
      <c r="F6126" s="142"/>
    </row>
    <row r="6127" spans="6:6" x14ac:dyDescent="0.3">
      <c r="F6127" s="142"/>
    </row>
    <row r="6128" spans="6:6" x14ac:dyDescent="0.3">
      <c r="F6128" s="142"/>
    </row>
    <row r="6129" spans="6:6" x14ac:dyDescent="0.3">
      <c r="F6129" s="142"/>
    </row>
    <row r="6130" spans="6:6" x14ac:dyDescent="0.3">
      <c r="F6130" s="142"/>
    </row>
    <row r="6131" spans="6:6" x14ac:dyDescent="0.3">
      <c r="F6131" s="142"/>
    </row>
    <row r="6132" spans="6:6" x14ac:dyDescent="0.3">
      <c r="F6132" s="142"/>
    </row>
    <row r="6133" spans="6:6" x14ac:dyDescent="0.3">
      <c r="F6133" s="142"/>
    </row>
    <row r="6134" spans="6:6" x14ac:dyDescent="0.3">
      <c r="F6134" s="142"/>
    </row>
    <row r="6135" spans="6:6" x14ac:dyDescent="0.3">
      <c r="F6135" s="142"/>
    </row>
    <row r="6136" spans="6:6" x14ac:dyDescent="0.3">
      <c r="F6136" s="142"/>
    </row>
    <row r="6137" spans="6:6" x14ac:dyDescent="0.3">
      <c r="F6137" s="142"/>
    </row>
    <row r="6138" spans="6:6" x14ac:dyDescent="0.3">
      <c r="F6138" s="142"/>
    </row>
    <row r="6139" spans="6:6" x14ac:dyDescent="0.3">
      <c r="F6139" s="142"/>
    </row>
    <row r="6140" spans="6:6" x14ac:dyDescent="0.3">
      <c r="F6140" s="142"/>
    </row>
    <row r="6141" spans="6:6" x14ac:dyDescent="0.3">
      <c r="F6141" s="142"/>
    </row>
    <row r="6142" spans="6:6" x14ac:dyDescent="0.3">
      <c r="F6142" s="142"/>
    </row>
    <row r="6143" spans="6:6" x14ac:dyDescent="0.3">
      <c r="F6143" s="142"/>
    </row>
    <row r="6144" spans="6:6" x14ac:dyDescent="0.3">
      <c r="F6144" s="142"/>
    </row>
    <row r="6145" spans="6:6" x14ac:dyDescent="0.3">
      <c r="F6145" s="142"/>
    </row>
    <row r="6146" spans="6:6" x14ac:dyDescent="0.3">
      <c r="F6146" s="142"/>
    </row>
    <row r="6147" spans="6:6" x14ac:dyDescent="0.3">
      <c r="F6147" s="142"/>
    </row>
    <row r="6148" spans="6:6" x14ac:dyDescent="0.3">
      <c r="F6148" s="142"/>
    </row>
    <row r="6149" spans="6:6" x14ac:dyDescent="0.3">
      <c r="F6149" s="142"/>
    </row>
    <row r="6150" spans="6:6" x14ac:dyDescent="0.3">
      <c r="F6150" s="142"/>
    </row>
    <row r="6151" spans="6:6" x14ac:dyDescent="0.3">
      <c r="F6151" s="142"/>
    </row>
    <row r="6152" spans="6:6" x14ac:dyDescent="0.3">
      <c r="F6152" s="142"/>
    </row>
    <row r="6153" spans="6:6" x14ac:dyDescent="0.3">
      <c r="F6153" s="142"/>
    </row>
    <row r="6154" spans="6:6" x14ac:dyDescent="0.3">
      <c r="F6154" s="142"/>
    </row>
    <row r="6155" spans="6:6" x14ac:dyDescent="0.3">
      <c r="F6155" s="142"/>
    </row>
    <row r="6156" spans="6:6" x14ac:dyDescent="0.3">
      <c r="F6156" s="142"/>
    </row>
    <row r="6157" spans="6:6" x14ac:dyDescent="0.3">
      <c r="F6157" s="142"/>
    </row>
    <row r="6158" spans="6:6" x14ac:dyDescent="0.3">
      <c r="F6158" s="142"/>
    </row>
    <row r="6159" spans="6:6" x14ac:dyDescent="0.3">
      <c r="F6159" s="142"/>
    </row>
    <row r="6160" spans="6:6" x14ac:dyDescent="0.3">
      <c r="F6160" s="142"/>
    </row>
    <row r="6161" spans="6:6" x14ac:dyDescent="0.3">
      <c r="F6161" s="142"/>
    </row>
    <row r="6162" spans="6:6" x14ac:dyDescent="0.3">
      <c r="F6162" s="142"/>
    </row>
    <row r="6163" spans="6:6" x14ac:dyDescent="0.3">
      <c r="F6163" s="142"/>
    </row>
    <row r="6164" spans="6:6" x14ac:dyDescent="0.3">
      <c r="F6164" s="142"/>
    </row>
    <row r="6165" spans="6:6" x14ac:dyDescent="0.3">
      <c r="F6165" s="142"/>
    </row>
    <row r="6166" spans="6:6" x14ac:dyDescent="0.3">
      <c r="F6166" s="142"/>
    </row>
    <row r="6167" spans="6:6" x14ac:dyDescent="0.3">
      <c r="F6167" s="142"/>
    </row>
    <row r="6168" spans="6:6" x14ac:dyDescent="0.3">
      <c r="F6168" s="142"/>
    </row>
    <row r="6169" spans="6:6" x14ac:dyDescent="0.3">
      <c r="F6169" s="142"/>
    </row>
    <row r="6170" spans="6:6" x14ac:dyDescent="0.3">
      <c r="F6170" s="142"/>
    </row>
    <row r="6171" spans="6:6" x14ac:dyDescent="0.3">
      <c r="F6171" s="142"/>
    </row>
    <row r="6172" spans="6:6" x14ac:dyDescent="0.3">
      <c r="F6172" s="142"/>
    </row>
    <row r="6173" spans="6:6" x14ac:dyDescent="0.3">
      <c r="F6173" s="142"/>
    </row>
    <row r="6174" spans="6:6" x14ac:dyDescent="0.3">
      <c r="F6174" s="142"/>
    </row>
    <row r="6175" spans="6:6" x14ac:dyDescent="0.3">
      <c r="F6175" s="142"/>
    </row>
    <row r="6176" spans="6:6" x14ac:dyDescent="0.3">
      <c r="F6176" s="142"/>
    </row>
    <row r="6177" spans="6:6" x14ac:dyDescent="0.3">
      <c r="F6177" s="142"/>
    </row>
    <row r="6178" spans="6:6" x14ac:dyDescent="0.3">
      <c r="F6178" s="142"/>
    </row>
    <row r="6179" spans="6:6" x14ac:dyDescent="0.3">
      <c r="F6179" s="142"/>
    </row>
    <row r="6180" spans="6:6" x14ac:dyDescent="0.3">
      <c r="F6180" s="142"/>
    </row>
    <row r="6181" spans="6:6" x14ac:dyDescent="0.3">
      <c r="F6181" s="142"/>
    </row>
    <row r="6182" spans="6:6" x14ac:dyDescent="0.3">
      <c r="F6182" s="142"/>
    </row>
    <row r="6183" spans="6:6" x14ac:dyDescent="0.3">
      <c r="F6183" s="142"/>
    </row>
    <row r="6184" spans="6:6" x14ac:dyDescent="0.3">
      <c r="F6184" s="142"/>
    </row>
    <row r="6185" spans="6:6" x14ac:dyDescent="0.3">
      <c r="F6185" s="142"/>
    </row>
    <row r="6186" spans="6:6" x14ac:dyDescent="0.3">
      <c r="F6186" s="142"/>
    </row>
    <row r="6187" spans="6:6" x14ac:dyDescent="0.3">
      <c r="F6187" s="142"/>
    </row>
    <row r="6188" spans="6:6" x14ac:dyDescent="0.3">
      <c r="F6188" s="142"/>
    </row>
    <row r="6189" spans="6:6" x14ac:dyDescent="0.3">
      <c r="F6189" s="142"/>
    </row>
    <row r="6190" spans="6:6" x14ac:dyDescent="0.3">
      <c r="F6190" s="142"/>
    </row>
    <row r="6191" spans="6:6" x14ac:dyDescent="0.3">
      <c r="F6191" s="142"/>
    </row>
    <row r="6192" spans="6:6" x14ac:dyDescent="0.3">
      <c r="F6192" s="142"/>
    </row>
    <row r="6193" spans="6:6" x14ac:dyDescent="0.3">
      <c r="F6193" s="142"/>
    </row>
    <row r="6194" spans="6:6" x14ac:dyDescent="0.3">
      <c r="F6194" s="142"/>
    </row>
    <row r="6195" spans="6:6" x14ac:dyDescent="0.3">
      <c r="F6195" s="142"/>
    </row>
    <row r="6196" spans="6:6" x14ac:dyDescent="0.3">
      <c r="F6196" s="142"/>
    </row>
    <row r="6197" spans="6:6" x14ac:dyDescent="0.3">
      <c r="F6197" s="142"/>
    </row>
    <row r="6198" spans="6:6" x14ac:dyDescent="0.3">
      <c r="F6198" s="142"/>
    </row>
    <row r="6199" spans="6:6" x14ac:dyDescent="0.3">
      <c r="F6199" s="142"/>
    </row>
    <row r="6200" spans="6:6" x14ac:dyDescent="0.3">
      <c r="F6200" s="142"/>
    </row>
    <row r="6201" spans="6:6" x14ac:dyDescent="0.3">
      <c r="F6201" s="142"/>
    </row>
    <row r="6202" spans="6:6" x14ac:dyDescent="0.3">
      <c r="F6202" s="142"/>
    </row>
    <row r="6203" spans="6:6" x14ac:dyDescent="0.3">
      <c r="F6203" s="142"/>
    </row>
    <row r="6204" spans="6:6" x14ac:dyDescent="0.3">
      <c r="F6204" s="142"/>
    </row>
    <row r="6205" spans="6:6" x14ac:dyDescent="0.3">
      <c r="F6205" s="142"/>
    </row>
    <row r="6206" spans="6:6" x14ac:dyDescent="0.3">
      <c r="F6206" s="142"/>
    </row>
    <row r="6207" spans="6:6" x14ac:dyDescent="0.3">
      <c r="F6207" s="142"/>
    </row>
    <row r="6208" spans="6:6" x14ac:dyDescent="0.3">
      <c r="F6208" s="142"/>
    </row>
    <row r="6209" spans="6:6" x14ac:dyDescent="0.3">
      <c r="F6209" s="142"/>
    </row>
    <row r="6210" spans="6:6" x14ac:dyDescent="0.3">
      <c r="F6210" s="142"/>
    </row>
    <row r="6211" spans="6:6" x14ac:dyDescent="0.3">
      <c r="F6211" s="142"/>
    </row>
    <row r="6212" spans="6:6" x14ac:dyDescent="0.3">
      <c r="F6212" s="142"/>
    </row>
    <row r="6213" spans="6:6" x14ac:dyDescent="0.3">
      <c r="F6213" s="142"/>
    </row>
    <row r="6214" spans="6:6" x14ac:dyDescent="0.3">
      <c r="F6214" s="142"/>
    </row>
    <row r="6215" spans="6:6" x14ac:dyDescent="0.3">
      <c r="F6215" s="142"/>
    </row>
    <row r="6216" spans="6:6" x14ac:dyDescent="0.3">
      <c r="F6216" s="142"/>
    </row>
    <row r="6217" spans="6:6" x14ac:dyDescent="0.3">
      <c r="F6217" s="142"/>
    </row>
    <row r="6218" spans="6:6" x14ac:dyDescent="0.3">
      <c r="F6218" s="142"/>
    </row>
    <row r="6219" spans="6:6" x14ac:dyDescent="0.3">
      <c r="F6219" s="142"/>
    </row>
    <row r="6220" spans="6:6" x14ac:dyDescent="0.3">
      <c r="F6220" s="142"/>
    </row>
    <row r="6221" spans="6:6" x14ac:dyDescent="0.3">
      <c r="F6221" s="142"/>
    </row>
    <row r="6222" spans="6:6" x14ac:dyDescent="0.3">
      <c r="F6222" s="142"/>
    </row>
    <row r="6223" spans="6:6" x14ac:dyDescent="0.3">
      <c r="F6223" s="142"/>
    </row>
    <row r="6224" spans="6:6" x14ac:dyDescent="0.3">
      <c r="F6224" s="142"/>
    </row>
    <row r="6225" spans="6:6" x14ac:dyDescent="0.3">
      <c r="F6225" s="142"/>
    </row>
    <row r="6226" spans="6:6" x14ac:dyDescent="0.3">
      <c r="F6226" s="142"/>
    </row>
    <row r="6227" spans="6:6" x14ac:dyDescent="0.3">
      <c r="F6227" s="142"/>
    </row>
    <row r="6228" spans="6:6" x14ac:dyDescent="0.3">
      <c r="F6228" s="142"/>
    </row>
    <row r="6229" spans="6:6" x14ac:dyDescent="0.3">
      <c r="F6229" s="142"/>
    </row>
    <row r="6230" spans="6:6" x14ac:dyDescent="0.3">
      <c r="F6230" s="142"/>
    </row>
    <row r="6231" spans="6:6" x14ac:dyDescent="0.3">
      <c r="F6231" s="142"/>
    </row>
    <row r="6232" spans="6:6" x14ac:dyDescent="0.3">
      <c r="F6232" s="142"/>
    </row>
    <row r="6233" spans="6:6" x14ac:dyDescent="0.3">
      <c r="F6233" s="142"/>
    </row>
    <row r="6234" spans="6:6" x14ac:dyDescent="0.3">
      <c r="F6234" s="142"/>
    </row>
    <row r="6235" spans="6:6" x14ac:dyDescent="0.3">
      <c r="F6235" s="142"/>
    </row>
    <row r="6236" spans="6:6" x14ac:dyDescent="0.3">
      <c r="F6236" s="142"/>
    </row>
    <row r="6237" spans="6:6" x14ac:dyDescent="0.3">
      <c r="F6237" s="142"/>
    </row>
    <row r="6238" spans="6:6" x14ac:dyDescent="0.3">
      <c r="F6238" s="142"/>
    </row>
    <row r="6239" spans="6:6" x14ac:dyDescent="0.3">
      <c r="F6239" s="142"/>
    </row>
    <row r="6240" spans="6:6" x14ac:dyDescent="0.3">
      <c r="F6240" s="142"/>
    </row>
    <row r="6241" spans="6:6" x14ac:dyDescent="0.3">
      <c r="F6241" s="142"/>
    </row>
    <row r="6242" spans="6:6" x14ac:dyDescent="0.3">
      <c r="F6242" s="142"/>
    </row>
    <row r="6243" spans="6:6" x14ac:dyDescent="0.3">
      <c r="F6243" s="142"/>
    </row>
    <row r="6244" spans="6:6" x14ac:dyDescent="0.3">
      <c r="F6244" s="142"/>
    </row>
    <row r="6245" spans="6:6" x14ac:dyDescent="0.3">
      <c r="F6245" s="142"/>
    </row>
    <row r="6246" spans="6:6" x14ac:dyDescent="0.3">
      <c r="F6246" s="142"/>
    </row>
    <row r="6247" spans="6:6" x14ac:dyDescent="0.3">
      <c r="F6247" s="142"/>
    </row>
    <row r="6248" spans="6:6" x14ac:dyDescent="0.3">
      <c r="F6248" s="142"/>
    </row>
    <row r="6249" spans="6:6" x14ac:dyDescent="0.3">
      <c r="F6249" s="142"/>
    </row>
    <row r="6250" spans="6:6" x14ac:dyDescent="0.3">
      <c r="F6250" s="142"/>
    </row>
    <row r="6251" spans="6:6" x14ac:dyDescent="0.3">
      <c r="F6251" s="142"/>
    </row>
    <row r="6252" spans="6:6" x14ac:dyDescent="0.3">
      <c r="F6252" s="142"/>
    </row>
    <row r="6253" spans="6:6" x14ac:dyDescent="0.3">
      <c r="F6253" s="142"/>
    </row>
    <row r="6254" spans="6:6" x14ac:dyDescent="0.3">
      <c r="F6254" s="142"/>
    </row>
    <row r="6255" spans="6:6" x14ac:dyDescent="0.3">
      <c r="F6255" s="142"/>
    </row>
    <row r="6256" spans="6:6" x14ac:dyDescent="0.3">
      <c r="F6256" s="142"/>
    </row>
    <row r="6257" spans="6:6" x14ac:dyDescent="0.3">
      <c r="F6257" s="142"/>
    </row>
    <row r="6258" spans="6:6" x14ac:dyDescent="0.3">
      <c r="F6258" s="142"/>
    </row>
    <row r="6259" spans="6:6" x14ac:dyDescent="0.3">
      <c r="F6259" s="142"/>
    </row>
    <row r="6260" spans="6:6" x14ac:dyDescent="0.3">
      <c r="F6260" s="142"/>
    </row>
    <row r="6261" spans="6:6" x14ac:dyDescent="0.3">
      <c r="F6261" s="142"/>
    </row>
    <row r="6262" spans="6:6" x14ac:dyDescent="0.3">
      <c r="F6262" s="142"/>
    </row>
    <row r="6263" spans="6:6" x14ac:dyDescent="0.3">
      <c r="F6263" s="142"/>
    </row>
    <row r="6264" spans="6:6" x14ac:dyDescent="0.3">
      <c r="F6264" s="142"/>
    </row>
    <row r="6265" spans="6:6" x14ac:dyDescent="0.3">
      <c r="F6265" s="142"/>
    </row>
    <row r="6266" spans="6:6" x14ac:dyDescent="0.3">
      <c r="F6266" s="142"/>
    </row>
    <row r="6267" spans="6:6" x14ac:dyDescent="0.3">
      <c r="F6267" s="142"/>
    </row>
    <row r="6268" spans="6:6" x14ac:dyDescent="0.3">
      <c r="F6268" s="142"/>
    </row>
    <row r="6269" spans="6:6" x14ac:dyDescent="0.3">
      <c r="F6269" s="142"/>
    </row>
    <row r="6270" spans="6:6" x14ac:dyDescent="0.3">
      <c r="F6270" s="142"/>
    </row>
    <row r="6271" spans="6:6" x14ac:dyDescent="0.3">
      <c r="F6271" s="142"/>
    </row>
    <row r="6272" spans="6:6" x14ac:dyDescent="0.3">
      <c r="F6272" s="142"/>
    </row>
    <row r="6273" spans="6:6" x14ac:dyDescent="0.3">
      <c r="F6273" s="142"/>
    </row>
    <row r="6274" spans="6:6" x14ac:dyDescent="0.3">
      <c r="F6274" s="142"/>
    </row>
    <row r="6275" spans="6:6" x14ac:dyDescent="0.3">
      <c r="F6275" s="142"/>
    </row>
    <row r="6276" spans="6:6" x14ac:dyDescent="0.3">
      <c r="F6276" s="142"/>
    </row>
    <row r="6277" spans="6:6" x14ac:dyDescent="0.3">
      <c r="F6277" s="142"/>
    </row>
    <row r="6278" spans="6:6" x14ac:dyDescent="0.3">
      <c r="F6278" s="142"/>
    </row>
    <row r="6279" spans="6:6" x14ac:dyDescent="0.3">
      <c r="F6279" s="142"/>
    </row>
    <row r="6280" spans="6:6" x14ac:dyDescent="0.3">
      <c r="F6280" s="142"/>
    </row>
    <row r="6281" spans="6:6" x14ac:dyDescent="0.3">
      <c r="F6281" s="142"/>
    </row>
    <row r="6282" spans="6:6" x14ac:dyDescent="0.3">
      <c r="F6282" s="142"/>
    </row>
    <row r="6283" spans="6:6" x14ac:dyDescent="0.3">
      <c r="F6283" s="142"/>
    </row>
    <row r="6284" spans="6:6" x14ac:dyDescent="0.3">
      <c r="F6284" s="142"/>
    </row>
    <row r="6285" spans="6:6" x14ac:dyDescent="0.3">
      <c r="F6285" s="142"/>
    </row>
    <row r="6286" spans="6:6" x14ac:dyDescent="0.3">
      <c r="F6286" s="142"/>
    </row>
    <row r="6287" spans="6:6" x14ac:dyDescent="0.3">
      <c r="F6287" s="142"/>
    </row>
    <row r="6288" spans="6:6" x14ac:dyDescent="0.3">
      <c r="F6288" s="142"/>
    </row>
    <row r="6289" spans="6:6" x14ac:dyDescent="0.3">
      <c r="F6289" s="142"/>
    </row>
    <row r="6290" spans="6:6" x14ac:dyDescent="0.3">
      <c r="F6290" s="142"/>
    </row>
    <row r="6291" spans="6:6" x14ac:dyDescent="0.3">
      <c r="F6291" s="142"/>
    </row>
    <row r="6292" spans="6:6" x14ac:dyDescent="0.3">
      <c r="F6292" s="142"/>
    </row>
    <row r="6293" spans="6:6" x14ac:dyDescent="0.3">
      <c r="F6293" s="142"/>
    </row>
    <row r="6294" spans="6:6" x14ac:dyDescent="0.3">
      <c r="F6294" s="142"/>
    </row>
    <row r="6295" spans="6:6" x14ac:dyDescent="0.3">
      <c r="F6295" s="142"/>
    </row>
    <row r="6296" spans="6:6" x14ac:dyDescent="0.3">
      <c r="F6296" s="142"/>
    </row>
    <row r="6297" spans="6:6" x14ac:dyDescent="0.3">
      <c r="F6297" s="142"/>
    </row>
    <row r="6298" spans="6:6" x14ac:dyDescent="0.3">
      <c r="F6298" s="142"/>
    </row>
    <row r="6299" spans="6:6" x14ac:dyDescent="0.3">
      <c r="F6299" s="142"/>
    </row>
    <row r="6300" spans="6:6" x14ac:dyDescent="0.3">
      <c r="F6300" s="142"/>
    </row>
    <row r="6301" spans="6:6" x14ac:dyDescent="0.3">
      <c r="F6301" s="142"/>
    </row>
    <row r="6302" spans="6:6" x14ac:dyDescent="0.3">
      <c r="F6302" s="142"/>
    </row>
    <row r="6303" spans="6:6" x14ac:dyDescent="0.3">
      <c r="F6303" s="142"/>
    </row>
    <row r="6304" spans="6:6" x14ac:dyDescent="0.3">
      <c r="F6304" s="142"/>
    </row>
    <row r="6305" spans="6:6" x14ac:dyDescent="0.3">
      <c r="F6305" s="142"/>
    </row>
    <row r="6306" spans="6:6" x14ac:dyDescent="0.3">
      <c r="F6306" s="142"/>
    </row>
    <row r="6307" spans="6:6" x14ac:dyDescent="0.3">
      <c r="F6307" s="142"/>
    </row>
    <row r="6308" spans="6:6" x14ac:dyDescent="0.3">
      <c r="F6308" s="142"/>
    </row>
    <row r="6309" spans="6:6" x14ac:dyDescent="0.3">
      <c r="F6309" s="142"/>
    </row>
    <row r="6310" spans="6:6" x14ac:dyDescent="0.3">
      <c r="F6310" s="142"/>
    </row>
    <row r="6311" spans="6:6" x14ac:dyDescent="0.3">
      <c r="F6311" s="142"/>
    </row>
    <row r="6312" spans="6:6" x14ac:dyDescent="0.3">
      <c r="F6312" s="142"/>
    </row>
    <row r="6313" spans="6:6" x14ac:dyDescent="0.3">
      <c r="F6313" s="142"/>
    </row>
    <row r="6314" spans="6:6" x14ac:dyDescent="0.3">
      <c r="F6314" s="142"/>
    </row>
    <row r="6315" spans="6:6" x14ac:dyDescent="0.3">
      <c r="F6315" s="142"/>
    </row>
    <row r="6316" spans="6:6" x14ac:dyDescent="0.3">
      <c r="F6316" s="142"/>
    </row>
    <row r="6317" spans="6:6" x14ac:dyDescent="0.3">
      <c r="F6317" s="142"/>
    </row>
    <row r="6318" spans="6:6" x14ac:dyDescent="0.3">
      <c r="F6318" s="142"/>
    </row>
    <row r="6319" spans="6:6" x14ac:dyDescent="0.3">
      <c r="F6319" s="142"/>
    </row>
    <row r="6320" spans="6:6" x14ac:dyDescent="0.3">
      <c r="F6320" s="142"/>
    </row>
    <row r="6321" spans="6:6" x14ac:dyDescent="0.3">
      <c r="F6321" s="142"/>
    </row>
    <row r="6322" spans="6:6" x14ac:dyDescent="0.3">
      <c r="F6322" s="142"/>
    </row>
    <row r="6323" spans="6:6" x14ac:dyDescent="0.3">
      <c r="F6323" s="142"/>
    </row>
    <row r="6324" spans="6:6" x14ac:dyDescent="0.3">
      <c r="F6324" s="142"/>
    </row>
    <row r="6325" spans="6:6" x14ac:dyDescent="0.3">
      <c r="F6325" s="142"/>
    </row>
    <row r="6326" spans="6:6" x14ac:dyDescent="0.3">
      <c r="F6326" s="142"/>
    </row>
    <row r="6327" spans="6:6" x14ac:dyDescent="0.3">
      <c r="F6327" s="142"/>
    </row>
    <row r="6328" spans="6:6" x14ac:dyDescent="0.3">
      <c r="F6328" s="142"/>
    </row>
    <row r="6329" spans="6:6" x14ac:dyDescent="0.3">
      <c r="F6329" s="142"/>
    </row>
    <row r="6330" spans="6:6" x14ac:dyDescent="0.3">
      <c r="F6330" s="142"/>
    </row>
    <row r="6331" spans="6:6" x14ac:dyDescent="0.3">
      <c r="F6331" s="142"/>
    </row>
    <row r="6332" spans="6:6" x14ac:dyDescent="0.3">
      <c r="F6332" s="142"/>
    </row>
    <row r="6333" spans="6:6" x14ac:dyDescent="0.3">
      <c r="F6333" s="142"/>
    </row>
    <row r="6334" spans="6:6" x14ac:dyDescent="0.3">
      <c r="F6334" s="142"/>
    </row>
    <row r="6335" spans="6:6" x14ac:dyDescent="0.3">
      <c r="F6335" s="142"/>
    </row>
    <row r="6336" spans="6:6" x14ac:dyDescent="0.3">
      <c r="F6336" s="142"/>
    </row>
    <row r="6337" spans="6:6" x14ac:dyDescent="0.3">
      <c r="F6337" s="142"/>
    </row>
    <row r="6338" spans="6:6" x14ac:dyDescent="0.3">
      <c r="F6338" s="142"/>
    </row>
    <row r="6339" spans="6:6" x14ac:dyDescent="0.3">
      <c r="F6339" s="142"/>
    </row>
    <row r="6340" spans="6:6" x14ac:dyDescent="0.3">
      <c r="F6340" s="142"/>
    </row>
    <row r="6341" spans="6:6" x14ac:dyDescent="0.3">
      <c r="F6341" s="142"/>
    </row>
    <row r="6342" spans="6:6" x14ac:dyDescent="0.3">
      <c r="F6342" s="142"/>
    </row>
    <row r="6343" spans="6:6" x14ac:dyDescent="0.3">
      <c r="F6343" s="142"/>
    </row>
    <row r="6344" spans="6:6" x14ac:dyDescent="0.3">
      <c r="F6344" s="142"/>
    </row>
    <row r="6345" spans="6:6" x14ac:dyDescent="0.3">
      <c r="F6345" s="142"/>
    </row>
    <row r="6346" spans="6:6" x14ac:dyDescent="0.3">
      <c r="F6346" s="142"/>
    </row>
    <row r="6347" spans="6:6" x14ac:dyDescent="0.3">
      <c r="F6347" s="142"/>
    </row>
    <row r="6348" spans="6:6" x14ac:dyDescent="0.3">
      <c r="F6348" s="142"/>
    </row>
    <row r="6349" spans="6:6" x14ac:dyDescent="0.3">
      <c r="F6349" s="142"/>
    </row>
    <row r="6350" spans="6:6" x14ac:dyDescent="0.3">
      <c r="F6350" s="142"/>
    </row>
    <row r="6351" spans="6:6" x14ac:dyDescent="0.3">
      <c r="F6351" s="142"/>
    </row>
    <row r="6352" spans="6:6" x14ac:dyDescent="0.3">
      <c r="F6352" s="142"/>
    </row>
    <row r="6353" spans="6:6" x14ac:dyDescent="0.3">
      <c r="F6353" s="142"/>
    </row>
    <row r="6354" spans="6:6" x14ac:dyDescent="0.3">
      <c r="F6354" s="142"/>
    </row>
    <row r="6355" spans="6:6" x14ac:dyDescent="0.3">
      <c r="F6355" s="142"/>
    </row>
    <row r="6356" spans="6:6" x14ac:dyDescent="0.3">
      <c r="F6356" s="142"/>
    </row>
    <row r="6357" spans="6:6" x14ac:dyDescent="0.3">
      <c r="F6357" s="142"/>
    </row>
    <row r="6358" spans="6:6" x14ac:dyDescent="0.3">
      <c r="F6358" s="142"/>
    </row>
    <row r="6359" spans="6:6" x14ac:dyDescent="0.3">
      <c r="F6359" s="142"/>
    </row>
    <row r="6360" spans="6:6" x14ac:dyDescent="0.3">
      <c r="F6360" s="142"/>
    </row>
    <row r="6361" spans="6:6" x14ac:dyDescent="0.3">
      <c r="F6361" s="142"/>
    </row>
    <row r="6362" spans="6:6" x14ac:dyDescent="0.3">
      <c r="F6362" s="142"/>
    </row>
    <row r="6363" spans="6:6" x14ac:dyDescent="0.3">
      <c r="F6363" s="142"/>
    </row>
    <row r="6364" spans="6:6" x14ac:dyDescent="0.3">
      <c r="F6364" s="142"/>
    </row>
    <row r="6365" spans="6:6" x14ac:dyDescent="0.3">
      <c r="F6365" s="142"/>
    </row>
    <row r="6366" spans="6:6" x14ac:dyDescent="0.3">
      <c r="F6366" s="142"/>
    </row>
    <row r="6367" spans="6:6" x14ac:dyDescent="0.3">
      <c r="F6367" s="142"/>
    </row>
    <row r="6368" spans="6:6" x14ac:dyDescent="0.3">
      <c r="F6368" s="142"/>
    </row>
    <row r="6369" spans="6:6" x14ac:dyDescent="0.3">
      <c r="F6369" s="142"/>
    </row>
    <row r="6370" spans="6:6" x14ac:dyDescent="0.3">
      <c r="F6370" s="142"/>
    </row>
    <row r="6371" spans="6:6" x14ac:dyDescent="0.3">
      <c r="F6371" s="142"/>
    </row>
    <row r="6372" spans="6:6" x14ac:dyDescent="0.3">
      <c r="F6372" s="142"/>
    </row>
    <row r="6373" spans="6:6" x14ac:dyDescent="0.3">
      <c r="F6373" s="142"/>
    </row>
    <row r="6374" spans="6:6" x14ac:dyDescent="0.3">
      <c r="F6374" s="142"/>
    </row>
    <row r="6375" spans="6:6" x14ac:dyDescent="0.3">
      <c r="F6375" s="142"/>
    </row>
    <row r="6376" spans="6:6" x14ac:dyDescent="0.3">
      <c r="F6376" s="142"/>
    </row>
    <row r="6377" spans="6:6" x14ac:dyDescent="0.3">
      <c r="F6377" s="142"/>
    </row>
    <row r="6378" spans="6:6" x14ac:dyDescent="0.3">
      <c r="F6378" s="142"/>
    </row>
    <row r="6379" spans="6:6" x14ac:dyDescent="0.3">
      <c r="F6379" s="142"/>
    </row>
    <row r="6380" spans="6:6" x14ac:dyDescent="0.3">
      <c r="F6380" s="142"/>
    </row>
    <row r="6381" spans="6:6" x14ac:dyDescent="0.3">
      <c r="F6381" s="142"/>
    </row>
    <row r="6382" spans="6:6" x14ac:dyDescent="0.3">
      <c r="F6382" s="142"/>
    </row>
    <row r="6383" spans="6:6" x14ac:dyDescent="0.3">
      <c r="F6383" s="142"/>
    </row>
    <row r="6384" spans="6:6" x14ac:dyDescent="0.3">
      <c r="F6384" s="142"/>
    </row>
    <row r="6385" spans="6:6" x14ac:dyDescent="0.3">
      <c r="F6385" s="142"/>
    </row>
    <row r="6386" spans="6:6" x14ac:dyDescent="0.3">
      <c r="F6386" s="142"/>
    </row>
    <row r="6387" spans="6:6" x14ac:dyDescent="0.3">
      <c r="F6387" s="142"/>
    </row>
    <row r="6388" spans="6:6" x14ac:dyDescent="0.3">
      <c r="F6388" s="142"/>
    </row>
    <row r="6389" spans="6:6" x14ac:dyDescent="0.3">
      <c r="F6389" s="142"/>
    </row>
    <row r="6390" spans="6:6" x14ac:dyDescent="0.3">
      <c r="F6390" s="142"/>
    </row>
    <row r="6391" spans="6:6" x14ac:dyDescent="0.3">
      <c r="F6391" s="142"/>
    </row>
    <row r="6392" spans="6:6" x14ac:dyDescent="0.3">
      <c r="F6392" s="142"/>
    </row>
    <row r="6393" spans="6:6" x14ac:dyDescent="0.3">
      <c r="F6393" s="142"/>
    </row>
    <row r="6394" spans="6:6" x14ac:dyDescent="0.3">
      <c r="F6394" s="142"/>
    </row>
    <row r="6395" spans="6:6" x14ac:dyDescent="0.3">
      <c r="F6395" s="142"/>
    </row>
    <row r="6396" spans="6:6" x14ac:dyDescent="0.3">
      <c r="F6396" s="142"/>
    </row>
    <row r="6397" spans="6:6" x14ac:dyDescent="0.3">
      <c r="F6397" s="142"/>
    </row>
    <row r="6398" spans="6:6" x14ac:dyDescent="0.3">
      <c r="F6398" s="142"/>
    </row>
    <row r="6399" spans="6:6" x14ac:dyDescent="0.3">
      <c r="F6399" s="142"/>
    </row>
    <row r="6400" spans="6:6" x14ac:dyDescent="0.3">
      <c r="F6400" s="142"/>
    </row>
    <row r="6401" spans="6:6" x14ac:dyDescent="0.3">
      <c r="F6401" s="142"/>
    </row>
    <row r="6402" spans="6:6" x14ac:dyDescent="0.3">
      <c r="F6402" s="142"/>
    </row>
    <row r="6403" spans="6:6" x14ac:dyDescent="0.3">
      <c r="F6403" s="142"/>
    </row>
    <row r="6404" spans="6:6" x14ac:dyDescent="0.3">
      <c r="F6404" s="142"/>
    </row>
    <row r="6405" spans="6:6" x14ac:dyDescent="0.3">
      <c r="F6405" s="142"/>
    </row>
    <row r="6406" spans="6:6" x14ac:dyDescent="0.3">
      <c r="F6406" s="142"/>
    </row>
    <row r="6407" spans="6:6" x14ac:dyDescent="0.3">
      <c r="F6407" s="142"/>
    </row>
    <row r="6408" spans="6:6" x14ac:dyDescent="0.3">
      <c r="F6408" s="142"/>
    </row>
    <row r="6409" spans="6:6" x14ac:dyDescent="0.3">
      <c r="F6409" s="142"/>
    </row>
    <row r="6410" spans="6:6" x14ac:dyDescent="0.3">
      <c r="F6410" s="142"/>
    </row>
    <row r="6411" spans="6:6" x14ac:dyDescent="0.3">
      <c r="F6411" s="142"/>
    </row>
    <row r="6412" spans="6:6" x14ac:dyDescent="0.3">
      <c r="F6412" s="142"/>
    </row>
    <row r="6413" spans="6:6" x14ac:dyDescent="0.3">
      <c r="F6413" s="142"/>
    </row>
    <row r="6414" spans="6:6" x14ac:dyDescent="0.3">
      <c r="F6414" s="142"/>
    </row>
    <row r="6415" spans="6:6" x14ac:dyDescent="0.3">
      <c r="F6415" s="142"/>
    </row>
    <row r="6416" spans="6:6" x14ac:dyDescent="0.3">
      <c r="F6416" s="142"/>
    </row>
    <row r="6417" spans="6:6" x14ac:dyDescent="0.3">
      <c r="F6417" s="142"/>
    </row>
    <row r="6418" spans="6:6" x14ac:dyDescent="0.3">
      <c r="F6418" s="142"/>
    </row>
    <row r="6419" spans="6:6" x14ac:dyDescent="0.3">
      <c r="F6419" s="142"/>
    </row>
    <row r="6420" spans="6:6" x14ac:dyDescent="0.3">
      <c r="F6420" s="142"/>
    </row>
    <row r="6421" spans="6:6" x14ac:dyDescent="0.3">
      <c r="F6421" s="142"/>
    </row>
    <row r="6422" spans="6:6" x14ac:dyDescent="0.3">
      <c r="F6422" s="142"/>
    </row>
    <row r="6423" spans="6:6" x14ac:dyDescent="0.3">
      <c r="F6423" s="142"/>
    </row>
    <row r="6424" spans="6:6" x14ac:dyDescent="0.3">
      <c r="F6424" s="142"/>
    </row>
    <row r="6425" spans="6:6" x14ac:dyDescent="0.3">
      <c r="F6425" s="142"/>
    </row>
    <row r="6426" spans="6:6" x14ac:dyDescent="0.3">
      <c r="F6426" s="142"/>
    </row>
    <row r="6427" spans="6:6" x14ac:dyDescent="0.3">
      <c r="F6427" s="142"/>
    </row>
    <row r="6428" spans="6:6" x14ac:dyDescent="0.3">
      <c r="F6428" s="142"/>
    </row>
    <row r="6429" spans="6:6" x14ac:dyDescent="0.3">
      <c r="F6429" s="142"/>
    </row>
    <row r="6430" spans="6:6" x14ac:dyDescent="0.3">
      <c r="F6430" s="142"/>
    </row>
    <row r="6431" spans="6:6" x14ac:dyDescent="0.3">
      <c r="F6431" s="142"/>
    </row>
    <row r="6432" spans="6:6" x14ac:dyDescent="0.3">
      <c r="F6432" s="142"/>
    </row>
    <row r="6433" spans="6:6" x14ac:dyDescent="0.3">
      <c r="F6433" s="142"/>
    </row>
    <row r="6434" spans="6:6" x14ac:dyDescent="0.3">
      <c r="F6434" s="142"/>
    </row>
    <row r="6435" spans="6:6" x14ac:dyDescent="0.3">
      <c r="F6435" s="142"/>
    </row>
    <row r="6436" spans="6:6" x14ac:dyDescent="0.3">
      <c r="F6436" s="142"/>
    </row>
    <row r="6437" spans="6:6" x14ac:dyDescent="0.3">
      <c r="F6437" s="142"/>
    </row>
    <row r="6438" spans="6:6" x14ac:dyDescent="0.3">
      <c r="F6438" s="142"/>
    </row>
    <row r="6439" spans="6:6" x14ac:dyDescent="0.3">
      <c r="F6439" s="142"/>
    </row>
    <row r="6440" spans="6:6" x14ac:dyDescent="0.3">
      <c r="F6440" s="142"/>
    </row>
    <row r="6441" spans="6:6" x14ac:dyDescent="0.3">
      <c r="F6441" s="142"/>
    </row>
    <row r="6442" spans="6:6" x14ac:dyDescent="0.3">
      <c r="F6442" s="142"/>
    </row>
    <row r="6443" spans="6:6" x14ac:dyDescent="0.3">
      <c r="F6443" s="142"/>
    </row>
    <row r="6444" spans="6:6" x14ac:dyDescent="0.3">
      <c r="F6444" s="142"/>
    </row>
    <row r="6445" spans="6:6" x14ac:dyDescent="0.3">
      <c r="F6445" s="142"/>
    </row>
    <row r="6446" spans="6:6" x14ac:dyDescent="0.3">
      <c r="F6446" s="142"/>
    </row>
    <row r="6447" spans="6:6" x14ac:dyDescent="0.3">
      <c r="F6447" s="142"/>
    </row>
    <row r="6448" spans="6:6" x14ac:dyDescent="0.3">
      <c r="F6448" s="142"/>
    </row>
    <row r="6449" spans="6:6" x14ac:dyDescent="0.3">
      <c r="F6449" s="142"/>
    </row>
    <row r="6450" spans="6:6" x14ac:dyDescent="0.3">
      <c r="F6450" s="142"/>
    </row>
    <row r="6451" spans="6:6" x14ac:dyDescent="0.3">
      <c r="F6451" s="142"/>
    </row>
    <row r="6452" spans="6:6" x14ac:dyDescent="0.3">
      <c r="F6452" s="142"/>
    </row>
    <row r="6453" spans="6:6" x14ac:dyDescent="0.3">
      <c r="F6453" s="142"/>
    </row>
    <row r="6454" spans="6:6" x14ac:dyDescent="0.3">
      <c r="F6454" s="142"/>
    </row>
    <row r="6455" spans="6:6" x14ac:dyDescent="0.3">
      <c r="F6455" s="142"/>
    </row>
    <row r="6456" spans="6:6" x14ac:dyDescent="0.3">
      <c r="F6456" s="142"/>
    </row>
    <row r="6457" spans="6:6" x14ac:dyDescent="0.3">
      <c r="F6457" s="142"/>
    </row>
    <row r="6458" spans="6:6" x14ac:dyDescent="0.3">
      <c r="F6458" s="142"/>
    </row>
    <row r="6459" spans="6:6" x14ac:dyDescent="0.3">
      <c r="F6459" s="142"/>
    </row>
    <row r="6460" spans="6:6" x14ac:dyDescent="0.3">
      <c r="F6460" s="142"/>
    </row>
    <row r="6461" spans="6:6" x14ac:dyDescent="0.3">
      <c r="F6461" s="142"/>
    </row>
    <row r="6462" spans="6:6" x14ac:dyDescent="0.3">
      <c r="F6462" s="142"/>
    </row>
    <row r="6463" spans="6:6" x14ac:dyDescent="0.3">
      <c r="F6463" s="142"/>
    </row>
    <row r="6464" spans="6:6" x14ac:dyDescent="0.3">
      <c r="F6464" s="142"/>
    </row>
    <row r="6465" spans="6:6" x14ac:dyDescent="0.3">
      <c r="F6465" s="142"/>
    </row>
    <row r="6466" spans="6:6" x14ac:dyDescent="0.3">
      <c r="F6466" s="142"/>
    </row>
    <row r="6467" spans="6:6" x14ac:dyDescent="0.3">
      <c r="F6467" s="142"/>
    </row>
    <row r="6468" spans="6:6" x14ac:dyDescent="0.3">
      <c r="F6468" s="142"/>
    </row>
    <row r="6469" spans="6:6" x14ac:dyDescent="0.3">
      <c r="F6469" s="142"/>
    </row>
    <row r="6470" spans="6:6" x14ac:dyDescent="0.3">
      <c r="F6470" s="142"/>
    </row>
    <row r="6471" spans="6:6" x14ac:dyDescent="0.3">
      <c r="F6471" s="142"/>
    </row>
    <row r="6472" spans="6:6" x14ac:dyDescent="0.3">
      <c r="F6472" s="142"/>
    </row>
    <row r="6473" spans="6:6" x14ac:dyDescent="0.3">
      <c r="F6473" s="142"/>
    </row>
    <row r="6474" spans="6:6" x14ac:dyDescent="0.3">
      <c r="F6474" s="142"/>
    </row>
    <row r="6475" spans="6:6" x14ac:dyDescent="0.3">
      <c r="F6475" s="142"/>
    </row>
    <row r="6476" spans="6:6" x14ac:dyDescent="0.3">
      <c r="F6476" s="142"/>
    </row>
    <row r="6477" spans="6:6" x14ac:dyDescent="0.3">
      <c r="F6477" s="142"/>
    </row>
    <row r="6478" spans="6:6" x14ac:dyDescent="0.3">
      <c r="F6478" s="142"/>
    </row>
    <row r="6479" spans="6:6" x14ac:dyDescent="0.3">
      <c r="F6479" s="142"/>
    </row>
    <row r="6480" spans="6:6" x14ac:dyDescent="0.3">
      <c r="F6480" s="142"/>
    </row>
    <row r="6481" spans="6:6" x14ac:dyDescent="0.3">
      <c r="F6481" s="142"/>
    </row>
    <row r="6482" spans="6:6" x14ac:dyDescent="0.3">
      <c r="F6482" s="142"/>
    </row>
    <row r="6483" spans="6:6" x14ac:dyDescent="0.3">
      <c r="F6483" s="142"/>
    </row>
    <row r="6484" spans="6:6" x14ac:dyDescent="0.3">
      <c r="F6484" s="142"/>
    </row>
    <row r="6485" spans="6:6" x14ac:dyDescent="0.3">
      <c r="F6485" s="142"/>
    </row>
    <row r="6486" spans="6:6" x14ac:dyDescent="0.3">
      <c r="F6486" s="142"/>
    </row>
    <row r="6487" spans="6:6" x14ac:dyDescent="0.3">
      <c r="F6487" s="142"/>
    </row>
    <row r="6488" spans="6:6" x14ac:dyDescent="0.3">
      <c r="F6488" s="142"/>
    </row>
    <row r="6489" spans="6:6" x14ac:dyDescent="0.3">
      <c r="F6489" s="142"/>
    </row>
    <row r="6490" spans="6:6" x14ac:dyDescent="0.3">
      <c r="F6490" s="142"/>
    </row>
    <row r="6491" spans="6:6" x14ac:dyDescent="0.3">
      <c r="F6491" s="142"/>
    </row>
    <row r="6492" spans="6:6" x14ac:dyDescent="0.3">
      <c r="F6492" s="142"/>
    </row>
    <row r="6493" spans="6:6" x14ac:dyDescent="0.3">
      <c r="F6493" s="142"/>
    </row>
    <row r="6494" spans="6:6" x14ac:dyDescent="0.3">
      <c r="F6494" s="142"/>
    </row>
    <row r="6495" spans="6:6" x14ac:dyDescent="0.3">
      <c r="F6495" s="142"/>
    </row>
    <row r="6496" spans="6:6" x14ac:dyDescent="0.3">
      <c r="F6496" s="142"/>
    </row>
    <row r="6497" spans="6:6" x14ac:dyDescent="0.3">
      <c r="F6497" s="142"/>
    </row>
    <row r="6498" spans="6:6" x14ac:dyDescent="0.3">
      <c r="F6498" s="142"/>
    </row>
    <row r="6499" spans="6:6" x14ac:dyDescent="0.3">
      <c r="F6499" s="142"/>
    </row>
    <row r="6500" spans="6:6" x14ac:dyDescent="0.3">
      <c r="F6500" s="142"/>
    </row>
    <row r="6501" spans="6:6" x14ac:dyDescent="0.3">
      <c r="F6501" s="142"/>
    </row>
    <row r="6502" spans="6:6" x14ac:dyDescent="0.3">
      <c r="F6502" s="142"/>
    </row>
    <row r="6503" spans="6:6" x14ac:dyDescent="0.3">
      <c r="F6503" s="142"/>
    </row>
    <row r="6504" spans="6:6" x14ac:dyDescent="0.3">
      <c r="F6504" s="142"/>
    </row>
    <row r="6505" spans="6:6" x14ac:dyDescent="0.3">
      <c r="F6505" s="142"/>
    </row>
    <row r="6506" spans="6:6" x14ac:dyDescent="0.3">
      <c r="F6506" s="142"/>
    </row>
    <row r="6507" spans="6:6" x14ac:dyDescent="0.3">
      <c r="F6507" s="142"/>
    </row>
    <row r="6508" spans="6:6" x14ac:dyDescent="0.3">
      <c r="F6508" s="142"/>
    </row>
    <row r="6509" spans="6:6" x14ac:dyDescent="0.3">
      <c r="F6509" s="142"/>
    </row>
    <row r="6510" spans="6:6" x14ac:dyDescent="0.3">
      <c r="F6510" s="142"/>
    </row>
    <row r="6511" spans="6:6" x14ac:dyDescent="0.3">
      <c r="F6511" s="142"/>
    </row>
    <row r="6512" spans="6:6" x14ac:dyDescent="0.3">
      <c r="F6512" s="142"/>
    </row>
    <row r="6513" spans="6:6" x14ac:dyDescent="0.3">
      <c r="F6513" s="142"/>
    </row>
    <row r="6514" spans="6:6" x14ac:dyDescent="0.3">
      <c r="F6514" s="142"/>
    </row>
    <row r="6515" spans="6:6" x14ac:dyDescent="0.3">
      <c r="F6515" s="142"/>
    </row>
    <row r="6516" spans="6:6" x14ac:dyDescent="0.3">
      <c r="F6516" s="142"/>
    </row>
    <row r="6517" spans="6:6" x14ac:dyDescent="0.3">
      <c r="F6517" s="142"/>
    </row>
    <row r="6518" spans="6:6" x14ac:dyDescent="0.3">
      <c r="F6518" s="142"/>
    </row>
    <row r="6519" spans="6:6" x14ac:dyDescent="0.3">
      <c r="F6519" s="142"/>
    </row>
    <row r="6520" spans="6:6" x14ac:dyDescent="0.3">
      <c r="F6520" s="142"/>
    </row>
    <row r="6521" spans="6:6" x14ac:dyDescent="0.3">
      <c r="F6521" s="142"/>
    </row>
    <row r="6522" spans="6:6" x14ac:dyDescent="0.3">
      <c r="F6522" s="142"/>
    </row>
    <row r="6523" spans="6:6" x14ac:dyDescent="0.3">
      <c r="F6523" s="142"/>
    </row>
    <row r="6524" spans="6:6" x14ac:dyDescent="0.3">
      <c r="F6524" s="142"/>
    </row>
    <row r="6525" spans="6:6" x14ac:dyDescent="0.3">
      <c r="F6525" s="142"/>
    </row>
    <row r="6526" spans="6:6" x14ac:dyDescent="0.3">
      <c r="F6526" s="142"/>
    </row>
    <row r="6527" spans="6:6" x14ac:dyDescent="0.3">
      <c r="F6527" s="142"/>
    </row>
    <row r="6528" spans="6:6" x14ac:dyDescent="0.3">
      <c r="F6528" s="142"/>
    </row>
    <row r="6529" spans="6:6" x14ac:dyDescent="0.3">
      <c r="F6529" s="142"/>
    </row>
    <row r="6530" spans="6:6" x14ac:dyDescent="0.3">
      <c r="F6530" s="142"/>
    </row>
    <row r="6531" spans="6:6" x14ac:dyDescent="0.3">
      <c r="F6531" s="142"/>
    </row>
    <row r="6532" spans="6:6" x14ac:dyDescent="0.3">
      <c r="F6532" s="142"/>
    </row>
    <row r="6533" spans="6:6" x14ac:dyDescent="0.3">
      <c r="F6533" s="142"/>
    </row>
    <row r="6534" spans="6:6" x14ac:dyDescent="0.3">
      <c r="F6534" s="142"/>
    </row>
    <row r="6535" spans="6:6" x14ac:dyDescent="0.3">
      <c r="F6535" s="142"/>
    </row>
    <row r="6536" spans="6:6" x14ac:dyDescent="0.3">
      <c r="F6536" s="142"/>
    </row>
    <row r="6537" spans="6:6" x14ac:dyDescent="0.3">
      <c r="F6537" s="142"/>
    </row>
    <row r="6538" spans="6:6" x14ac:dyDescent="0.3">
      <c r="F6538" s="142"/>
    </row>
    <row r="6539" spans="6:6" x14ac:dyDescent="0.3">
      <c r="F6539" s="142"/>
    </row>
    <row r="6540" spans="6:6" x14ac:dyDescent="0.3">
      <c r="F6540" s="142"/>
    </row>
    <row r="6541" spans="6:6" x14ac:dyDescent="0.3">
      <c r="F6541" s="142"/>
    </row>
    <row r="6542" spans="6:6" x14ac:dyDescent="0.3">
      <c r="F6542" s="142"/>
    </row>
    <row r="6543" spans="6:6" x14ac:dyDescent="0.3">
      <c r="F6543" s="142"/>
    </row>
    <row r="6544" spans="6:6" x14ac:dyDescent="0.3">
      <c r="F6544" s="142"/>
    </row>
    <row r="6545" spans="6:6" x14ac:dyDescent="0.3">
      <c r="F6545" s="142"/>
    </row>
    <row r="6546" spans="6:6" x14ac:dyDescent="0.3">
      <c r="F6546" s="142"/>
    </row>
    <row r="6547" spans="6:6" x14ac:dyDescent="0.3">
      <c r="F6547" s="142"/>
    </row>
    <row r="6548" spans="6:6" x14ac:dyDescent="0.3">
      <c r="F6548" s="142"/>
    </row>
    <row r="6549" spans="6:6" x14ac:dyDescent="0.3">
      <c r="F6549" s="142"/>
    </row>
    <row r="6550" spans="6:6" x14ac:dyDescent="0.3">
      <c r="F6550" s="142"/>
    </row>
    <row r="6551" spans="6:6" x14ac:dyDescent="0.3">
      <c r="F6551" s="142"/>
    </row>
    <row r="6552" spans="6:6" x14ac:dyDescent="0.3">
      <c r="F6552" s="142"/>
    </row>
    <row r="6553" spans="6:6" x14ac:dyDescent="0.3">
      <c r="F6553" s="142"/>
    </row>
    <row r="6554" spans="6:6" x14ac:dyDescent="0.3">
      <c r="F6554" s="142"/>
    </row>
    <row r="6555" spans="6:6" x14ac:dyDescent="0.3">
      <c r="F6555" s="142"/>
    </row>
    <row r="6556" spans="6:6" x14ac:dyDescent="0.3">
      <c r="F6556" s="142"/>
    </row>
    <row r="6557" spans="6:6" x14ac:dyDescent="0.3">
      <c r="F6557" s="142"/>
    </row>
    <row r="6558" spans="6:6" x14ac:dyDescent="0.3">
      <c r="F6558" s="142"/>
    </row>
    <row r="6559" spans="6:6" x14ac:dyDescent="0.3">
      <c r="F6559" s="142"/>
    </row>
    <row r="6560" spans="6:6" x14ac:dyDescent="0.3">
      <c r="F6560" s="142"/>
    </row>
    <row r="6561" spans="6:6" x14ac:dyDescent="0.3">
      <c r="F6561" s="142"/>
    </row>
    <row r="6562" spans="6:6" x14ac:dyDescent="0.3">
      <c r="F6562" s="142"/>
    </row>
    <row r="6563" spans="6:6" x14ac:dyDescent="0.3">
      <c r="F6563" s="142"/>
    </row>
    <row r="6564" spans="6:6" x14ac:dyDescent="0.3">
      <c r="F6564" s="142"/>
    </row>
    <row r="6565" spans="6:6" x14ac:dyDescent="0.3">
      <c r="F6565" s="142"/>
    </row>
    <row r="6566" spans="6:6" x14ac:dyDescent="0.3">
      <c r="F6566" s="142"/>
    </row>
    <row r="6567" spans="6:6" x14ac:dyDescent="0.3">
      <c r="F6567" s="142"/>
    </row>
    <row r="6568" spans="6:6" x14ac:dyDescent="0.3">
      <c r="F6568" s="142"/>
    </row>
    <row r="6569" spans="6:6" x14ac:dyDescent="0.3">
      <c r="F6569" s="142"/>
    </row>
    <row r="6570" spans="6:6" x14ac:dyDescent="0.3">
      <c r="F6570" s="142"/>
    </row>
    <row r="6571" spans="6:6" x14ac:dyDescent="0.3">
      <c r="F6571" s="142"/>
    </row>
    <row r="6572" spans="6:6" x14ac:dyDescent="0.3">
      <c r="F6572" s="142"/>
    </row>
    <row r="6573" spans="6:6" x14ac:dyDescent="0.3">
      <c r="F6573" s="142"/>
    </row>
    <row r="6574" spans="6:6" x14ac:dyDescent="0.3">
      <c r="F6574" s="142"/>
    </row>
    <row r="6575" spans="6:6" x14ac:dyDescent="0.3">
      <c r="F6575" s="142"/>
    </row>
    <row r="6576" spans="6:6" x14ac:dyDescent="0.3">
      <c r="F6576" s="142"/>
    </row>
    <row r="6577" spans="6:6" x14ac:dyDescent="0.3">
      <c r="F6577" s="142"/>
    </row>
    <row r="6578" spans="6:6" x14ac:dyDescent="0.3">
      <c r="F6578" s="142"/>
    </row>
    <row r="6579" spans="6:6" x14ac:dyDescent="0.3">
      <c r="F6579" s="142"/>
    </row>
    <row r="6580" spans="6:6" x14ac:dyDescent="0.3">
      <c r="F6580" s="142"/>
    </row>
    <row r="6581" spans="6:6" x14ac:dyDescent="0.3">
      <c r="F6581" s="142"/>
    </row>
    <row r="6582" spans="6:6" x14ac:dyDescent="0.3">
      <c r="F6582" s="142"/>
    </row>
    <row r="6583" spans="6:6" x14ac:dyDescent="0.3">
      <c r="F6583" s="142"/>
    </row>
    <row r="6584" spans="6:6" x14ac:dyDescent="0.3">
      <c r="F6584" s="142"/>
    </row>
    <row r="6585" spans="6:6" x14ac:dyDescent="0.3">
      <c r="F6585" s="142"/>
    </row>
    <row r="6586" spans="6:6" x14ac:dyDescent="0.3">
      <c r="F6586" s="142"/>
    </row>
    <row r="6587" spans="6:6" x14ac:dyDescent="0.3">
      <c r="F6587" s="142"/>
    </row>
    <row r="6588" spans="6:6" x14ac:dyDescent="0.3">
      <c r="F6588" s="142"/>
    </row>
    <row r="6589" spans="6:6" x14ac:dyDescent="0.3">
      <c r="F6589" s="142"/>
    </row>
    <row r="6590" spans="6:6" x14ac:dyDescent="0.3">
      <c r="F6590" s="142"/>
    </row>
    <row r="6591" spans="6:6" x14ac:dyDescent="0.3">
      <c r="F6591" s="142"/>
    </row>
    <row r="6592" spans="6:6" x14ac:dyDescent="0.3">
      <c r="F6592" s="142"/>
    </row>
    <row r="6593" spans="6:6" x14ac:dyDescent="0.3">
      <c r="F6593" s="142"/>
    </row>
    <row r="6594" spans="6:6" x14ac:dyDescent="0.3">
      <c r="F6594" s="142"/>
    </row>
    <row r="6595" spans="6:6" x14ac:dyDescent="0.3">
      <c r="F6595" s="142"/>
    </row>
    <row r="6596" spans="6:6" x14ac:dyDescent="0.3">
      <c r="F6596" s="142"/>
    </row>
    <row r="6597" spans="6:6" x14ac:dyDescent="0.3">
      <c r="F6597" s="142"/>
    </row>
    <row r="6598" spans="6:6" x14ac:dyDescent="0.3">
      <c r="F6598" s="142"/>
    </row>
    <row r="6599" spans="6:6" x14ac:dyDescent="0.3">
      <c r="F6599" s="142"/>
    </row>
    <row r="6600" spans="6:6" x14ac:dyDescent="0.3">
      <c r="F6600" s="142"/>
    </row>
    <row r="6601" spans="6:6" x14ac:dyDescent="0.3">
      <c r="F6601" s="142"/>
    </row>
    <row r="6602" spans="6:6" x14ac:dyDescent="0.3">
      <c r="F6602" s="142"/>
    </row>
    <row r="6603" spans="6:6" x14ac:dyDescent="0.3">
      <c r="F6603" s="142"/>
    </row>
    <row r="6604" spans="6:6" x14ac:dyDescent="0.3">
      <c r="F6604" s="142"/>
    </row>
    <row r="6605" spans="6:6" x14ac:dyDescent="0.3">
      <c r="F6605" s="142"/>
    </row>
    <row r="6606" spans="6:6" x14ac:dyDescent="0.3">
      <c r="F6606" s="142"/>
    </row>
    <row r="6607" spans="6:6" x14ac:dyDescent="0.3">
      <c r="F6607" s="142"/>
    </row>
    <row r="6608" spans="6:6" x14ac:dyDescent="0.3">
      <c r="F6608" s="142"/>
    </row>
    <row r="6609" spans="6:6" x14ac:dyDescent="0.3">
      <c r="F6609" s="142"/>
    </row>
    <row r="6610" spans="6:6" x14ac:dyDescent="0.3">
      <c r="F6610" s="142"/>
    </row>
    <row r="6611" spans="6:6" x14ac:dyDescent="0.3">
      <c r="F6611" s="142"/>
    </row>
    <row r="6612" spans="6:6" x14ac:dyDescent="0.3">
      <c r="F6612" s="142"/>
    </row>
    <row r="6613" spans="6:6" x14ac:dyDescent="0.3">
      <c r="F6613" s="142"/>
    </row>
    <row r="6614" spans="6:6" x14ac:dyDescent="0.3">
      <c r="F6614" s="142"/>
    </row>
    <row r="6615" spans="6:6" x14ac:dyDescent="0.3">
      <c r="F6615" s="142"/>
    </row>
    <row r="6616" spans="6:6" x14ac:dyDescent="0.3">
      <c r="F6616" s="142"/>
    </row>
    <row r="6617" spans="6:6" x14ac:dyDescent="0.3">
      <c r="F6617" s="142"/>
    </row>
    <row r="6618" spans="6:6" x14ac:dyDescent="0.3">
      <c r="F6618" s="142"/>
    </row>
    <row r="6619" spans="6:6" x14ac:dyDescent="0.3">
      <c r="F6619" s="142"/>
    </row>
    <row r="6620" spans="6:6" x14ac:dyDescent="0.3">
      <c r="F6620" s="142"/>
    </row>
    <row r="6621" spans="6:6" x14ac:dyDescent="0.3">
      <c r="F6621" s="142"/>
    </row>
    <row r="6622" spans="6:6" x14ac:dyDescent="0.3">
      <c r="F6622" s="142"/>
    </row>
    <row r="6623" spans="6:6" x14ac:dyDescent="0.3">
      <c r="F6623" s="142"/>
    </row>
    <row r="6624" spans="6:6" x14ac:dyDescent="0.3">
      <c r="F6624" s="142"/>
    </row>
    <row r="6625" spans="6:6" x14ac:dyDescent="0.3">
      <c r="F6625" s="142"/>
    </row>
    <row r="6626" spans="6:6" x14ac:dyDescent="0.3">
      <c r="F6626" s="142"/>
    </row>
    <row r="6627" spans="6:6" x14ac:dyDescent="0.3">
      <c r="F6627" s="142"/>
    </row>
    <row r="6628" spans="6:6" x14ac:dyDescent="0.3">
      <c r="F6628" s="142"/>
    </row>
    <row r="6629" spans="6:6" x14ac:dyDescent="0.3">
      <c r="F6629" s="142"/>
    </row>
    <row r="6630" spans="6:6" x14ac:dyDescent="0.3">
      <c r="F6630" s="142"/>
    </row>
    <row r="6631" spans="6:6" x14ac:dyDescent="0.3">
      <c r="F6631" s="142"/>
    </row>
    <row r="6632" spans="6:6" x14ac:dyDescent="0.3">
      <c r="F6632" s="142"/>
    </row>
    <row r="6633" spans="6:6" x14ac:dyDescent="0.3">
      <c r="F6633" s="142"/>
    </row>
    <row r="6634" spans="6:6" x14ac:dyDescent="0.3">
      <c r="F6634" s="142"/>
    </row>
    <row r="6635" spans="6:6" x14ac:dyDescent="0.3">
      <c r="F6635" s="142"/>
    </row>
    <row r="6636" spans="6:6" x14ac:dyDescent="0.3">
      <c r="F6636" s="142"/>
    </row>
    <row r="6637" spans="6:6" x14ac:dyDescent="0.3">
      <c r="F6637" s="142"/>
    </row>
    <row r="6638" spans="6:6" x14ac:dyDescent="0.3">
      <c r="F6638" s="142"/>
    </row>
    <row r="6639" spans="6:6" x14ac:dyDescent="0.3">
      <c r="F6639" s="142"/>
    </row>
    <row r="6640" spans="6:6" x14ac:dyDescent="0.3">
      <c r="F6640" s="142"/>
    </row>
    <row r="6641" spans="6:6" x14ac:dyDescent="0.3">
      <c r="F6641" s="142"/>
    </row>
    <row r="6642" spans="6:6" x14ac:dyDescent="0.3">
      <c r="F6642" s="142"/>
    </row>
    <row r="6643" spans="6:6" x14ac:dyDescent="0.3">
      <c r="F6643" s="142"/>
    </row>
    <row r="6644" spans="6:6" x14ac:dyDescent="0.3">
      <c r="F6644" s="142"/>
    </row>
    <row r="6645" spans="6:6" x14ac:dyDescent="0.3">
      <c r="F6645" s="142"/>
    </row>
    <row r="6646" spans="6:6" x14ac:dyDescent="0.3">
      <c r="F6646" s="142"/>
    </row>
    <row r="6647" spans="6:6" x14ac:dyDescent="0.3">
      <c r="F6647" s="142"/>
    </row>
    <row r="6648" spans="6:6" x14ac:dyDescent="0.3">
      <c r="F6648" s="142"/>
    </row>
    <row r="6649" spans="6:6" x14ac:dyDescent="0.3">
      <c r="F6649" s="142"/>
    </row>
    <row r="6650" spans="6:6" x14ac:dyDescent="0.3">
      <c r="F6650" s="142"/>
    </row>
    <row r="6651" spans="6:6" x14ac:dyDescent="0.3">
      <c r="F6651" s="142"/>
    </row>
    <row r="6652" spans="6:6" x14ac:dyDescent="0.3">
      <c r="F6652" s="142"/>
    </row>
    <row r="6653" spans="6:6" x14ac:dyDescent="0.3">
      <c r="F6653" s="142"/>
    </row>
    <row r="6654" spans="6:6" x14ac:dyDescent="0.3">
      <c r="F6654" s="142"/>
    </row>
    <row r="6655" spans="6:6" x14ac:dyDescent="0.3">
      <c r="F6655" s="142"/>
    </row>
    <row r="6656" spans="6:6" x14ac:dyDescent="0.3">
      <c r="F6656" s="142"/>
    </row>
    <row r="6657" spans="6:6" x14ac:dyDescent="0.3">
      <c r="F6657" s="142"/>
    </row>
    <row r="6658" spans="6:6" x14ac:dyDescent="0.3">
      <c r="F6658" s="142"/>
    </row>
    <row r="6659" spans="6:6" x14ac:dyDescent="0.3">
      <c r="F6659" s="142"/>
    </row>
    <row r="6660" spans="6:6" x14ac:dyDescent="0.3">
      <c r="F6660" s="142"/>
    </row>
    <row r="6661" spans="6:6" x14ac:dyDescent="0.3">
      <c r="F6661" s="142"/>
    </row>
    <row r="6662" spans="6:6" x14ac:dyDescent="0.3">
      <c r="F6662" s="142"/>
    </row>
    <row r="6663" spans="6:6" x14ac:dyDescent="0.3">
      <c r="F6663" s="142"/>
    </row>
    <row r="6664" spans="6:6" x14ac:dyDescent="0.3">
      <c r="F6664" s="142"/>
    </row>
    <row r="6665" spans="6:6" x14ac:dyDescent="0.3">
      <c r="F6665" s="142"/>
    </row>
    <row r="6666" spans="6:6" x14ac:dyDescent="0.3">
      <c r="F6666" s="142"/>
    </row>
    <row r="6667" spans="6:6" x14ac:dyDescent="0.3">
      <c r="F6667" s="142"/>
    </row>
    <row r="6668" spans="6:6" x14ac:dyDescent="0.3">
      <c r="F6668" s="142"/>
    </row>
    <row r="6669" spans="6:6" x14ac:dyDescent="0.3">
      <c r="F6669" s="142"/>
    </row>
    <row r="6670" spans="6:6" x14ac:dyDescent="0.3">
      <c r="F6670" s="142"/>
    </row>
    <row r="6671" spans="6:6" x14ac:dyDescent="0.3">
      <c r="F6671" s="142"/>
    </row>
    <row r="6672" spans="6:6" x14ac:dyDescent="0.3">
      <c r="F6672" s="142"/>
    </row>
    <row r="6673" spans="6:6" x14ac:dyDescent="0.3">
      <c r="F6673" s="142"/>
    </row>
    <row r="6674" spans="6:6" x14ac:dyDescent="0.3">
      <c r="F6674" s="142"/>
    </row>
    <row r="6675" spans="6:6" x14ac:dyDescent="0.3">
      <c r="F6675" s="142"/>
    </row>
    <row r="6676" spans="6:6" x14ac:dyDescent="0.3">
      <c r="F6676" s="142"/>
    </row>
    <row r="6677" spans="6:6" x14ac:dyDescent="0.3">
      <c r="F6677" s="142"/>
    </row>
    <row r="6678" spans="6:6" x14ac:dyDescent="0.3">
      <c r="F6678" s="142"/>
    </row>
    <row r="6679" spans="6:6" x14ac:dyDescent="0.3">
      <c r="F6679" s="142"/>
    </row>
    <row r="6680" spans="6:6" x14ac:dyDescent="0.3">
      <c r="F6680" s="142"/>
    </row>
    <row r="6681" spans="6:6" x14ac:dyDescent="0.3">
      <c r="F6681" s="142"/>
    </row>
    <row r="6682" spans="6:6" x14ac:dyDescent="0.3">
      <c r="F6682" s="142"/>
    </row>
    <row r="6683" spans="6:6" x14ac:dyDescent="0.3">
      <c r="F6683" s="142"/>
    </row>
    <row r="6684" spans="6:6" x14ac:dyDescent="0.3">
      <c r="F6684" s="142"/>
    </row>
    <row r="6685" spans="6:6" x14ac:dyDescent="0.3">
      <c r="F6685" s="142"/>
    </row>
    <row r="6686" spans="6:6" x14ac:dyDescent="0.3">
      <c r="F6686" s="142"/>
    </row>
    <row r="6687" spans="6:6" x14ac:dyDescent="0.3">
      <c r="F6687" s="142"/>
    </row>
    <row r="6688" spans="6:6" x14ac:dyDescent="0.3">
      <c r="F6688" s="142"/>
    </row>
    <row r="6689" spans="6:6" x14ac:dyDescent="0.3">
      <c r="F6689" s="142"/>
    </row>
    <row r="6690" spans="6:6" x14ac:dyDescent="0.3">
      <c r="F6690" s="142"/>
    </row>
    <row r="6691" spans="6:6" x14ac:dyDescent="0.3">
      <c r="F6691" s="142"/>
    </row>
    <row r="6692" spans="6:6" x14ac:dyDescent="0.3">
      <c r="F6692" s="142"/>
    </row>
    <row r="6693" spans="6:6" x14ac:dyDescent="0.3">
      <c r="F6693" s="142"/>
    </row>
    <row r="6694" spans="6:6" x14ac:dyDescent="0.3">
      <c r="F6694" s="142"/>
    </row>
    <row r="6695" spans="6:6" x14ac:dyDescent="0.3">
      <c r="F6695" s="142"/>
    </row>
    <row r="6696" spans="6:6" x14ac:dyDescent="0.3">
      <c r="F6696" s="142"/>
    </row>
    <row r="6697" spans="6:6" x14ac:dyDescent="0.3">
      <c r="F6697" s="142"/>
    </row>
    <row r="6698" spans="6:6" x14ac:dyDescent="0.3">
      <c r="F6698" s="142"/>
    </row>
    <row r="6699" spans="6:6" x14ac:dyDescent="0.3">
      <c r="F6699" s="142"/>
    </row>
    <row r="6700" spans="6:6" x14ac:dyDescent="0.3">
      <c r="F6700" s="142"/>
    </row>
    <row r="6701" spans="6:6" x14ac:dyDescent="0.3">
      <c r="F6701" s="142"/>
    </row>
    <row r="6702" spans="6:6" x14ac:dyDescent="0.3">
      <c r="F6702" s="142"/>
    </row>
    <row r="6703" spans="6:6" x14ac:dyDescent="0.3">
      <c r="F6703" s="142"/>
    </row>
    <row r="6704" spans="6:6" x14ac:dyDescent="0.3">
      <c r="F6704" s="142"/>
    </row>
    <row r="6705" spans="6:6" x14ac:dyDescent="0.3">
      <c r="F6705" s="142"/>
    </row>
    <row r="6706" spans="6:6" x14ac:dyDescent="0.3">
      <c r="F6706" s="142"/>
    </row>
    <row r="6707" spans="6:6" x14ac:dyDescent="0.3">
      <c r="F6707" s="142"/>
    </row>
    <row r="6708" spans="6:6" x14ac:dyDescent="0.3">
      <c r="F6708" s="142"/>
    </row>
    <row r="6709" spans="6:6" x14ac:dyDescent="0.3">
      <c r="F6709" s="142"/>
    </row>
    <row r="6710" spans="6:6" x14ac:dyDescent="0.3">
      <c r="F6710" s="142"/>
    </row>
    <row r="6711" spans="6:6" x14ac:dyDescent="0.3">
      <c r="F6711" s="142"/>
    </row>
    <row r="6712" spans="6:6" x14ac:dyDescent="0.3">
      <c r="F6712" s="142"/>
    </row>
    <row r="6713" spans="6:6" x14ac:dyDescent="0.3">
      <c r="F6713" s="142"/>
    </row>
    <row r="6714" spans="6:6" x14ac:dyDescent="0.3">
      <c r="F6714" s="142"/>
    </row>
    <row r="6715" spans="6:6" x14ac:dyDescent="0.3">
      <c r="F6715" s="142"/>
    </row>
    <row r="6716" spans="6:6" x14ac:dyDescent="0.3">
      <c r="F6716" s="142"/>
    </row>
    <row r="6717" spans="6:6" x14ac:dyDescent="0.3">
      <c r="F6717" s="142"/>
    </row>
    <row r="6718" spans="6:6" x14ac:dyDescent="0.3">
      <c r="F6718" s="142"/>
    </row>
    <row r="6719" spans="6:6" x14ac:dyDescent="0.3">
      <c r="F6719" s="142"/>
    </row>
    <row r="6720" spans="6:6" x14ac:dyDescent="0.3">
      <c r="F6720" s="142"/>
    </row>
    <row r="6721" spans="6:6" x14ac:dyDescent="0.3">
      <c r="F6721" s="142"/>
    </row>
    <row r="6722" spans="6:6" x14ac:dyDescent="0.3">
      <c r="F6722" s="142"/>
    </row>
    <row r="6723" spans="6:6" x14ac:dyDescent="0.3">
      <c r="F6723" s="142"/>
    </row>
    <row r="6724" spans="6:6" x14ac:dyDescent="0.3">
      <c r="F6724" s="142"/>
    </row>
    <row r="6725" spans="6:6" x14ac:dyDescent="0.3">
      <c r="F6725" s="142"/>
    </row>
    <row r="6726" spans="6:6" x14ac:dyDescent="0.3">
      <c r="F6726" s="142"/>
    </row>
    <row r="6727" spans="6:6" x14ac:dyDescent="0.3">
      <c r="F6727" s="142"/>
    </row>
    <row r="6728" spans="6:6" x14ac:dyDescent="0.3">
      <c r="F6728" s="142"/>
    </row>
    <row r="6729" spans="6:6" x14ac:dyDescent="0.3">
      <c r="F6729" s="142"/>
    </row>
    <row r="6730" spans="6:6" x14ac:dyDescent="0.3">
      <c r="F6730" s="142"/>
    </row>
    <row r="6731" spans="6:6" x14ac:dyDescent="0.3">
      <c r="F6731" s="142"/>
    </row>
    <row r="6732" spans="6:6" x14ac:dyDescent="0.3">
      <c r="F6732" s="142"/>
    </row>
    <row r="6733" spans="6:6" x14ac:dyDescent="0.3">
      <c r="F6733" s="142"/>
    </row>
    <row r="6734" spans="6:6" x14ac:dyDescent="0.3">
      <c r="F6734" s="142"/>
    </row>
    <row r="6735" spans="6:6" x14ac:dyDescent="0.3">
      <c r="F6735" s="142"/>
    </row>
    <row r="6736" spans="6:6" x14ac:dyDescent="0.3">
      <c r="F6736" s="142"/>
    </row>
    <row r="6737" spans="6:6" x14ac:dyDescent="0.3">
      <c r="F6737" s="142"/>
    </row>
    <row r="6738" spans="6:6" x14ac:dyDescent="0.3">
      <c r="F6738" s="142"/>
    </row>
    <row r="6739" spans="6:6" x14ac:dyDescent="0.3">
      <c r="F6739" s="142"/>
    </row>
    <row r="6740" spans="6:6" x14ac:dyDescent="0.3">
      <c r="F6740" s="142"/>
    </row>
    <row r="6741" spans="6:6" x14ac:dyDescent="0.3">
      <c r="F6741" s="142"/>
    </row>
    <row r="6742" spans="6:6" x14ac:dyDescent="0.3">
      <c r="F6742" s="142"/>
    </row>
    <row r="6743" spans="6:6" x14ac:dyDescent="0.3">
      <c r="F6743" s="142"/>
    </row>
    <row r="6744" spans="6:6" x14ac:dyDescent="0.3">
      <c r="F6744" s="142"/>
    </row>
    <row r="6745" spans="6:6" x14ac:dyDescent="0.3">
      <c r="F6745" s="142"/>
    </row>
    <row r="6746" spans="6:6" x14ac:dyDescent="0.3">
      <c r="F6746" s="142"/>
    </row>
    <row r="6747" spans="6:6" x14ac:dyDescent="0.3">
      <c r="F6747" s="142"/>
    </row>
    <row r="6748" spans="6:6" x14ac:dyDescent="0.3">
      <c r="F6748" s="142"/>
    </row>
    <row r="6749" spans="6:6" x14ac:dyDescent="0.3">
      <c r="F6749" s="142"/>
    </row>
    <row r="6750" spans="6:6" x14ac:dyDescent="0.3">
      <c r="F6750" s="142"/>
    </row>
    <row r="6751" spans="6:6" x14ac:dyDescent="0.3">
      <c r="F6751" s="142"/>
    </row>
    <row r="6752" spans="6:6" x14ac:dyDescent="0.3">
      <c r="F6752" s="142"/>
    </row>
    <row r="6753" spans="6:6" x14ac:dyDescent="0.3">
      <c r="F6753" s="142"/>
    </row>
    <row r="6754" spans="6:6" x14ac:dyDescent="0.3">
      <c r="F6754" s="142"/>
    </row>
    <row r="6755" spans="6:6" x14ac:dyDescent="0.3">
      <c r="F6755" s="142"/>
    </row>
    <row r="6756" spans="6:6" x14ac:dyDescent="0.3">
      <c r="F6756" s="142"/>
    </row>
    <row r="6757" spans="6:6" x14ac:dyDescent="0.3">
      <c r="F6757" s="142"/>
    </row>
    <row r="6758" spans="6:6" x14ac:dyDescent="0.3">
      <c r="F6758" s="142"/>
    </row>
    <row r="6759" spans="6:6" x14ac:dyDescent="0.3">
      <c r="F6759" s="142"/>
    </row>
    <row r="6760" spans="6:6" x14ac:dyDescent="0.3">
      <c r="F6760" s="142"/>
    </row>
    <row r="6761" spans="6:6" x14ac:dyDescent="0.3">
      <c r="F6761" s="142"/>
    </row>
    <row r="6762" spans="6:6" x14ac:dyDescent="0.3">
      <c r="F6762" s="142"/>
    </row>
    <row r="6763" spans="6:6" x14ac:dyDescent="0.3">
      <c r="F6763" s="142"/>
    </row>
    <row r="6764" spans="6:6" x14ac:dyDescent="0.3">
      <c r="F6764" s="142"/>
    </row>
    <row r="6765" spans="6:6" x14ac:dyDescent="0.3">
      <c r="F6765" s="142"/>
    </row>
    <row r="6766" spans="6:6" x14ac:dyDescent="0.3">
      <c r="F6766" s="142"/>
    </row>
    <row r="6767" spans="6:6" x14ac:dyDescent="0.3">
      <c r="F6767" s="142"/>
    </row>
    <row r="6768" spans="6:6" x14ac:dyDescent="0.3">
      <c r="F6768" s="142"/>
    </row>
    <row r="6769" spans="6:6" x14ac:dyDescent="0.3">
      <c r="F6769" s="142"/>
    </row>
    <row r="6770" spans="6:6" x14ac:dyDescent="0.3">
      <c r="F6770" s="142"/>
    </row>
    <row r="6771" spans="6:6" x14ac:dyDescent="0.3">
      <c r="F6771" s="142"/>
    </row>
    <row r="6772" spans="6:6" x14ac:dyDescent="0.3">
      <c r="F6772" s="142"/>
    </row>
    <row r="6773" spans="6:6" x14ac:dyDescent="0.3">
      <c r="F6773" s="142"/>
    </row>
    <row r="6774" spans="6:6" x14ac:dyDescent="0.3">
      <c r="F6774" s="142"/>
    </row>
    <row r="6775" spans="6:6" x14ac:dyDescent="0.3">
      <c r="F6775" s="142"/>
    </row>
    <row r="6776" spans="6:6" x14ac:dyDescent="0.3">
      <c r="F6776" s="142"/>
    </row>
    <row r="6777" spans="6:6" x14ac:dyDescent="0.3">
      <c r="F6777" s="142"/>
    </row>
    <row r="6778" spans="6:6" x14ac:dyDescent="0.3">
      <c r="F6778" s="142"/>
    </row>
    <row r="6779" spans="6:6" x14ac:dyDescent="0.3">
      <c r="F6779" s="142"/>
    </row>
    <row r="6780" spans="6:6" x14ac:dyDescent="0.3">
      <c r="F6780" s="142"/>
    </row>
    <row r="6781" spans="6:6" x14ac:dyDescent="0.3">
      <c r="F6781" s="142"/>
    </row>
    <row r="6782" spans="6:6" x14ac:dyDescent="0.3">
      <c r="F6782" s="142"/>
    </row>
    <row r="6783" spans="6:6" x14ac:dyDescent="0.3">
      <c r="F6783" s="142"/>
    </row>
    <row r="6784" spans="6:6" x14ac:dyDescent="0.3">
      <c r="F6784" s="142"/>
    </row>
    <row r="6785" spans="6:6" x14ac:dyDescent="0.3">
      <c r="F6785" s="142"/>
    </row>
    <row r="6786" spans="6:6" x14ac:dyDescent="0.3">
      <c r="F6786" s="142"/>
    </row>
    <row r="6787" spans="6:6" x14ac:dyDescent="0.3">
      <c r="F6787" s="142"/>
    </row>
    <row r="6788" spans="6:6" x14ac:dyDescent="0.3">
      <c r="F6788" s="142"/>
    </row>
    <row r="6789" spans="6:6" x14ac:dyDescent="0.3">
      <c r="F6789" s="142"/>
    </row>
    <row r="6790" spans="6:6" x14ac:dyDescent="0.3">
      <c r="F6790" s="142"/>
    </row>
    <row r="6791" spans="6:6" x14ac:dyDescent="0.3">
      <c r="F6791" s="142"/>
    </row>
    <row r="6792" spans="6:6" x14ac:dyDescent="0.3">
      <c r="F6792" s="142"/>
    </row>
    <row r="6793" spans="6:6" x14ac:dyDescent="0.3">
      <c r="F6793" s="142"/>
    </row>
    <row r="6794" spans="6:6" x14ac:dyDescent="0.3">
      <c r="F6794" s="142"/>
    </row>
    <row r="6795" spans="6:6" x14ac:dyDescent="0.3">
      <c r="F6795" s="142"/>
    </row>
    <row r="6796" spans="6:6" x14ac:dyDescent="0.3">
      <c r="F6796" s="142"/>
    </row>
    <row r="6797" spans="6:6" x14ac:dyDescent="0.3">
      <c r="F6797" s="142"/>
    </row>
    <row r="6798" spans="6:6" x14ac:dyDescent="0.3">
      <c r="F6798" s="142"/>
    </row>
    <row r="6799" spans="6:6" x14ac:dyDescent="0.3">
      <c r="F6799" s="142"/>
    </row>
    <row r="6800" spans="6:6" x14ac:dyDescent="0.3">
      <c r="F6800" s="142"/>
    </row>
    <row r="6801" spans="6:6" x14ac:dyDescent="0.3">
      <c r="F6801" s="142"/>
    </row>
    <row r="6802" spans="6:6" x14ac:dyDescent="0.3">
      <c r="F6802" s="142"/>
    </row>
    <row r="6803" spans="6:6" x14ac:dyDescent="0.3">
      <c r="F6803" s="142"/>
    </row>
    <row r="6804" spans="6:6" x14ac:dyDescent="0.3">
      <c r="F6804" s="142"/>
    </row>
    <row r="6805" spans="6:6" x14ac:dyDescent="0.3">
      <c r="F6805" s="142"/>
    </row>
    <row r="6806" spans="6:6" x14ac:dyDescent="0.3">
      <c r="F6806" s="142"/>
    </row>
    <row r="6807" spans="6:6" x14ac:dyDescent="0.3">
      <c r="F6807" s="142"/>
    </row>
    <row r="6808" spans="6:6" x14ac:dyDescent="0.3">
      <c r="F6808" s="142"/>
    </row>
    <row r="6809" spans="6:6" x14ac:dyDescent="0.3">
      <c r="F6809" s="142"/>
    </row>
    <row r="6810" spans="6:6" x14ac:dyDescent="0.3">
      <c r="F6810" s="142"/>
    </row>
    <row r="6811" spans="6:6" x14ac:dyDescent="0.3">
      <c r="F6811" s="142"/>
    </row>
    <row r="6812" spans="6:6" x14ac:dyDescent="0.3">
      <c r="F6812" s="142"/>
    </row>
    <row r="6813" spans="6:6" x14ac:dyDescent="0.3">
      <c r="F6813" s="142"/>
    </row>
    <row r="6814" spans="6:6" x14ac:dyDescent="0.3">
      <c r="F6814" s="142"/>
    </row>
    <row r="6815" spans="6:6" x14ac:dyDescent="0.3">
      <c r="F6815" s="142"/>
    </row>
    <row r="6816" spans="6:6" x14ac:dyDescent="0.3">
      <c r="F6816" s="142"/>
    </row>
    <row r="6817" spans="6:6" x14ac:dyDescent="0.3">
      <c r="F6817" s="142"/>
    </row>
    <row r="6818" spans="6:6" x14ac:dyDescent="0.3">
      <c r="F6818" s="142"/>
    </row>
    <row r="6819" spans="6:6" x14ac:dyDescent="0.3">
      <c r="F6819" s="142"/>
    </row>
    <row r="6820" spans="6:6" x14ac:dyDescent="0.3">
      <c r="F6820" s="142"/>
    </row>
    <row r="6821" spans="6:6" x14ac:dyDescent="0.3">
      <c r="F6821" s="142"/>
    </row>
    <row r="6822" spans="6:6" x14ac:dyDescent="0.3">
      <c r="F6822" s="142"/>
    </row>
    <row r="6823" spans="6:6" x14ac:dyDescent="0.3">
      <c r="F6823" s="142"/>
    </row>
    <row r="6824" spans="6:6" x14ac:dyDescent="0.3">
      <c r="F6824" s="142"/>
    </row>
    <row r="6825" spans="6:6" x14ac:dyDescent="0.3">
      <c r="F6825" s="142"/>
    </row>
    <row r="6826" spans="6:6" x14ac:dyDescent="0.3">
      <c r="F6826" s="142"/>
    </row>
    <row r="6827" spans="6:6" x14ac:dyDescent="0.3">
      <c r="F6827" s="142"/>
    </row>
    <row r="6828" spans="6:6" x14ac:dyDescent="0.3">
      <c r="F6828" s="142"/>
    </row>
    <row r="6829" spans="6:6" x14ac:dyDescent="0.3">
      <c r="F6829" s="142"/>
    </row>
    <row r="6830" spans="6:6" x14ac:dyDescent="0.3">
      <c r="F6830" s="142"/>
    </row>
    <row r="6831" spans="6:6" x14ac:dyDescent="0.3">
      <c r="F6831" s="142"/>
    </row>
    <row r="6832" spans="6:6" x14ac:dyDescent="0.3">
      <c r="F6832" s="142"/>
    </row>
    <row r="6833" spans="6:6" x14ac:dyDescent="0.3">
      <c r="F6833" s="142"/>
    </row>
    <row r="6834" spans="6:6" x14ac:dyDescent="0.3">
      <c r="F6834" s="142"/>
    </row>
    <row r="6835" spans="6:6" x14ac:dyDescent="0.3">
      <c r="F6835" s="142"/>
    </row>
    <row r="6836" spans="6:6" x14ac:dyDescent="0.3">
      <c r="F6836" s="142"/>
    </row>
    <row r="6837" spans="6:6" x14ac:dyDescent="0.3">
      <c r="F6837" s="142"/>
    </row>
    <row r="6838" spans="6:6" x14ac:dyDescent="0.3">
      <c r="F6838" s="142"/>
    </row>
    <row r="6839" spans="6:6" x14ac:dyDescent="0.3">
      <c r="F6839" s="142"/>
    </row>
    <row r="6840" spans="6:6" x14ac:dyDescent="0.3">
      <c r="F6840" s="142"/>
    </row>
    <row r="6841" spans="6:6" x14ac:dyDescent="0.3">
      <c r="F6841" s="142"/>
    </row>
    <row r="6842" spans="6:6" x14ac:dyDescent="0.3">
      <c r="F6842" s="142"/>
    </row>
    <row r="6843" spans="6:6" x14ac:dyDescent="0.3">
      <c r="F6843" s="142"/>
    </row>
    <row r="6844" spans="6:6" x14ac:dyDescent="0.3">
      <c r="F6844" s="142"/>
    </row>
    <row r="6845" spans="6:6" x14ac:dyDescent="0.3">
      <c r="F6845" s="142"/>
    </row>
    <row r="6846" spans="6:6" x14ac:dyDescent="0.3">
      <c r="F6846" s="142"/>
    </row>
    <row r="6847" spans="6:6" x14ac:dyDescent="0.3">
      <c r="F6847" s="142"/>
    </row>
    <row r="6848" spans="6:6" x14ac:dyDescent="0.3">
      <c r="F6848" s="142"/>
    </row>
    <row r="6849" spans="6:6" x14ac:dyDescent="0.3">
      <c r="F6849" s="142"/>
    </row>
    <row r="6850" spans="6:6" x14ac:dyDescent="0.3">
      <c r="F6850" s="142"/>
    </row>
    <row r="6851" spans="6:6" x14ac:dyDescent="0.3">
      <c r="F6851" s="142"/>
    </row>
    <row r="6852" spans="6:6" x14ac:dyDescent="0.3">
      <c r="F6852" s="142"/>
    </row>
    <row r="6853" spans="6:6" x14ac:dyDescent="0.3">
      <c r="F6853" s="142"/>
    </row>
    <row r="6854" spans="6:6" x14ac:dyDescent="0.3">
      <c r="F6854" s="142"/>
    </row>
    <row r="6855" spans="6:6" x14ac:dyDescent="0.3">
      <c r="F6855" s="142"/>
    </row>
    <row r="6856" spans="6:6" x14ac:dyDescent="0.3">
      <c r="F6856" s="142"/>
    </row>
    <row r="6857" spans="6:6" x14ac:dyDescent="0.3">
      <c r="F6857" s="142"/>
    </row>
    <row r="6858" spans="6:6" x14ac:dyDescent="0.3">
      <c r="F6858" s="142"/>
    </row>
    <row r="6859" spans="6:6" x14ac:dyDescent="0.3">
      <c r="F6859" s="142"/>
    </row>
    <row r="6860" spans="6:6" x14ac:dyDescent="0.3">
      <c r="F6860" s="142"/>
    </row>
    <row r="6861" spans="6:6" x14ac:dyDescent="0.3">
      <c r="F6861" s="142"/>
    </row>
    <row r="6862" spans="6:6" x14ac:dyDescent="0.3">
      <c r="F6862" s="142"/>
    </row>
    <row r="6863" spans="6:6" x14ac:dyDescent="0.3">
      <c r="F6863" s="142"/>
    </row>
    <row r="6864" spans="6:6" x14ac:dyDescent="0.3">
      <c r="F6864" s="142"/>
    </row>
    <row r="6865" spans="6:6" x14ac:dyDescent="0.3">
      <c r="F6865" s="142"/>
    </row>
    <row r="6866" spans="6:6" x14ac:dyDescent="0.3">
      <c r="F6866" s="142"/>
    </row>
    <row r="6867" spans="6:6" x14ac:dyDescent="0.3">
      <c r="F6867" s="142"/>
    </row>
    <row r="6868" spans="6:6" x14ac:dyDescent="0.3">
      <c r="F6868" s="142"/>
    </row>
    <row r="6869" spans="6:6" x14ac:dyDescent="0.3">
      <c r="F6869" s="142"/>
    </row>
    <row r="6870" spans="6:6" x14ac:dyDescent="0.3">
      <c r="F6870" s="142"/>
    </row>
    <row r="6871" spans="6:6" x14ac:dyDescent="0.3">
      <c r="F6871" s="142"/>
    </row>
    <row r="6872" spans="6:6" x14ac:dyDescent="0.3">
      <c r="F6872" s="142"/>
    </row>
    <row r="6873" spans="6:6" x14ac:dyDescent="0.3">
      <c r="F6873" s="142"/>
    </row>
    <row r="6874" spans="6:6" x14ac:dyDescent="0.3">
      <c r="F6874" s="142"/>
    </row>
    <row r="6875" spans="6:6" x14ac:dyDescent="0.3">
      <c r="F6875" s="142"/>
    </row>
    <row r="6876" spans="6:6" x14ac:dyDescent="0.3">
      <c r="F6876" s="142"/>
    </row>
    <row r="6877" spans="6:6" x14ac:dyDescent="0.3">
      <c r="F6877" s="142"/>
    </row>
    <row r="6878" spans="6:6" x14ac:dyDescent="0.3">
      <c r="F6878" s="142"/>
    </row>
    <row r="6879" spans="6:6" x14ac:dyDescent="0.3">
      <c r="F6879" s="142"/>
    </row>
    <row r="6880" spans="6:6" x14ac:dyDescent="0.3">
      <c r="F6880" s="142"/>
    </row>
    <row r="6881" spans="6:6" x14ac:dyDescent="0.3">
      <c r="F6881" s="142"/>
    </row>
    <row r="6882" spans="6:6" x14ac:dyDescent="0.3">
      <c r="F6882" s="142"/>
    </row>
    <row r="6883" spans="6:6" x14ac:dyDescent="0.3">
      <c r="F6883" s="142"/>
    </row>
    <row r="6884" spans="6:6" x14ac:dyDescent="0.3">
      <c r="F6884" s="142"/>
    </row>
    <row r="6885" spans="6:6" x14ac:dyDescent="0.3">
      <c r="F6885" s="142"/>
    </row>
    <row r="6886" spans="6:6" x14ac:dyDescent="0.3">
      <c r="F6886" s="142"/>
    </row>
    <row r="6887" spans="6:6" x14ac:dyDescent="0.3">
      <c r="F6887" s="142"/>
    </row>
    <row r="6888" spans="6:6" x14ac:dyDescent="0.3">
      <c r="F6888" s="142"/>
    </row>
    <row r="6889" spans="6:6" x14ac:dyDescent="0.3">
      <c r="F6889" s="142"/>
    </row>
    <row r="6890" spans="6:6" x14ac:dyDescent="0.3">
      <c r="F6890" s="142"/>
    </row>
    <row r="6891" spans="6:6" x14ac:dyDescent="0.3">
      <c r="F6891" s="142"/>
    </row>
    <row r="6892" spans="6:6" x14ac:dyDescent="0.3">
      <c r="F6892" s="142"/>
    </row>
    <row r="6893" spans="6:6" x14ac:dyDescent="0.3">
      <c r="F6893" s="142"/>
    </row>
    <row r="6894" spans="6:6" x14ac:dyDescent="0.3">
      <c r="F6894" s="142"/>
    </row>
    <row r="6895" spans="6:6" x14ac:dyDescent="0.3">
      <c r="F6895" s="142"/>
    </row>
    <row r="6896" spans="6:6" x14ac:dyDescent="0.3">
      <c r="F6896" s="142"/>
    </row>
    <row r="6897" spans="6:6" x14ac:dyDescent="0.3">
      <c r="F6897" s="142"/>
    </row>
    <row r="6898" spans="6:6" x14ac:dyDescent="0.3">
      <c r="F6898" s="142"/>
    </row>
    <row r="6899" spans="6:6" x14ac:dyDescent="0.3">
      <c r="F6899" s="142"/>
    </row>
    <row r="6900" spans="6:6" x14ac:dyDescent="0.3">
      <c r="F6900" s="142"/>
    </row>
    <row r="6901" spans="6:6" x14ac:dyDescent="0.3">
      <c r="F6901" s="142"/>
    </row>
    <row r="6902" spans="6:6" x14ac:dyDescent="0.3">
      <c r="F6902" s="142"/>
    </row>
    <row r="6903" spans="6:6" x14ac:dyDescent="0.3">
      <c r="F6903" s="142"/>
    </row>
    <row r="6904" spans="6:6" x14ac:dyDescent="0.3">
      <c r="F6904" s="142"/>
    </row>
    <row r="6905" spans="6:6" x14ac:dyDescent="0.3">
      <c r="F6905" s="142"/>
    </row>
    <row r="6906" spans="6:6" x14ac:dyDescent="0.3">
      <c r="F6906" s="142"/>
    </row>
    <row r="6907" spans="6:6" x14ac:dyDescent="0.3">
      <c r="F6907" s="142"/>
    </row>
    <row r="6908" spans="6:6" x14ac:dyDescent="0.3">
      <c r="F6908" s="142"/>
    </row>
    <row r="6909" spans="6:6" x14ac:dyDescent="0.3">
      <c r="F6909" s="142"/>
    </row>
    <row r="6910" spans="6:6" x14ac:dyDescent="0.3">
      <c r="F6910" s="142"/>
    </row>
    <row r="6911" spans="6:6" x14ac:dyDescent="0.3">
      <c r="F6911" s="142"/>
    </row>
    <row r="6912" spans="6:6" x14ac:dyDescent="0.3">
      <c r="F6912" s="142"/>
    </row>
    <row r="6913" spans="6:6" x14ac:dyDescent="0.3">
      <c r="F6913" s="142"/>
    </row>
    <row r="6914" spans="6:6" x14ac:dyDescent="0.3">
      <c r="F6914" s="142"/>
    </row>
    <row r="6915" spans="6:6" x14ac:dyDescent="0.3">
      <c r="F6915" s="142"/>
    </row>
    <row r="6916" spans="6:6" x14ac:dyDescent="0.3">
      <c r="F6916" s="142"/>
    </row>
    <row r="6917" spans="6:6" x14ac:dyDescent="0.3">
      <c r="F6917" s="142"/>
    </row>
    <row r="6918" spans="6:6" x14ac:dyDescent="0.3">
      <c r="F6918" s="142"/>
    </row>
    <row r="6919" spans="6:6" x14ac:dyDescent="0.3">
      <c r="F6919" s="142"/>
    </row>
    <row r="6920" spans="6:6" x14ac:dyDescent="0.3">
      <c r="F6920" s="142"/>
    </row>
    <row r="6921" spans="6:6" x14ac:dyDescent="0.3">
      <c r="F6921" s="142"/>
    </row>
    <row r="6922" spans="6:6" x14ac:dyDescent="0.3">
      <c r="F6922" s="142"/>
    </row>
    <row r="6923" spans="6:6" x14ac:dyDescent="0.3">
      <c r="F6923" s="142"/>
    </row>
    <row r="6924" spans="6:6" x14ac:dyDescent="0.3">
      <c r="F6924" s="142"/>
    </row>
    <row r="6925" spans="6:6" x14ac:dyDescent="0.3">
      <c r="F6925" s="142"/>
    </row>
    <row r="6926" spans="6:6" x14ac:dyDescent="0.3">
      <c r="F6926" s="142"/>
    </row>
    <row r="6927" spans="6:6" x14ac:dyDescent="0.3">
      <c r="F6927" s="142"/>
    </row>
    <row r="6928" spans="6:6" x14ac:dyDescent="0.3">
      <c r="F6928" s="142"/>
    </row>
    <row r="6929" spans="6:6" x14ac:dyDescent="0.3">
      <c r="F6929" s="142"/>
    </row>
    <row r="6930" spans="6:6" x14ac:dyDescent="0.3">
      <c r="F6930" s="142"/>
    </row>
    <row r="6931" spans="6:6" x14ac:dyDescent="0.3">
      <c r="F6931" s="142"/>
    </row>
    <row r="6932" spans="6:6" x14ac:dyDescent="0.3">
      <c r="F6932" s="142"/>
    </row>
    <row r="6933" spans="6:6" x14ac:dyDescent="0.3">
      <c r="F6933" s="142"/>
    </row>
    <row r="6934" spans="6:6" x14ac:dyDescent="0.3">
      <c r="F6934" s="142"/>
    </row>
    <row r="6935" spans="6:6" x14ac:dyDescent="0.3">
      <c r="F6935" s="142"/>
    </row>
    <row r="6936" spans="6:6" x14ac:dyDescent="0.3">
      <c r="F6936" s="142"/>
    </row>
    <row r="6937" spans="6:6" x14ac:dyDescent="0.3">
      <c r="F6937" s="142"/>
    </row>
    <row r="6938" spans="6:6" x14ac:dyDescent="0.3">
      <c r="F6938" s="142"/>
    </row>
    <row r="6939" spans="6:6" x14ac:dyDescent="0.3">
      <c r="F6939" s="142"/>
    </row>
    <row r="6940" spans="6:6" x14ac:dyDescent="0.3">
      <c r="F6940" s="142"/>
    </row>
    <row r="6941" spans="6:6" x14ac:dyDescent="0.3">
      <c r="F6941" s="142"/>
    </row>
    <row r="6942" spans="6:6" x14ac:dyDescent="0.3">
      <c r="F6942" s="142"/>
    </row>
    <row r="6943" spans="6:6" x14ac:dyDescent="0.3">
      <c r="F6943" s="142"/>
    </row>
    <row r="6944" spans="6:6" x14ac:dyDescent="0.3">
      <c r="F6944" s="142"/>
    </row>
    <row r="6945" spans="6:6" x14ac:dyDescent="0.3">
      <c r="F6945" s="142"/>
    </row>
    <row r="6946" spans="6:6" x14ac:dyDescent="0.3">
      <c r="F6946" s="142"/>
    </row>
    <row r="6947" spans="6:6" x14ac:dyDescent="0.3">
      <c r="F6947" s="142"/>
    </row>
    <row r="6948" spans="6:6" x14ac:dyDescent="0.3">
      <c r="F6948" s="142"/>
    </row>
    <row r="6949" spans="6:6" x14ac:dyDescent="0.3">
      <c r="F6949" s="142"/>
    </row>
    <row r="6950" spans="6:6" x14ac:dyDescent="0.3">
      <c r="F6950" s="142"/>
    </row>
    <row r="6951" spans="6:6" x14ac:dyDescent="0.3">
      <c r="F6951" s="142"/>
    </row>
    <row r="6952" spans="6:6" x14ac:dyDescent="0.3">
      <c r="F6952" s="142"/>
    </row>
    <row r="6953" spans="6:6" x14ac:dyDescent="0.3">
      <c r="F6953" s="142"/>
    </row>
    <row r="6954" spans="6:6" x14ac:dyDescent="0.3">
      <c r="F6954" s="142"/>
    </row>
    <row r="6955" spans="6:6" x14ac:dyDescent="0.3">
      <c r="F6955" s="142"/>
    </row>
    <row r="6956" spans="6:6" x14ac:dyDescent="0.3">
      <c r="F6956" s="142"/>
    </row>
    <row r="6957" spans="6:6" x14ac:dyDescent="0.3">
      <c r="F6957" s="142"/>
    </row>
    <row r="6958" spans="6:6" x14ac:dyDescent="0.3">
      <c r="F6958" s="142"/>
    </row>
    <row r="6959" spans="6:6" x14ac:dyDescent="0.3">
      <c r="F6959" s="142"/>
    </row>
    <row r="6960" spans="6:6" x14ac:dyDescent="0.3">
      <c r="F6960" s="142"/>
    </row>
    <row r="6961" spans="6:6" x14ac:dyDescent="0.3">
      <c r="F6961" s="142"/>
    </row>
    <row r="6962" spans="6:6" x14ac:dyDescent="0.3">
      <c r="F6962" s="142"/>
    </row>
    <row r="6963" spans="6:6" x14ac:dyDescent="0.3">
      <c r="F6963" s="142"/>
    </row>
    <row r="6964" spans="6:6" x14ac:dyDescent="0.3">
      <c r="F6964" s="142"/>
    </row>
    <row r="6965" spans="6:6" x14ac:dyDescent="0.3">
      <c r="F6965" s="142"/>
    </row>
    <row r="6966" spans="6:6" x14ac:dyDescent="0.3">
      <c r="F6966" s="142"/>
    </row>
    <row r="6967" spans="6:6" x14ac:dyDescent="0.3">
      <c r="F6967" s="142"/>
    </row>
    <row r="6968" spans="6:6" x14ac:dyDescent="0.3">
      <c r="F6968" s="142"/>
    </row>
    <row r="6969" spans="6:6" x14ac:dyDescent="0.3">
      <c r="F6969" s="142"/>
    </row>
    <row r="6970" spans="6:6" x14ac:dyDescent="0.3">
      <c r="F6970" s="142"/>
    </row>
    <row r="6971" spans="6:6" x14ac:dyDescent="0.3">
      <c r="F6971" s="142"/>
    </row>
    <row r="6972" spans="6:6" x14ac:dyDescent="0.3">
      <c r="F6972" s="142"/>
    </row>
    <row r="6973" spans="6:6" x14ac:dyDescent="0.3">
      <c r="F6973" s="142"/>
    </row>
    <row r="6974" spans="6:6" x14ac:dyDescent="0.3">
      <c r="F6974" s="142"/>
    </row>
    <row r="6975" spans="6:6" x14ac:dyDescent="0.3">
      <c r="F6975" s="142"/>
    </row>
    <row r="6976" spans="6:6" x14ac:dyDescent="0.3">
      <c r="F6976" s="142"/>
    </row>
    <row r="6977" spans="6:6" x14ac:dyDescent="0.3">
      <c r="F6977" s="142"/>
    </row>
    <row r="6978" spans="6:6" x14ac:dyDescent="0.3">
      <c r="F6978" s="142"/>
    </row>
    <row r="6979" spans="6:6" x14ac:dyDescent="0.3">
      <c r="F6979" s="142"/>
    </row>
    <row r="6980" spans="6:6" x14ac:dyDescent="0.3">
      <c r="F6980" s="142"/>
    </row>
    <row r="6981" spans="6:6" x14ac:dyDescent="0.3">
      <c r="F6981" s="142"/>
    </row>
    <row r="6982" spans="6:6" x14ac:dyDescent="0.3">
      <c r="F6982" s="142"/>
    </row>
    <row r="6983" spans="6:6" x14ac:dyDescent="0.3">
      <c r="F6983" s="142"/>
    </row>
    <row r="6984" spans="6:6" x14ac:dyDescent="0.3">
      <c r="F6984" s="142"/>
    </row>
    <row r="6985" spans="6:6" x14ac:dyDescent="0.3">
      <c r="F6985" s="142"/>
    </row>
    <row r="6986" spans="6:6" x14ac:dyDescent="0.3">
      <c r="F6986" s="142"/>
    </row>
    <row r="6987" spans="6:6" x14ac:dyDescent="0.3">
      <c r="F6987" s="142"/>
    </row>
    <row r="6988" spans="6:6" x14ac:dyDescent="0.3">
      <c r="F6988" s="142"/>
    </row>
    <row r="6989" spans="6:6" x14ac:dyDescent="0.3">
      <c r="F6989" s="142"/>
    </row>
    <row r="6990" spans="6:6" x14ac:dyDescent="0.3">
      <c r="F6990" s="142"/>
    </row>
    <row r="6991" spans="6:6" x14ac:dyDescent="0.3">
      <c r="F6991" s="142"/>
    </row>
    <row r="6992" spans="6:6" x14ac:dyDescent="0.3">
      <c r="F6992" s="142"/>
    </row>
    <row r="6993" spans="6:6" x14ac:dyDescent="0.3">
      <c r="F6993" s="142"/>
    </row>
    <row r="6994" spans="6:6" x14ac:dyDescent="0.3">
      <c r="F6994" s="142"/>
    </row>
    <row r="6995" spans="6:6" x14ac:dyDescent="0.3">
      <c r="F6995" s="142"/>
    </row>
    <row r="6996" spans="6:6" x14ac:dyDescent="0.3">
      <c r="F6996" s="142"/>
    </row>
    <row r="6997" spans="6:6" x14ac:dyDescent="0.3">
      <c r="F6997" s="142"/>
    </row>
    <row r="6998" spans="6:6" x14ac:dyDescent="0.3">
      <c r="F6998" s="142"/>
    </row>
    <row r="6999" spans="6:6" x14ac:dyDescent="0.3">
      <c r="F6999" s="142"/>
    </row>
    <row r="7000" spans="6:6" x14ac:dyDescent="0.3">
      <c r="F7000" s="142"/>
    </row>
    <row r="7001" spans="6:6" x14ac:dyDescent="0.3">
      <c r="F7001" s="142"/>
    </row>
    <row r="7002" spans="6:6" x14ac:dyDescent="0.3">
      <c r="F7002" s="142"/>
    </row>
    <row r="7003" spans="6:6" x14ac:dyDescent="0.3">
      <c r="F7003" s="142"/>
    </row>
    <row r="7004" spans="6:6" x14ac:dyDescent="0.3">
      <c r="F7004" s="142"/>
    </row>
    <row r="7005" spans="6:6" x14ac:dyDescent="0.3">
      <c r="F7005" s="142"/>
    </row>
    <row r="7006" spans="6:6" x14ac:dyDescent="0.3">
      <c r="F7006" s="142"/>
    </row>
    <row r="7007" spans="6:6" x14ac:dyDescent="0.3">
      <c r="F7007" s="142"/>
    </row>
    <row r="7008" spans="6:6" x14ac:dyDescent="0.3">
      <c r="F7008" s="142"/>
    </row>
    <row r="7009" spans="6:6" x14ac:dyDescent="0.3">
      <c r="F7009" s="142"/>
    </row>
    <row r="7010" spans="6:6" x14ac:dyDescent="0.3">
      <c r="F7010" s="142"/>
    </row>
    <row r="7011" spans="6:6" x14ac:dyDescent="0.3">
      <c r="F7011" s="142"/>
    </row>
    <row r="7012" spans="6:6" x14ac:dyDescent="0.3">
      <c r="F7012" s="142"/>
    </row>
    <row r="7013" spans="6:6" x14ac:dyDescent="0.3">
      <c r="F7013" s="142"/>
    </row>
    <row r="7014" spans="6:6" x14ac:dyDescent="0.3">
      <c r="F7014" s="142"/>
    </row>
    <row r="7015" spans="6:6" x14ac:dyDescent="0.3">
      <c r="F7015" s="142"/>
    </row>
    <row r="7016" spans="6:6" x14ac:dyDescent="0.3">
      <c r="F7016" s="142"/>
    </row>
    <row r="7017" spans="6:6" x14ac:dyDescent="0.3">
      <c r="F7017" s="142"/>
    </row>
    <row r="7018" spans="6:6" x14ac:dyDescent="0.3">
      <c r="F7018" s="142"/>
    </row>
    <row r="7019" spans="6:6" x14ac:dyDescent="0.3">
      <c r="F7019" s="142"/>
    </row>
    <row r="7020" spans="6:6" x14ac:dyDescent="0.3">
      <c r="F7020" s="142"/>
    </row>
    <row r="7021" spans="6:6" x14ac:dyDescent="0.3">
      <c r="F7021" s="142"/>
    </row>
    <row r="7022" spans="6:6" x14ac:dyDescent="0.3">
      <c r="F7022" s="142"/>
    </row>
    <row r="7023" spans="6:6" x14ac:dyDescent="0.3">
      <c r="F7023" s="142"/>
    </row>
    <row r="7024" spans="6:6" x14ac:dyDescent="0.3">
      <c r="F7024" s="142"/>
    </row>
    <row r="7025" spans="6:6" x14ac:dyDescent="0.3">
      <c r="F7025" s="142"/>
    </row>
    <row r="7026" spans="6:6" x14ac:dyDescent="0.3">
      <c r="F7026" s="142"/>
    </row>
    <row r="7027" spans="6:6" x14ac:dyDescent="0.3">
      <c r="F7027" s="142"/>
    </row>
    <row r="7028" spans="6:6" x14ac:dyDescent="0.3">
      <c r="F7028" s="142"/>
    </row>
    <row r="7029" spans="6:6" x14ac:dyDescent="0.3">
      <c r="F7029" s="142"/>
    </row>
    <row r="7030" spans="6:6" x14ac:dyDescent="0.3">
      <c r="F7030" s="142"/>
    </row>
    <row r="7031" spans="6:6" x14ac:dyDescent="0.3">
      <c r="F7031" s="142"/>
    </row>
    <row r="7032" spans="6:6" x14ac:dyDescent="0.3">
      <c r="F7032" s="142"/>
    </row>
    <row r="7033" spans="6:6" x14ac:dyDescent="0.3">
      <c r="F7033" s="142"/>
    </row>
    <row r="7034" spans="6:6" x14ac:dyDescent="0.3">
      <c r="F7034" s="142"/>
    </row>
    <row r="7035" spans="6:6" x14ac:dyDescent="0.3">
      <c r="F7035" s="142"/>
    </row>
    <row r="7036" spans="6:6" x14ac:dyDescent="0.3">
      <c r="F7036" s="142"/>
    </row>
    <row r="7037" spans="6:6" x14ac:dyDescent="0.3">
      <c r="F7037" s="142"/>
    </row>
    <row r="7038" spans="6:6" x14ac:dyDescent="0.3">
      <c r="F7038" s="142"/>
    </row>
    <row r="7039" spans="6:6" x14ac:dyDescent="0.3">
      <c r="F7039" s="142"/>
    </row>
    <row r="7040" spans="6:6" x14ac:dyDescent="0.3">
      <c r="F7040" s="142"/>
    </row>
    <row r="7041" spans="6:6" x14ac:dyDescent="0.3">
      <c r="F7041" s="142"/>
    </row>
    <row r="7042" spans="6:6" x14ac:dyDescent="0.3">
      <c r="F7042" s="142"/>
    </row>
    <row r="7043" spans="6:6" x14ac:dyDescent="0.3">
      <c r="F7043" s="142"/>
    </row>
    <row r="7044" spans="6:6" x14ac:dyDescent="0.3">
      <c r="F7044" s="142"/>
    </row>
    <row r="7045" spans="6:6" x14ac:dyDescent="0.3">
      <c r="F7045" s="142"/>
    </row>
    <row r="7046" spans="6:6" x14ac:dyDescent="0.3">
      <c r="F7046" s="142"/>
    </row>
    <row r="7047" spans="6:6" x14ac:dyDescent="0.3">
      <c r="F7047" s="142"/>
    </row>
    <row r="7048" spans="6:6" x14ac:dyDescent="0.3">
      <c r="F7048" s="142"/>
    </row>
    <row r="7049" spans="6:6" x14ac:dyDescent="0.3">
      <c r="F7049" s="142"/>
    </row>
    <row r="7050" spans="6:6" x14ac:dyDescent="0.3">
      <c r="F7050" s="142"/>
    </row>
    <row r="7051" spans="6:6" x14ac:dyDescent="0.3">
      <c r="F7051" s="142"/>
    </row>
    <row r="7052" spans="6:6" x14ac:dyDescent="0.3">
      <c r="F7052" s="142"/>
    </row>
    <row r="7053" spans="6:6" x14ac:dyDescent="0.3">
      <c r="F7053" s="142"/>
    </row>
    <row r="7054" spans="6:6" x14ac:dyDescent="0.3">
      <c r="F7054" s="142"/>
    </row>
    <row r="7055" spans="6:6" x14ac:dyDescent="0.3">
      <c r="F7055" s="142"/>
    </row>
    <row r="7056" spans="6:6" x14ac:dyDescent="0.3">
      <c r="F7056" s="142"/>
    </row>
    <row r="7057" spans="6:6" x14ac:dyDescent="0.3">
      <c r="F7057" s="142"/>
    </row>
    <row r="7058" spans="6:6" x14ac:dyDescent="0.3">
      <c r="F7058" s="142"/>
    </row>
    <row r="7059" spans="6:6" x14ac:dyDescent="0.3">
      <c r="F7059" s="142"/>
    </row>
    <row r="7060" spans="6:6" x14ac:dyDescent="0.3">
      <c r="F7060" s="142"/>
    </row>
    <row r="7061" spans="6:6" x14ac:dyDescent="0.3">
      <c r="F7061" s="142"/>
    </row>
    <row r="7062" spans="6:6" x14ac:dyDescent="0.3">
      <c r="F7062" s="142"/>
    </row>
    <row r="7063" spans="6:6" x14ac:dyDescent="0.3">
      <c r="F7063" s="142"/>
    </row>
    <row r="7064" spans="6:6" x14ac:dyDescent="0.3">
      <c r="F7064" s="142"/>
    </row>
    <row r="7065" spans="6:6" x14ac:dyDescent="0.3">
      <c r="F7065" s="142"/>
    </row>
    <row r="7066" spans="6:6" x14ac:dyDescent="0.3">
      <c r="F7066" s="142"/>
    </row>
    <row r="7067" spans="6:6" x14ac:dyDescent="0.3">
      <c r="F7067" s="142"/>
    </row>
    <row r="7068" spans="6:6" x14ac:dyDescent="0.3">
      <c r="F7068" s="142"/>
    </row>
    <row r="7069" spans="6:6" x14ac:dyDescent="0.3">
      <c r="F7069" s="142"/>
    </row>
    <row r="7070" spans="6:6" x14ac:dyDescent="0.3">
      <c r="F7070" s="142"/>
    </row>
    <row r="7071" spans="6:6" x14ac:dyDescent="0.3">
      <c r="F7071" s="142"/>
    </row>
    <row r="7072" spans="6:6" x14ac:dyDescent="0.3">
      <c r="F7072" s="142"/>
    </row>
    <row r="7073" spans="6:6" x14ac:dyDescent="0.3">
      <c r="F7073" s="142"/>
    </row>
    <row r="7074" spans="6:6" x14ac:dyDescent="0.3">
      <c r="F7074" s="142"/>
    </row>
    <row r="7075" spans="6:6" x14ac:dyDescent="0.3">
      <c r="F7075" s="142"/>
    </row>
    <row r="7076" spans="6:6" x14ac:dyDescent="0.3">
      <c r="F7076" s="142"/>
    </row>
    <row r="7077" spans="6:6" x14ac:dyDescent="0.3">
      <c r="F7077" s="142"/>
    </row>
    <row r="7078" spans="6:6" x14ac:dyDescent="0.3">
      <c r="F7078" s="142"/>
    </row>
    <row r="7079" spans="6:6" x14ac:dyDescent="0.3">
      <c r="F7079" s="142"/>
    </row>
    <row r="7080" spans="6:6" x14ac:dyDescent="0.3">
      <c r="F7080" s="142"/>
    </row>
    <row r="7081" spans="6:6" x14ac:dyDescent="0.3">
      <c r="F7081" s="142"/>
    </row>
    <row r="7082" spans="6:6" x14ac:dyDescent="0.3">
      <c r="F7082" s="142"/>
    </row>
    <row r="7083" spans="6:6" x14ac:dyDescent="0.3">
      <c r="F7083" s="142"/>
    </row>
    <row r="7084" spans="6:6" x14ac:dyDescent="0.3">
      <c r="F7084" s="142"/>
    </row>
    <row r="7085" spans="6:6" x14ac:dyDescent="0.3">
      <c r="F7085" s="142"/>
    </row>
    <row r="7086" spans="6:6" x14ac:dyDescent="0.3">
      <c r="F7086" s="142"/>
    </row>
    <row r="7087" spans="6:6" x14ac:dyDescent="0.3">
      <c r="F7087" s="142"/>
    </row>
    <row r="7088" spans="6:6" x14ac:dyDescent="0.3">
      <c r="F7088" s="142"/>
    </row>
    <row r="7089" spans="6:6" x14ac:dyDescent="0.3">
      <c r="F7089" s="142"/>
    </row>
    <row r="7090" spans="6:6" x14ac:dyDescent="0.3">
      <c r="F7090" s="142"/>
    </row>
    <row r="7091" spans="6:6" x14ac:dyDescent="0.3">
      <c r="F7091" s="142"/>
    </row>
    <row r="7092" spans="6:6" x14ac:dyDescent="0.3">
      <c r="F7092" s="142"/>
    </row>
    <row r="7093" spans="6:6" x14ac:dyDescent="0.3">
      <c r="F7093" s="142"/>
    </row>
    <row r="7094" spans="6:6" x14ac:dyDescent="0.3">
      <c r="F7094" s="142"/>
    </row>
    <row r="7095" spans="6:6" x14ac:dyDescent="0.3">
      <c r="F7095" s="142"/>
    </row>
    <row r="7096" spans="6:6" x14ac:dyDescent="0.3">
      <c r="F7096" s="142"/>
    </row>
    <row r="7097" spans="6:6" x14ac:dyDescent="0.3">
      <c r="F7097" s="142"/>
    </row>
    <row r="7098" spans="6:6" x14ac:dyDescent="0.3">
      <c r="F7098" s="142"/>
    </row>
    <row r="7099" spans="6:6" x14ac:dyDescent="0.3">
      <c r="F7099" s="142"/>
    </row>
    <row r="7100" spans="6:6" x14ac:dyDescent="0.3">
      <c r="F7100" s="142"/>
    </row>
    <row r="7101" spans="6:6" x14ac:dyDescent="0.3">
      <c r="F7101" s="142"/>
    </row>
    <row r="7102" spans="6:6" x14ac:dyDescent="0.3">
      <c r="F7102" s="142"/>
    </row>
    <row r="7103" spans="6:6" x14ac:dyDescent="0.3">
      <c r="F7103" s="142"/>
    </row>
    <row r="7104" spans="6:6" x14ac:dyDescent="0.3">
      <c r="F7104" s="142"/>
    </row>
    <row r="7105" spans="6:6" x14ac:dyDescent="0.3">
      <c r="F7105" s="142"/>
    </row>
    <row r="7106" spans="6:6" x14ac:dyDescent="0.3">
      <c r="F7106" s="142"/>
    </row>
    <row r="7107" spans="6:6" x14ac:dyDescent="0.3">
      <c r="F7107" s="142"/>
    </row>
    <row r="7108" spans="6:6" x14ac:dyDescent="0.3">
      <c r="F7108" s="142"/>
    </row>
    <row r="7109" spans="6:6" x14ac:dyDescent="0.3">
      <c r="F7109" s="142"/>
    </row>
    <row r="7110" spans="6:6" x14ac:dyDescent="0.3">
      <c r="F7110" s="142"/>
    </row>
    <row r="7111" spans="6:6" x14ac:dyDescent="0.3">
      <c r="F7111" s="142"/>
    </row>
    <row r="7112" spans="6:6" x14ac:dyDescent="0.3">
      <c r="F7112" s="142"/>
    </row>
    <row r="7113" spans="6:6" x14ac:dyDescent="0.3">
      <c r="F7113" s="142"/>
    </row>
    <row r="7114" spans="6:6" x14ac:dyDescent="0.3">
      <c r="F7114" s="142"/>
    </row>
    <row r="7115" spans="6:6" x14ac:dyDescent="0.3">
      <c r="F7115" s="142"/>
    </row>
    <row r="7116" spans="6:6" x14ac:dyDescent="0.3">
      <c r="F7116" s="142"/>
    </row>
    <row r="7117" spans="6:6" x14ac:dyDescent="0.3">
      <c r="F7117" s="142"/>
    </row>
    <row r="7118" spans="6:6" x14ac:dyDescent="0.3">
      <c r="F7118" s="142"/>
    </row>
    <row r="7119" spans="6:6" x14ac:dyDescent="0.3">
      <c r="F7119" s="142"/>
    </row>
    <row r="7120" spans="6:6" x14ac:dyDescent="0.3">
      <c r="F7120" s="142"/>
    </row>
    <row r="7121" spans="6:6" x14ac:dyDescent="0.3">
      <c r="F7121" s="142"/>
    </row>
    <row r="7122" spans="6:6" x14ac:dyDescent="0.3">
      <c r="F7122" s="142"/>
    </row>
    <row r="7123" spans="6:6" x14ac:dyDescent="0.3">
      <c r="F7123" s="142"/>
    </row>
    <row r="7124" spans="6:6" x14ac:dyDescent="0.3">
      <c r="F7124" s="142"/>
    </row>
    <row r="7125" spans="6:6" x14ac:dyDescent="0.3">
      <c r="F7125" s="142"/>
    </row>
    <row r="7126" spans="6:6" x14ac:dyDescent="0.3">
      <c r="F7126" s="142"/>
    </row>
    <row r="7127" spans="6:6" x14ac:dyDescent="0.3">
      <c r="F7127" s="142"/>
    </row>
    <row r="7128" spans="6:6" x14ac:dyDescent="0.3">
      <c r="F7128" s="142"/>
    </row>
    <row r="7129" spans="6:6" x14ac:dyDescent="0.3">
      <c r="F7129" s="142"/>
    </row>
    <row r="7130" spans="6:6" x14ac:dyDescent="0.3">
      <c r="F7130" s="142"/>
    </row>
    <row r="7131" spans="6:6" x14ac:dyDescent="0.3">
      <c r="F7131" s="142"/>
    </row>
    <row r="7132" spans="6:6" x14ac:dyDescent="0.3">
      <c r="F7132" s="142"/>
    </row>
    <row r="7133" spans="6:6" x14ac:dyDescent="0.3">
      <c r="F7133" s="142"/>
    </row>
    <row r="7134" spans="6:6" x14ac:dyDescent="0.3">
      <c r="F7134" s="142"/>
    </row>
    <row r="7135" spans="6:6" x14ac:dyDescent="0.3">
      <c r="F7135" s="142"/>
    </row>
    <row r="7136" spans="6:6" x14ac:dyDescent="0.3">
      <c r="F7136" s="142"/>
    </row>
    <row r="7137" spans="6:6" x14ac:dyDescent="0.3">
      <c r="F7137" s="142"/>
    </row>
    <row r="7138" spans="6:6" x14ac:dyDescent="0.3">
      <c r="F7138" s="142"/>
    </row>
    <row r="7139" spans="6:6" x14ac:dyDescent="0.3">
      <c r="F7139" s="142"/>
    </row>
    <row r="7140" spans="6:6" x14ac:dyDescent="0.3">
      <c r="F7140" s="142"/>
    </row>
    <row r="7141" spans="6:6" x14ac:dyDescent="0.3">
      <c r="F7141" s="142"/>
    </row>
    <row r="7142" spans="6:6" x14ac:dyDescent="0.3">
      <c r="F7142" s="142"/>
    </row>
    <row r="7143" spans="6:6" x14ac:dyDescent="0.3">
      <c r="F7143" s="142"/>
    </row>
    <row r="7144" spans="6:6" x14ac:dyDescent="0.3">
      <c r="F7144" s="142"/>
    </row>
    <row r="7145" spans="6:6" x14ac:dyDescent="0.3">
      <c r="F7145" s="142"/>
    </row>
    <row r="7146" spans="6:6" x14ac:dyDescent="0.3">
      <c r="F7146" s="142"/>
    </row>
    <row r="7147" spans="6:6" x14ac:dyDescent="0.3">
      <c r="F7147" s="142"/>
    </row>
    <row r="7148" spans="6:6" x14ac:dyDescent="0.3">
      <c r="F7148" s="142"/>
    </row>
    <row r="7149" spans="6:6" x14ac:dyDescent="0.3">
      <c r="F7149" s="142"/>
    </row>
    <row r="7150" spans="6:6" x14ac:dyDescent="0.3">
      <c r="F7150" s="142"/>
    </row>
    <row r="7151" spans="6:6" x14ac:dyDescent="0.3">
      <c r="F7151" s="142"/>
    </row>
    <row r="7152" spans="6:6" x14ac:dyDescent="0.3">
      <c r="F7152" s="142"/>
    </row>
    <row r="7153" spans="6:6" x14ac:dyDescent="0.3">
      <c r="F7153" s="142"/>
    </row>
    <row r="7154" spans="6:6" x14ac:dyDescent="0.3">
      <c r="F7154" s="142"/>
    </row>
    <row r="7155" spans="6:6" x14ac:dyDescent="0.3">
      <c r="F7155" s="142"/>
    </row>
    <row r="7156" spans="6:6" x14ac:dyDescent="0.3">
      <c r="F7156" s="142"/>
    </row>
    <row r="7157" spans="6:6" x14ac:dyDescent="0.3">
      <c r="F7157" s="142"/>
    </row>
    <row r="7158" spans="6:6" x14ac:dyDescent="0.3">
      <c r="F7158" s="142"/>
    </row>
    <row r="7159" spans="6:6" x14ac:dyDescent="0.3">
      <c r="F7159" s="142"/>
    </row>
    <row r="7160" spans="6:6" x14ac:dyDescent="0.3">
      <c r="F7160" s="142"/>
    </row>
    <row r="7161" spans="6:6" x14ac:dyDescent="0.3">
      <c r="F7161" s="142"/>
    </row>
    <row r="7162" spans="6:6" x14ac:dyDescent="0.3">
      <c r="F7162" s="142"/>
    </row>
    <row r="7163" spans="6:6" x14ac:dyDescent="0.3">
      <c r="F7163" s="142"/>
    </row>
    <row r="7164" spans="6:6" x14ac:dyDescent="0.3">
      <c r="F7164" s="142"/>
    </row>
    <row r="7165" spans="6:6" x14ac:dyDescent="0.3">
      <c r="F7165" s="142"/>
    </row>
    <row r="7166" spans="6:6" x14ac:dyDescent="0.3">
      <c r="F7166" s="142"/>
    </row>
    <row r="7167" spans="6:6" x14ac:dyDescent="0.3">
      <c r="F7167" s="142"/>
    </row>
    <row r="7168" spans="6:6" x14ac:dyDescent="0.3">
      <c r="F7168" s="142"/>
    </row>
    <row r="7169" spans="6:6" x14ac:dyDescent="0.3">
      <c r="F7169" s="142"/>
    </row>
    <row r="7170" spans="6:6" x14ac:dyDescent="0.3">
      <c r="F7170" s="142"/>
    </row>
    <row r="7171" spans="6:6" x14ac:dyDescent="0.3">
      <c r="F7171" s="142"/>
    </row>
    <row r="7172" spans="6:6" x14ac:dyDescent="0.3">
      <c r="F7172" s="142"/>
    </row>
    <row r="7173" spans="6:6" x14ac:dyDescent="0.3">
      <c r="F7173" s="142"/>
    </row>
    <row r="7174" spans="6:6" x14ac:dyDescent="0.3">
      <c r="F7174" s="142"/>
    </row>
    <row r="7175" spans="6:6" x14ac:dyDescent="0.3">
      <c r="F7175" s="142"/>
    </row>
    <row r="7176" spans="6:6" x14ac:dyDescent="0.3">
      <c r="F7176" s="142"/>
    </row>
    <row r="7177" spans="6:6" x14ac:dyDescent="0.3">
      <c r="F7177" s="142"/>
    </row>
    <row r="7178" spans="6:6" x14ac:dyDescent="0.3">
      <c r="F7178" s="142"/>
    </row>
    <row r="7179" spans="6:6" x14ac:dyDescent="0.3">
      <c r="F7179" s="142"/>
    </row>
    <row r="7180" spans="6:6" x14ac:dyDescent="0.3">
      <c r="F7180" s="142"/>
    </row>
    <row r="7181" spans="6:6" x14ac:dyDescent="0.3">
      <c r="F7181" s="142"/>
    </row>
    <row r="7182" spans="6:6" x14ac:dyDescent="0.3">
      <c r="F7182" s="142"/>
    </row>
    <row r="7183" spans="6:6" x14ac:dyDescent="0.3">
      <c r="F7183" s="142"/>
    </row>
    <row r="7184" spans="6:6" x14ac:dyDescent="0.3">
      <c r="F7184" s="142"/>
    </row>
    <row r="7185" spans="6:6" x14ac:dyDescent="0.3">
      <c r="F7185" s="142"/>
    </row>
    <row r="7186" spans="6:6" x14ac:dyDescent="0.3">
      <c r="F7186" s="142"/>
    </row>
    <row r="7187" spans="6:6" x14ac:dyDescent="0.3">
      <c r="F7187" s="142"/>
    </row>
    <row r="7188" spans="6:6" x14ac:dyDescent="0.3">
      <c r="F7188" s="142"/>
    </row>
    <row r="7189" spans="6:6" x14ac:dyDescent="0.3">
      <c r="F7189" s="142"/>
    </row>
    <row r="7190" spans="6:6" x14ac:dyDescent="0.3">
      <c r="F7190" s="142"/>
    </row>
    <row r="7191" spans="6:6" x14ac:dyDescent="0.3">
      <c r="F7191" s="142"/>
    </row>
    <row r="7192" spans="6:6" x14ac:dyDescent="0.3">
      <c r="F7192" s="142"/>
    </row>
    <row r="7193" spans="6:6" x14ac:dyDescent="0.3">
      <c r="F7193" s="142"/>
    </row>
    <row r="7194" spans="6:6" x14ac:dyDescent="0.3">
      <c r="F7194" s="142"/>
    </row>
    <row r="7195" spans="6:6" x14ac:dyDescent="0.3">
      <c r="F7195" s="142"/>
    </row>
    <row r="7196" spans="6:6" x14ac:dyDescent="0.3">
      <c r="F7196" s="142"/>
    </row>
    <row r="7197" spans="6:6" x14ac:dyDescent="0.3">
      <c r="F7197" s="142"/>
    </row>
    <row r="7198" spans="6:6" x14ac:dyDescent="0.3">
      <c r="F7198" s="142"/>
    </row>
    <row r="7199" spans="6:6" x14ac:dyDescent="0.3">
      <c r="F7199" s="142"/>
    </row>
    <row r="7200" spans="6:6" x14ac:dyDescent="0.3">
      <c r="F7200" s="142"/>
    </row>
    <row r="7201" spans="6:6" x14ac:dyDescent="0.3">
      <c r="F7201" s="142"/>
    </row>
    <row r="7202" spans="6:6" x14ac:dyDescent="0.3">
      <c r="F7202" s="142"/>
    </row>
    <row r="7203" spans="6:6" x14ac:dyDescent="0.3">
      <c r="F7203" s="142"/>
    </row>
    <row r="7204" spans="6:6" x14ac:dyDescent="0.3">
      <c r="F7204" s="142"/>
    </row>
    <row r="7205" spans="6:6" x14ac:dyDescent="0.3">
      <c r="F7205" s="142"/>
    </row>
    <row r="7206" spans="6:6" x14ac:dyDescent="0.3">
      <c r="F7206" s="142"/>
    </row>
    <row r="7207" spans="6:6" x14ac:dyDescent="0.3">
      <c r="F7207" s="142"/>
    </row>
    <row r="7208" spans="6:6" x14ac:dyDescent="0.3">
      <c r="F7208" s="142"/>
    </row>
    <row r="7209" spans="6:6" x14ac:dyDescent="0.3">
      <c r="F7209" s="142"/>
    </row>
    <row r="7210" spans="6:6" x14ac:dyDescent="0.3">
      <c r="F7210" s="142"/>
    </row>
    <row r="7211" spans="6:6" x14ac:dyDescent="0.3">
      <c r="F7211" s="142"/>
    </row>
    <row r="7212" spans="6:6" x14ac:dyDescent="0.3">
      <c r="F7212" s="142"/>
    </row>
    <row r="7213" spans="6:6" x14ac:dyDescent="0.3">
      <c r="F7213" s="142"/>
    </row>
    <row r="7214" spans="6:6" x14ac:dyDescent="0.3">
      <c r="F7214" s="142"/>
    </row>
    <row r="7215" spans="6:6" x14ac:dyDescent="0.3">
      <c r="F7215" s="142"/>
    </row>
    <row r="7216" spans="6:6" x14ac:dyDescent="0.3">
      <c r="F7216" s="142"/>
    </row>
    <row r="7217" spans="6:6" x14ac:dyDescent="0.3">
      <c r="F7217" s="142"/>
    </row>
    <row r="7218" spans="6:6" x14ac:dyDescent="0.3">
      <c r="F7218" s="142"/>
    </row>
    <row r="7219" spans="6:6" x14ac:dyDescent="0.3">
      <c r="F7219" s="142"/>
    </row>
    <row r="7220" spans="6:6" x14ac:dyDescent="0.3">
      <c r="F7220" s="142"/>
    </row>
    <row r="7221" spans="6:6" x14ac:dyDescent="0.3">
      <c r="F7221" s="142"/>
    </row>
    <row r="7222" spans="6:6" x14ac:dyDescent="0.3">
      <c r="F7222" s="142"/>
    </row>
    <row r="7223" spans="6:6" x14ac:dyDescent="0.3">
      <c r="F7223" s="142"/>
    </row>
    <row r="7224" spans="6:6" x14ac:dyDescent="0.3">
      <c r="F7224" s="142"/>
    </row>
    <row r="7225" spans="6:6" x14ac:dyDescent="0.3">
      <c r="F7225" s="142"/>
    </row>
    <row r="7226" spans="6:6" x14ac:dyDescent="0.3">
      <c r="F7226" s="142"/>
    </row>
    <row r="7227" spans="6:6" x14ac:dyDescent="0.3">
      <c r="F7227" s="142"/>
    </row>
    <row r="7228" spans="6:6" x14ac:dyDescent="0.3">
      <c r="F7228" s="142"/>
    </row>
    <row r="7229" spans="6:6" x14ac:dyDescent="0.3">
      <c r="F7229" s="142"/>
    </row>
    <row r="7230" spans="6:6" x14ac:dyDescent="0.3">
      <c r="F7230" s="142"/>
    </row>
    <row r="7231" spans="6:6" x14ac:dyDescent="0.3">
      <c r="F7231" s="142"/>
    </row>
    <row r="7232" spans="6:6" x14ac:dyDescent="0.3">
      <c r="F7232" s="142"/>
    </row>
    <row r="7233" spans="6:6" x14ac:dyDescent="0.3">
      <c r="F7233" s="142"/>
    </row>
    <row r="7234" spans="6:6" x14ac:dyDescent="0.3">
      <c r="F7234" s="142"/>
    </row>
    <row r="7235" spans="6:6" x14ac:dyDescent="0.3">
      <c r="F7235" s="142"/>
    </row>
    <row r="7236" spans="6:6" x14ac:dyDescent="0.3">
      <c r="F7236" s="142"/>
    </row>
    <row r="7237" spans="6:6" x14ac:dyDescent="0.3">
      <c r="F7237" s="142"/>
    </row>
    <row r="7238" spans="6:6" x14ac:dyDescent="0.3">
      <c r="F7238" s="142"/>
    </row>
    <row r="7239" spans="6:6" x14ac:dyDescent="0.3">
      <c r="F7239" s="142"/>
    </row>
    <row r="7240" spans="6:6" x14ac:dyDescent="0.3">
      <c r="F7240" s="142"/>
    </row>
    <row r="7241" spans="6:6" x14ac:dyDescent="0.3">
      <c r="F7241" s="142"/>
    </row>
    <row r="7242" spans="6:6" x14ac:dyDescent="0.3">
      <c r="F7242" s="142"/>
    </row>
    <row r="7243" spans="6:6" x14ac:dyDescent="0.3">
      <c r="F7243" s="142"/>
    </row>
    <row r="7244" spans="6:6" x14ac:dyDescent="0.3">
      <c r="F7244" s="142"/>
    </row>
    <row r="7245" spans="6:6" x14ac:dyDescent="0.3">
      <c r="F7245" s="142"/>
    </row>
    <row r="7246" spans="6:6" x14ac:dyDescent="0.3">
      <c r="F7246" s="142"/>
    </row>
    <row r="7247" spans="6:6" x14ac:dyDescent="0.3">
      <c r="F7247" s="142"/>
    </row>
    <row r="7248" spans="6:6" x14ac:dyDescent="0.3">
      <c r="F7248" s="142"/>
    </row>
    <row r="7249" spans="6:6" x14ac:dyDescent="0.3">
      <c r="F7249" s="142"/>
    </row>
    <row r="7250" spans="6:6" x14ac:dyDescent="0.3">
      <c r="F7250" s="142"/>
    </row>
    <row r="7251" spans="6:6" x14ac:dyDescent="0.3">
      <c r="F7251" s="142"/>
    </row>
    <row r="7252" spans="6:6" x14ac:dyDescent="0.3">
      <c r="F7252" s="142"/>
    </row>
    <row r="7253" spans="6:6" x14ac:dyDescent="0.3">
      <c r="F7253" s="142"/>
    </row>
    <row r="7254" spans="6:6" x14ac:dyDescent="0.3">
      <c r="F7254" s="142"/>
    </row>
    <row r="7255" spans="6:6" x14ac:dyDescent="0.3">
      <c r="F7255" s="142"/>
    </row>
    <row r="7256" spans="6:6" x14ac:dyDescent="0.3">
      <c r="F7256" s="142"/>
    </row>
    <row r="7257" spans="6:6" x14ac:dyDescent="0.3">
      <c r="F7257" s="142"/>
    </row>
    <row r="7258" spans="6:6" x14ac:dyDescent="0.3">
      <c r="F7258" s="142"/>
    </row>
    <row r="7259" spans="6:6" x14ac:dyDescent="0.3">
      <c r="F7259" s="142"/>
    </row>
    <row r="7260" spans="6:6" x14ac:dyDescent="0.3">
      <c r="F7260" s="142"/>
    </row>
    <row r="7261" spans="6:6" x14ac:dyDescent="0.3">
      <c r="F7261" s="142"/>
    </row>
    <row r="7262" spans="6:6" x14ac:dyDescent="0.3">
      <c r="F7262" s="142"/>
    </row>
    <row r="7263" spans="6:6" x14ac:dyDescent="0.3">
      <c r="F7263" s="142"/>
    </row>
    <row r="7264" spans="6:6" x14ac:dyDescent="0.3">
      <c r="F7264" s="142"/>
    </row>
    <row r="7265" spans="6:6" x14ac:dyDescent="0.3">
      <c r="F7265" s="142"/>
    </row>
    <row r="7266" spans="6:6" x14ac:dyDescent="0.3">
      <c r="F7266" s="142"/>
    </row>
    <row r="7267" spans="6:6" x14ac:dyDescent="0.3">
      <c r="F7267" s="142"/>
    </row>
    <row r="7268" spans="6:6" x14ac:dyDescent="0.3">
      <c r="F7268" s="142"/>
    </row>
    <row r="7269" spans="6:6" x14ac:dyDescent="0.3">
      <c r="F7269" s="142"/>
    </row>
    <row r="7270" spans="6:6" x14ac:dyDescent="0.3">
      <c r="F7270" s="142"/>
    </row>
    <row r="7271" spans="6:6" x14ac:dyDescent="0.3">
      <c r="F7271" s="142"/>
    </row>
    <row r="7272" spans="6:6" x14ac:dyDescent="0.3">
      <c r="F7272" s="142"/>
    </row>
    <row r="7273" spans="6:6" x14ac:dyDescent="0.3">
      <c r="F7273" s="142"/>
    </row>
    <row r="7274" spans="6:6" x14ac:dyDescent="0.3">
      <c r="F7274" s="142"/>
    </row>
    <row r="7275" spans="6:6" x14ac:dyDescent="0.3">
      <c r="F7275" s="142"/>
    </row>
    <row r="7276" spans="6:6" x14ac:dyDescent="0.3">
      <c r="F7276" s="142"/>
    </row>
    <row r="7277" spans="6:6" x14ac:dyDescent="0.3">
      <c r="F7277" s="142"/>
    </row>
    <row r="7278" spans="6:6" x14ac:dyDescent="0.3">
      <c r="F7278" s="142"/>
    </row>
    <row r="7279" spans="6:6" x14ac:dyDescent="0.3">
      <c r="F7279" s="142"/>
    </row>
    <row r="7280" spans="6:6" x14ac:dyDescent="0.3">
      <c r="F7280" s="142"/>
    </row>
    <row r="7281" spans="6:6" x14ac:dyDescent="0.3">
      <c r="F7281" s="142"/>
    </row>
    <row r="7282" spans="6:6" x14ac:dyDescent="0.3">
      <c r="F7282" s="142"/>
    </row>
    <row r="7283" spans="6:6" x14ac:dyDescent="0.3">
      <c r="F7283" s="142"/>
    </row>
    <row r="7284" spans="6:6" x14ac:dyDescent="0.3">
      <c r="F7284" s="142"/>
    </row>
    <row r="7285" spans="6:6" x14ac:dyDescent="0.3">
      <c r="F7285" s="142"/>
    </row>
    <row r="7286" spans="6:6" x14ac:dyDescent="0.3">
      <c r="F7286" s="142"/>
    </row>
    <row r="7287" spans="6:6" x14ac:dyDescent="0.3">
      <c r="F7287" s="142"/>
    </row>
    <row r="7288" spans="6:6" x14ac:dyDescent="0.3">
      <c r="F7288" s="142"/>
    </row>
    <row r="7289" spans="6:6" x14ac:dyDescent="0.3">
      <c r="F7289" s="142"/>
    </row>
    <row r="7290" spans="6:6" x14ac:dyDescent="0.3">
      <c r="F7290" s="142"/>
    </row>
    <row r="7291" spans="6:6" x14ac:dyDescent="0.3">
      <c r="F7291" s="142"/>
    </row>
    <row r="7292" spans="6:6" x14ac:dyDescent="0.3">
      <c r="F7292" s="142"/>
    </row>
    <row r="7293" spans="6:6" x14ac:dyDescent="0.3">
      <c r="F7293" s="142"/>
    </row>
    <row r="7294" spans="6:6" x14ac:dyDescent="0.3">
      <c r="F7294" s="142"/>
    </row>
    <row r="7295" spans="6:6" x14ac:dyDescent="0.3">
      <c r="F7295" s="142"/>
    </row>
    <row r="7296" spans="6:6" x14ac:dyDescent="0.3">
      <c r="F7296" s="142"/>
    </row>
    <row r="7297" spans="6:6" x14ac:dyDescent="0.3">
      <c r="F7297" s="142"/>
    </row>
    <row r="7298" spans="6:6" x14ac:dyDescent="0.3">
      <c r="F7298" s="142"/>
    </row>
    <row r="7299" spans="6:6" x14ac:dyDescent="0.3">
      <c r="F7299" s="142"/>
    </row>
    <row r="7300" spans="6:6" x14ac:dyDescent="0.3">
      <c r="F7300" s="142"/>
    </row>
    <row r="7301" spans="6:6" x14ac:dyDescent="0.3">
      <c r="F7301" s="142"/>
    </row>
    <row r="7302" spans="6:6" x14ac:dyDescent="0.3">
      <c r="F7302" s="142"/>
    </row>
    <row r="7303" spans="6:6" x14ac:dyDescent="0.3">
      <c r="F7303" s="142"/>
    </row>
    <row r="7304" spans="6:6" x14ac:dyDescent="0.3">
      <c r="F7304" s="142"/>
    </row>
    <row r="7305" spans="6:6" x14ac:dyDescent="0.3">
      <c r="F7305" s="142"/>
    </row>
    <row r="7306" spans="6:6" x14ac:dyDescent="0.3">
      <c r="F7306" s="142"/>
    </row>
    <row r="7307" spans="6:6" x14ac:dyDescent="0.3">
      <c r="F7307" s="142"/>
    </row>
    <row r="7308" spans="6:6" x14ac:dyDescent="0.3">
      <c r="F7308" s="142"/>
    </row>
    <row r="7309" spans="6:6" x14ac:dyDescent="0.3">
      <c r="F7309" s="142"/>
    </row>
    <row r="7310" spans="6:6" x14ac:dyDescent="0.3">
      <c r="F7310" s="142"/>
    </row>
    <row r="7311" spans="6:6" x14ac:dyDescent="0.3">
      <c r="F7311" s="142"/>
    </row>
    <row r="7312" spans="6:6" x14ac:dyDescent="0.3">
      <c r="F7312" s="142"/>
    </row>
    <row r="7313" spans="6:6" x14ac:dyDescent="0.3">
      <c r="F7313" s="142"/>
    </row>
    <row r="7314" spans="6:6" x14ac:dyDescent="0.3">
      <c r="F7314" s="142"/>
    </row>
    <row r="7315" spans="6:6" x14ac:dyDescent="0.3">
      <c r="F7315" s="142"/>
    </row>
    <row r="7316" spans="6:6" x14ac:dyDescent="0.3">
      <c r="F7316" s="142"/>
    </row>
    <row r="7317" spans="6:6" x14ac:dyDescent="0.3">
      <c r="F7317" s="142"/>
    </row>
    <row r="7318" spans="6:6" x14ac:dyDescent="0.3">
      <c r="F7318" s="142"/>
    </row>
    <row r="7319" spans="6:6" x14ac:dyDescent="0.3">
      <c r="F7319" s="142"/>
    </row>
    <row r="7320" spans="6:6" x14ac:dyDescent="0.3">
      <c r="F7320" s="142"/>
    </row>
    <row r="7321" spans="6:6" x14ac:dyDescent="0.3">
      <c r="F7321" s="142"/>
    </row>
    <row r="7322" spans="6:6" x14ac:dyDescent="0.3">
      <c r="F7322" s="142"/>
    </row>
    <row r="7323" spans="6:6" x14ac:dyDescent="0.3">
      <c r="F7323" s="142"/>
    </row>
    <row r="7324" spans="6:6" x14ac:dyDescent="0.3">
      <c r="F7324" s="142"/>
    </row>
    <row r="7325" spans="6:6" x14ac:dyDescent="0.3">
      <c r="F7325" s="142"/>
    </row>
    <row r="7326" spans="6:6" x14ac:dyDescent="0.3">
      <c r="F7326" s="142"/>
    </row>
    <row r="7327" spans="6:6" x14ac:dyDescent="0.3">
      <c r="F7327" s="142"/>
    </row>
    <row r="7328" spans="6:6" x14ac:dyDescent="0.3">
      <c r="F7328" s="142"/>
    </row>
    <row r="7329" spans="6:6" x14ac:dyDescent="0.3">
      <c r="F7329" s="142"/>
    </row>
    <row r="7330" spans="6:6" x14ac:dyDescent="0.3">
      <c r="F7330" s="142"/>
    </row>
    <row r="7331" spans="6:6" x14ac:dyDescent="0.3">
      <c r="F7331" s="142"/>
    </row>
    <row r="7332" spans="6:6" x14ac:dyDescent="0.3">
      <c r="F7332" s="142"/>
    </row>
    <row r="7333" spans="6:6" x14ac:dyDescent="0.3">
      <c r="F7333" s="142"/>
    </row>
    <row r="7334" spans="6:6" x14ac:dyDescent="0.3">
      <c r="F7334" s="142"/>
    </row>
    <row r="7335" spans="6:6" x14ac:dyDescent="0.3">
      <c r="F7335" s="142"/>
    </row>
    <row r="7336" spans="6:6" x14ac:dyDescent="0.3">
      <c r="F7336" s="142"/>
    </row>
    <row r="7337" spans="6:6" x14ac:dyDescent="0.3">
      <c r="F7337" s="142"/>
    </row>
    <row r="7338" spans="6:6" x14ac:dyDescent="0.3">
      <c r="F7338" s="142"/>
    </row>
    <row r="7339" spans="6:6" x14ac:dyDescent="0.3">
      <c r="F7339" s="142"/>
    </row>
    <row r="7340" spans="6:6" x14ac:dyDescent="0.3">
      <c r="F7340" s="142"/>
    </row>
    <row r="7341" spans="6:6" x14ac:dyDescent="0.3">
      <c r="F7341" s="142"/>
    </row>
    <row r="7342" spans="6:6" x14ac:dyDescent="0.3">
      <c r="F7342" s="142"/>
    </row>
    <row r="7343" spans="6:6" x14ac:dyDescent="0.3">
      <c r="F7343" s="142"/>
    </row>
    <row r="7344" spans="6:6" x14ac:dyDescent="0.3">
      <c r="F7344" s="142"/>
    </row>
    <row r="7345" spans="6:6" x14ac:dyDescent="0.3">
      <c r="F7345" s="142"/>
    </row>
    <row r="7346" spans="6:6" x14ac:dyDescent="0.3">
      <c r="F7346" s="142"/>
    </row>
    <row r="7347" spans="6:6" x14ac:dyDescent="0.3">
      <c r="F7347" s="142"/>
    </row>
    <row r="7348" spans="6:6" x14ac:dyDescent="0.3">
      <c r="F7348" s="142"/>
    </row>
    <row r="7349" spans="6:6" x14ac:dyDescent="0.3">
      <c r="F7349" s="142"/>
    </row>
    <row r="7350" spans="6:6" x14ac:dyDescent="0.3">
      <c r="F7350" s="142"/>
    </row>
    <row r="7351" spans="6:6" x14ac:dyDescent="0.3">
      <c r="F7351" s="142"/>
    </row>
    <row r="7352" spans="6:6" x14ac:dyDescent="0.3">
      <c r="F7352" s="142"/>
    </row>
    <row r="7353" spans="6:6" x14ac:dyDescent="0.3">
      <c r="F7353" s="142"/>
    </row>
    <row r="7354" spans="6:6" x14ac:dyDescent="0.3">
      <c r="F7354" s="142"/>
    </row>
    <row r="7355" spans="6:6" x14ac:dyDescent="0.3">
      <c r="F7355" s="142"/>
    </row>
    <row r="7356" spans="6:6" x14ac:dyDescent="0.3">
      <c r="F7356" s="142"/>
    </row>
    <row r="7357" spans="6:6" x14ac:dyDescent="0.3">
      <c r="F7357" s="142"/>
    </row>
    <row r="7358" spans="6:6" x14ac:dyDescent="0.3">
      <c r="F7358" s="142"/>
    </row>
    <row r="7359" spans="6:6" x14ac:dyDescent="0.3">
      <c r="F7359" s="142"/>
    </row>
    <row r="7360" spans="6:6" x14ac:dyDescent="0.3">
      <c r="F7360" s="142"/>
    </row>
    <row r="7361" spans="6:6" x14ac:dyDescent="0.3">
      <c r="F7361" s="142"/>
    </row>
    <row r="7362" spans="6:6" x14ac:dyDescent="0.3">
      <c r="F7362" s="142"/>
    </row>
    <row r="7363" spans="6:6" x14ac:dyDescent="0.3">
      <c r="F7363" s="142"/>
    </row>
    <row r="7364" spans="6:6" x14ac:dyDescent="0.3">
      <c r="F7364" s="142"/>
    </row>
    <row r="7365" spans="6:6" x14ac:dyDescent="0.3">
      <c r="F7365" s="142"/>
    </row>
    <row r="7366" spans="6:6" x14ac:dyDescent="0.3">
      <c r="F7366" s="142"/>
    </row>
    <row r="7367" spans="6:6" x14ac:dyDescent="0.3">
      <c r="F7367" s="142"/>
    </row>
    <row r="7368" spans="6:6" x14ac:dyDescent="0.3">
      <c r="F7368" s="142"/>
    </row>
    <row r="7369" spans="6:6" x14ac:dyDescent="0.3">
      <c r="F7369" s="142"/>
    </row>
    <row r="7370" spans="6:6" x14ac:dyDescent="0.3">
      <c r="F7370" s="142"/>
    </row>
    <row r="7371" spans="6:6" x14ac:dyDescent="0.3">
      <c r="F7371" s="142"/>
    </row>
    <row r="7372" spans="6:6" x14ac:dyDescent="0.3">
      <c r="F7372" s="142"/>
    </row>
    <row r="7373" spans="6:6" x14ac:dyDescent="0.3">
      <c r="F7373" s="142"/>
    </row>
    <row r="7374" spans="6:6" x14ac:dyDescent="0.3">
      <c r="F7374" s="142"/>
    </row>
    <row r="7375" spans="6:6" x14ac:dyDescent="0.3">
      <c r="F7375" s="142"/>
    </row>
    <row r="7376" spans="6:6" x14ac:dyDescent="0.3">
      <c r="F7376" s="142"/>
    </row>
    <row r="7377" spans="6:6" x14ac:dyDescent="0.3">
      <c r="F7377" s="142"/>
    </row>
    <row r="7378" spans="6:6" x14ac:dyDescent="0.3">
      <c r="F7378" s="142"/>
    </row>
    <row r="7379" spans="6:6" x14ac:dyDescent="0.3">
      <c r="F7379" s="142"/>
    </row>
    <row r="7380" spans="6:6" x14ac:dyDescent="0.3">
      <c r="F7380" s="142"/>
    </row>
    <row r="7381" spans="6:6" x14ac:dyDescent="0.3">
      <c r="F7381" s="142"/>
    </row>
    <row r="7382" spans="6:6" x14ac:dyDescent="0.3">
      <c r="F7382" s="142"/>
    </row>
    <row r="7383" spans="6:6" x14ac:dyDescent="0.3">
      <c r="F7383" s="142"/>
    </row>
    <row r="7384" spans="6:6" x14ac:dyDescent="0.3">
      <c r="F7384" s="142"/>
    </row>
    <row r="7385" spans="6:6" x14ac:dyDescent="0.3">
      <c r="F7385" s="142"/>
    </row>
    <row r="7386" spans="6:6" x14ac:dyDescent="0.3">
      <c r="F7386" s="142"/>
    </row>
    <row r="7387" spans="6:6" x14ac:dyDescent="0.3">
      <c r="F7387" s="142"/>
    </row>
    <row r="7388" spans="6:6" x14ac:dyDescent="0.3">
      <c r="F7388" s="142"/>
    </row>
    <row r="7389" spans="6:6" x14ac:dyDescent="0.3">
      <c r="F7389" s="142"/>
    </row>
    <row r="7390" spans="6:6" x14ac:dyDescent="0.3">
      <c r="F7390" s="142"/>
    </row>
    <row r="7391" spans="6:6" x14ac:dyDescent="0.3">
      <c r="F7391" s="142"/>
    </row>
    <row r="7392" spans="6:6" x14ac:dyDescent="0.3">
      <c r="F7392" s="142"/>
    </row>
    <row r="7393" spans="6:6" x14ac:dyDescent="0.3">
      <c r="F7393" s="142"/>
    </row>
    <row r="7394" spans="6:6" x14ac:dyDescent="0.3">
      <c r="F7394" s="142"/>
    </row>
    <row r="7395" spans="6:6" x14ac:dyDescent="0.3">
      <c r="F7395" s="142"/>
    </row>
    <row r="7396" spans="6:6" x14ac:dyDescent="0.3">
      <c r="F7396" s="142"/>
    </row>
    <row r="7397" spans="6:6" x14ac:dyDescent="0.3">
      <c r="F7397" s="142"/>
    </row>
    <row r="7398" spans="6:6" x14ac:dyDescent="0.3">
      <c r="F7398" s="142"/>
    </row>
    <row r="7399" spans="6:6" x14ac:dyDescent="0.3">
      <c r="F7399" s="142"/>
    </row>
    <row r="7400" spans="6:6" x14ac:dyDescent="0.3">
      <c r="F7400" s="142"/>
    </row>
    <row r="7401" spans="6:6" x14ac:dyDescent="0.3">
      <c r="F7401" s="142"/>
    </row>
    <row r="7402" spans="6:6" x14ac:dyDescent="0.3">
      <c r="F7402" s="142"/>
    </row>
    <row r="7403" spans="6:6" x14ac:dyDescent="0.3">
      <c r="F7403" s="142"/>
    </row>
    <row r="7404" spans="6:6" x14ac:dyDescent="0.3">
      <c r="F7404" s="142"/>
    </row>
    <row r="7405" spans="6:6" x14ac:dyDescent="0.3">
      <c r="F7405" s="142"/>
    </row>
    <row r="7406" spans="6:6" x14ac:dyDescent="0.3">
      <c r="F7406" s="142"/>
    </row>
    <row r="7407" spans="6:6" x14ac:dyDescent="0.3">
      <c r="F7407" s="142"/>
    </row>
    <row r="7408" spans="6:6" x14ac:dyDescent="0.3">
      <c r="F7408" s="142"/>
    </row>
    <row r="7409" spans="6:6" x14ac:dyDescent="0.3">
      <c r="F7409" s="142"/>
    </row>
    <row r="7410" spans="6:6" x14ac:dyDescent="0.3">
      <c r="F7410" s="142"/>
    </row>
    <row r="7411" spans="6:6" x14ac:dyDescent="0.3">
      <c r="F7411" s="142"/>
    </row>
    <row r="7412" spans="6:6" x14ac:dyDescent="0.3">
      <c r="F7412" s="142"/>
    </row>
    <row r="7413" spans="6:6" x14ac:dyDescent="0.3">
      <c r="F7413" s="142"/>
    </row>
    <row r="7414" spans="6:6" x14ac:dyDescent="0.3">
      <c r="F7414" s="142"/>
    </row>
    <row r="7415" spans="6:6" x14ac:dyDescent="0.3">
      <c r="F7415" s="142"/>
    </row>
    <row r="7416" spans="6:6" x14ac:dyDescent="0.3">
      <c r="F7416" s="142"/>
    </row>
    <row r="7417" spans="6:6" x14ac:dyDescent="0.3">
      <c r="F7417" s="142"/>
    </row>
    <row r="7418" spans="6:6" x14ac:dyDescent="0.3">
      <c r="F7418" s="142"/>
    </row>
    <row r="7419" spans="6:6" x14ac:dyDescent="0.3">
      <c r="F7419" s="142"/>
    </row>
    <row r="7420" spans="6:6" x14ac:dyDescent="0.3">
      <c r="F7420" s="142"/>
    </row>
    <row r="7421" spans="6:6" x14ac:dyDescent="0.3">
      <c r="F7421" s="142"/>
    </row>
    <row r="7422" spans="6:6" x14ac:dyDescent="0.3">
      <c r="F7422" s="142"/>
    </row>
    <row r="7423" spans="6:6" x14ac:dyDescent="0.3">
      <c r="F7423" s="142"/>
    </row>
    <row r="7424" spans="6:6" x14ac:dyDescent="0.3">
      <c r="F7424" s="142"/>
    </row>
    <row r="7425" spans="6:6" x14ac:dyDescent="0.3">
      <c r="F7425" s="142"/>
    </row>
    <row r="7426" spans="6:6" x14ac:dyDescent="0.3">
      <c r="F7426" s="142"/>
    </row>
    <row r="7427" spans="6:6" x14ac:dyDescent="0.3">
      <c r="F7427" s="142"/>
    </row>
    <row r="7428" spans="6:6" x14ac:dyDescent="0.3">
      <c r="F7428" s="142"/>
    </row>
    <row r="7429" spans="6:6" x14ac:dyDescent="0.3">
      <c r="F7429" s="142"/>
    </row>
    <row r="7430" spans="6:6" x14ac:dyDescent="0.3">
      <c r="F7430" s="142"/>
    </row>
    <row r="7431" spans="6:6" x14ac:dyDescent="0.3">
      <c r="F7431" s="142"/>
    </row>
    <row r="7432" spans="6:6" x14ac:dyDescent="0.3">
      <c r="F7432" s="142"/>
    </row>
    <row r="7433" spans="6:6" x14ac:dyDescent="0.3">
      <c r="F7433" s="142"/>
    </row>
    <row r="7434" spans="6:6" x14ac:dyDescent="0.3">
      <c r="F7434" s="142"/>
    </row>
    <row r="7435" spans="6:6" x14ac:dyDescent="0.3">
      <c r="F7435" s="142"/>
    </row>
    <row r="7436" spans="6:6" x14ac:dyDescent="0.3">
      <c r="F7436" s="142"/>
    </row>
    <row r="7437" spans="6:6" x14ac:dyDescent="0.3">
      <c r="F7437" s="142"/>
    </row>
    <row r="7438" spans="6:6" x14ac:dyDescent="0.3">
      <c r="F7438" s="142"/>
    </row>
    <row r="7439" spans="6:6" x14ac:dyDescent="0.3">
      <c r="F7439" s="142"/>
    </row>
    <row r="7440" spans="6:6" x14ac:dyDescent="0.3">
      <c r="F7440" s="142"/>
    </row>
    <row r="7441" spans="6:6" x14ac:dyDescent="0.3">
      <c r="F7441" s="142"/>
    </row>
    <row r="7442" spans="6:6" x14ac:dyDescent="0.3">
      <c r="F7442" s="142"/>
    </row>
    <row r="7443" spans="6:6" x14ac:dyDescent="0.3">
      <c r="F7443" s="142"/>
    </row>
    <row r="7444" spans="6:6" x14ac:dyDescent="0.3">
      <c r="F7444" s="142"/>
    </row>
    <row r="7445" spans="6:6" x14ac:dyDescent="0.3">
      <c r="F7445" s="142"/>
    </row>
    <row r="7446" spans="6:6" x14ac:dyDescent="0.3">
      <c r="F7446" s="142"/>
    </row>
    <row r="7447" spans="6:6" x14ac:dyDescent="0.3">
      <c r="F7447" s="142"/>
    </row>
    <row r="7448" spans="6:6" x14ac:dyDescent="0.3">
      <c r="F7448" s="142"/>
    </row>
    <row r="7449" spans="6:6" x14ac:dyDescent="0.3">
      <c r="F7449" s="142"/>
    </row>
    <row r="7450" spans="6:6" x14ac:dyDescent="0.3">
      <c r="F7450" s="142"/>
    </row>
    <row r="7451" spans="6:6" x14ac:dyDescent="0.3">
      <c r="F7451" s="142"/>
    </row>
    <row r="7452" spans="6:6" x14ac:dyDescent="0.3">
      <c r="F7452" s="142"/>
    </row>
    <row r="7453" spans="6:6" x14ac:dyDescent="0.3">
      <c r="F7453" s="142"/>
    </row>
    <row r="7454" spans="6:6" x14ac:dyDescent="0.3">
      <c r="F7454" s="142"/>
    </row>
    <row r="7455" spans="6:6" x14ac:dyDescent="0.3">
      <c r="F7455" s="142"/>
    </row>
    <row r="7456" spans="6:6" x14ac:dyDescent="0.3">
      <c r="F7456" s="142"/>
    </row>
    <row r="7457" spans="6:6" x14ac:dyDescent="0.3">
      <c r="F7457" s="142"/>
    </row>
    <row r="7458" spans="6:6" x14ac:dyDescent="0.3">
      <c r="F7458" s="142"/>
    </row>
    <row r="7459" spans="6:6" x14ac:dyDescent="0.3">
      <c r="F7459" s="142"/>
    </row>
    <row r="7460" spans="6:6" x14ac:dyDescent="0.3">
      <c r="F7460" s="142"/>
    </row>
    <row r="7461" spans="6:6" x14ac:dyDescent="0.3">
      <c r="F7461" s="142"/>
    </row>
    <row r="7462" spans="6:6" x14ac:dyDescent="0.3">
      <c r="F7462" s="142"/>
    </row>
    <row r="7463" spans="6:6" x14ac:dyDescent="0.3">
      <c r="F7463" s="142"/>
    </row>
    <row r="7464" spans="6:6" x14ac:dyDescent="0.3">
      <c r="F7464" s="142"/>
    </row>
    <row r="7465" spans="6:6" x14ac:dyDescent="0.3">
      <c r="F7465" s="142"/>
    </row>
    <row r="7466" spans="6:6" x14ac:dyDescent="0.3">
      <c r="F7466" s="142"/>
    </row>
    <row r="7467" spans="6:6" x14ac:dyDescent="0.3">
      <c r="F7467" s="142"/>
    </row>
    <row r="7468" spans="6:6" x14ac:dyDescent="0.3">
      <c r="F7468" s="142"/>
    </row>
    <row r="7469" spans="6:6" x14ac:dyDescent="0.3">
      <c r="F7469" s="142"/>
    </row>
    <row r="7470" spans="6:6" x14ac:dyDescent="0.3">
      <c r="F7470" s="142"/>
    </row>
    <row r="7471" spans="6:6" x14ac:dyDescent="0.3">
      <c r="F7471" s="142"/>
    </row>
    <row r="7472" spans="6:6" x14ac:dyDescent="0.3">
      <c r="F7472" s="142"/>
    </row>
    <row r="7473" spans="6:6" x14ac:dyDescent="0.3">
      <c r="F7473" s="142"/>
    </row>
    <row r="7474" spans="6:6" x14ac:dyDescent="0.3">
      <c r="F7474" s="142"/>
    </row>
    <row r="7475" spans="6:6" x14ac:dyDescent="0.3">
      <c r="F7475" s="142"/>
    </row>
    <row r="7476" spans="6:6" x14ac:dyDescent="0.3">
      <c r="F7476" s="142"/>
    </row>
    <row r="7477" spans="6:6" x14ac:dyDescent="0.3">
      <c r="F7477" s="142"/>
    </row>
    <row r="7478" spans="6:6" x14ac:dyDescent="0.3">
      <c r="F7478" s="142"/>
    </row>
    <row r="7479" spans="6:6" x14ac:dyDescent="0.3">
      <c r="F7479" s="142"/>
    </row>
    <row r="7480" spans="6:6" x14ac:dyDescent="0.3">
      <c r="F7480" s="142"/>
    </row>
    <row r="7481" spans="6:6" x14ac:dyDescent="0.3">
      <c r="F7481" s="142"/>
    </row>
    <row r="7482" spans="6:6" x14ac:dyDescent="0.3">
      <c r="F7482" s="142"/>
    </row>
    <row r="7483" spans="6:6" x14ac:dyDescent="0.3">
      <c r="F7483" s="142"/>
    </row>
    <row r="7484" spans="6:6" x14ac:dyDescent="0.3">
      <c r="F7484" s="142"/>
    </row>
    <row r="7485" spans="6:6" x14ac:dyDescent="0.3">
      <c r="F7485" s="142"/>
    </row>
    <row r="7486" spans="6:6" x14ac:dyDescent="0.3">
      <c r="F7486" s="142"/>
    </row>
    <row r="7487" spans="6:6" x14ac:dyDescent="0.3">
      <c r="F7487" s="142"/>
    </row>
    <row r="7488" spans="6:6" x14ac:dyDescent="0.3">
      <c r="F7488" s="142"/>
    </row>
    <row r="7489" spans="6:6" x14ac:dyDescent="0.3">
      <c r="F7489" s="142"/>
    </row>
    <row r="7490" spans="6:6" x14ac:dyDescent="0.3">
      <c r="F7490" s="142"/>
    </row>
    <row r="7491" spans="6:6" x14ac:dyDescent="0.3">
      <c r="F7491" s="142"/>
    </row>
    <row r="7492" spans="6:6" x14ac:dyDescent="0.3">
      <c r="F7492" s="142"/>
    </row>
    <row r="7493" spans="6:6" x14ac:dyDescent="0.3">
      <c r="F7493" s="142"/>
    </row>
    <row r="7494" spans="6:6" x14ac:dyDescent="0.3">
      <c r="F7494" s="142"/>
    </row>
    <row r="7495" spans="6:6" x14ac:dyDescent="0.3">
      <c r="F7495" s="142"/>
    </row>
    <row r="7496" spans="6:6" x14ac:dyDescent="0.3">
      <c r="F7496" s="142"/>
    </row>
    <row r="7497" spans="6:6" x14ac:dyDescent="0.3">
      <c r="F7497" s="142"/>
    </row>
    <row r="7498" spans="6:6" x14ac:dyDescent="0.3">
      <c r="F7498" s="142"/>
    </row>
    <row r="7499" spans="6:6" x14ac:dyDescent="0.3">
      <c r="F7499" s="142"/>
    </row>
    <row r="7500" spans="6:6" x14ac:dyDescent="0.3">
      <c r="F7500" s="142"/>
    </row>
    <row r="7501" spans="6:6" x14ac:dyDescent="0.3">
      <c r="F7501" s="142"/>
    </row>
    <row r="7502" spans="6:6" x14ac:dyDescent="0.3">
      <c r="F7502" s="142"/>
    </row>
    <row r="7503" spans="6:6" x14ac:dyDescent="0.3">
      <c r="F7503" s="142"/>
    </row>
    <row r="7504" spans="6:6" x14ac:dyDescent="0.3">
      <c r="F7504" s="142"/>
    </row>
    <row r="7505" spans="6:6" x14ac:dyDescent="0.3">
      <c r="F7505" s="142"/>
    </row>
    <row r="7506" spans="6:6" x14ac:dyDescent="0.3">
      <c r="F7506" s="142"/>
    </row>
    <row r="7507" spans="6:6" x14ac:dyDescent="0.3">
      <c r="F7507" s="142"/>
    </row>
    <row r="7508" spans="6:6" x14ac:dyDescent="0.3">
      <c r="F7508" s="142"/>
    </row>
    <row r="7509" spans="6:6" x14ac:dyDescent="0.3">
      <c r="F7509" s="142"/>
    </row>
    <row r="7510" spans="6:6" x14ac:dyDescent="0.3">
      <c r="F7510" s="142"/>
    </row>
    <row r="7511" spans="6:6" x14ac:dyDescent="0.3">
      <c r="F7511" s="142"/>
    </row>
    <row r="7512" spans="6:6" x14ac:dyDescent="0.3">
      <c r="F7512" s="142"/>
    </row>
    <row r="7513" spans="6:6" x14ac:dyDescent="0.3">
      <c r="F7513" s="142"/>
    </row>
    <row r="7514" spans="6:6" x14ac:dyDescent="0.3">
      <c r="F7514" s="142"/>
    </row>
    <row r="7515" spans="6:6" x14ac:dyDescent="0.3">
      <c r="F7515" s="142"/>
    </row>
    <row r="7516" spans="6:6" x14ac:dyDescent="0.3">
      <c r="F7516" s="142"/>
    </row>
    <row r="7517" spans="6:6" x14ac:dyDescent="0.3">
      <c r="F7517" s="142"/>
    </row>
    <row r="7518" spans="6:6" x14ac:dyDescent="0.3">
      <c r="F7518" s="142"/>
    </row>
    <row r="7519" spans="6:6" x14ac:dyDescent="0.3">
      <c r="F7519" s="142"/>
    </row>
    <row r="7520" spans="6:6" x14ac:dyDescent="0.3">
      <c r="F7520" s="142"/>
    </row>
    <row r="7521" spans="6:6" x14ac:dyDescent="0.3">
      <c r="F7521" s="142"/>
    </row>
    <row r="7522" spans="6:6" x14ac:dyDescent="0.3">
      <c r="F7522" s="142"/>
    </row>
    <row r="7523" spans="6:6" x14ac:dyDescent="0.3">
      <c r="F7523" s="142"/>
    </row>
    <row r="7524" spans="6:6" x14ac:dyDescent="0.3">
      <c r="F7524" s="142"/>
    </row>
    <row r="7525" spans="6:6" x14ac:dyDescent="0.3">
      <c r="F7525" s="142"/>
    </row>
    <row r="7526" spans="6:6" x14ac:dyDescent="0.3">
      <c r="F7526" s="142"/>
    </row>
    <row r="7527" spans="6:6" x14ac:dyDescent="0.3">
      <c r="F7527" s="142"/>
    </row>
    <row r="7528" spans="6:6" x14ac:dyDescent="0.3">
      <c r="F7528" s="142"/>
    </row>
    <row r="7529" spans="6:6" x14ac:dyDescent="0.3">
      <c r="F7529" s="142"/>
    </row>
    <row r="7530" spans="6:6" x14ac:dyDescent="0.3">
      <c r="F7530" s="142"/>
    </row>
    <row r="7531" spans="6:6" x14ac:dyDescent="0.3">
      <c r="F7531" s="142"/>
    </row>
    <row r="7532" spans="6:6" x14ac:dyDescent="0.3">
      <c r="F7532" s="142"/>
    </row>
    <row r="7533" spans="6:6" x14ac:dyDescent="0.3">
      <c r="F7533" s="142"/>
    </row>
    <row r="7534" spans="6:6" x14ac:dyDescent="0.3">
      <c r="F7534" s="142"/>
    </row>
    <row r="7535" spans="6:6" x14ac:dyDescent="0.3">
      <c r="F7535" s="142"/>
    </row>
    <row r="7536" spans="6:6" x14ac:dyDescent="0.3">
      <c r="F7536" s="142"/>
    </row>
    <row r="7537" spans="6:6" x14ac:dyDescent="0.3">
      <c r="F7537" s="142"/>
    </row>
    <row r="7538" spans="6:6" x14ac:dyDescent="0.3">
      <c r="F7538" s="142"/>
    </row>
    <row r="7539" spans="6:6" x14ac:dyDescent="0.3">
      <c r="F7539" s="142"/>
    </row>
    <row r="7540" spans="6:6" x14ac:dyDescent="0.3">
      <c r="F7540" s="142"/>
    </row>
    <row r="7541" spans="6:6" x14ac:dyDescent="0.3">
      <c r="F7541" s="142"/>
    </row>
    <row r="7542" spans="6:6" x14ac:dyDescent="0.3">
      <c r="F7542" s="142"/>
    </row>
    <row r="7543" spans="6:6" x14ac:dyDescent="0.3">
      <c r="F7543" s="142"/>
    </row>
    <row r="7544" spans="6:6" x14ac:dyDescent="0.3">
      <c r="F7544" s="142"/>
    </row>
    <row r="7545" spans="6:6" x14ac:dyDescent="0.3">
      <c r="F7545" s="142"/>
    </row>
    <row r="7546" spans="6:6" x14ac:dyDescent="0.3">
      <c r="F7546" s="142"/>
    </row>
    <row r="7547" spans="6:6" x14ac:dyDescent="0.3">
      <c r="F7547" s="142"/>
    </row>
    <row r="7548" spans="6:6" x14ac:dyDescent="0.3">
      <c r="F7548" s="142"/>
    </row>
    <row r="7549" spans="6:6" x14ac:dyDescent="0.3">
      <c r="F7549" s="142"/>
    </row>
    <row r="7550" spans="6:6" x14ac:dyDescent="0.3">
      <c r="F7550" s="142"/>
    </row>
    <row r="7551" spans="6:6" x14ac:dyDescent="0.3">
      <c r="F7551" s="142"/>
    </row>
    <row r="7552" spans="6:6" x14ac:dyDescent="0.3">
      <c r="F7552" s="142"/>
    </row>
    <row r="7553" spans="6:6" x14ac:dyDescent="0.3">
      <c r="F7553" s="142"/>
    </row>
    <row r="7554" spans="6:6" x14ac:dyDescent="0.3">
      <c r="F7554" s="142"/>
    </row>
    <row r="7555" spans="6:6" x14ac:dyDescent="0.3">
      <c r="F7555" s="142"/>
    </row>
    <row r="7556" spans="6:6" x14ac:dyDescent="0.3">
      <c r="F7556" s="142"/>
    </row>
    <row r="7557" spans="6:6" x14ac:dyDescent="0.3">
      <c r="F7557" s="142"/>
    </row>
    <row r="7558" spans="6:6" x14ac:dyDescent="0.3">
      <c r="F7558" s="142"/>
    </row>
    <row r="7559" spans="6:6" x14ac:dyDescent="0.3">
      <c r="F7559" s="142"/>
    </row>
    <row r="7560" spans="6:6" x14ac:dyDescent="0.3">
      <c r="F7560" s="142"/>
    </row>
    <row r="7561" spans="6:6" x14ac:dyDescent="0.3">
      <c r="F7561" s="142"/>
    </row>
    <row r="7562" spans="6:6" x14ac:dyDescent="0.3">
      <c r="F7562" s="142"/>
    </row>
    <row r="7563" spans="6:6" x14ac:dyDescent="0.3">
      <c r="F7563" s="142"/>
    </row>
    <row r="7564" spans="6:6" x14ac:dyDescent="0.3">
      <c r="F7564" s="142"/>
    </row>
    <row r="7565" spans="6:6" x14ac:dyDescent="0.3">
      <c r="F7565" s="142"/>
    </row>
    <row r="7566" spans="6:6" x14ac:dyDescent="0.3">
      <c r="F7566" s="142"/>
    </row>
    <row r="7567" spans="6:6" x14ac:dyDescent="0.3">
      <c r="F7567" s="142"/>
    </row>
    <row r="7568" spans="6:6" x14ac:dyDescent="0.3">
      <c r="F7568" s="142"/>
    </row>
    <row r="7569" spans="6:6" x14ac:dyDescent="0.3">
      <c r="F7569" s="142"/>
    </row>
    <row r="7570" spans="6:6" x14ac:dyDescent="0.3">
      <c r="F7570" s="142"/>
    </row>
    <row r="7571" spans="6:6" x14ac:dyDescent="0.3">
      <c r="F7571" s="142"/>
    </row>
    <row r="7572" spans="6:6" x14ac:dyDescent="0.3">
      <c r="F7572" s="142"/>
    </row>
    <row r="7573" spans="6:6" x14ac:dyDescent="0.3">
      <c r="F7573" s="142"/>
    </row>
    <row r="7574" spans="6:6" x14ac:dyDescent="0.3">
      <c r="F7574" s="142"/>
    </row>
    <row r="7575" spans="6:6" x14ac:dyDescent="0.3">
      <c r="F7575" s="142"/>
    </row>
    <row r="7576" spans="6:6" x14ac:dyDescent="0.3">
      <c r="F7576" s="142"/>
    </row>
    <row r="7577" spans="6:6" x14ac:dyDescent="0.3">
      <c r="F7577" s="142"/>
    </row>
    <row r="7578" spans="6:6" x14ac:dyDescent="0.3">
      <c r="F7578" s="142"/>
    </row>
    <row r="7579" spans="6:6" x14ac:dyDescent="0.3">
      <c r="F7579" s="142"/>
    </row>
    <row r="7580" spans="6:6" x14ac:dyDescent="0.3">
      <c r="F7580" s="142"/>
    </row>
    <row r="7581" spans="6:6" x14ac:dyDescent="0.3">
      <c r="F7581" s="142"/>
    </row>
    <row r="7582" spans="6:6" x14ac:dyDescent="0.3">
      <c r="F7582" s="142"/>
    </row>
    <row r="7583" spans="6:6" x14ac:dyDescent="0.3">
      <c r="F7583" s="142"/>
    </row>
    <row r="7584" spans="6:6" x14ac:dyDescent="0.3">
      <c r="F7584" s="142"/>
    </row>
    <row r="7585" spans="6:6" x14ac:dyDescent="0.3">
      <c r="F7585" s="142"/>
    </row>
    <row r="7586" spans="6:6" x14ac:dyDescent="0.3">
      <c r="F7586" s="142"/>
    </row>
    <row r="7587" spans="6:6" x14ac:dyDescent="0.3">
      <c r="F7587" s="142"/>
    </row>
    <row r="7588" spans="6:6" x14ac:dyDescent="0.3">
      <c r="F7588" s="142"/>
    </row>
    <row r="7589" spans="6:6" x14ac:dyDescent="0.3">
      <c r="F7589" s="142"/>
    </row>
    <row r="7590" spans="6:6" x14ac:dyDescent="0.3">
      <c r="F7590" s="142"/>
    </row>
    <row r="7591" spans="6:6" x14ac:dyDescent="0.3">
      <c r="F7591" s="142"/>
    </row>
    <row r="7592" spans="6:6" x14ac:dyDescent="0.3">
      <c r="F7592" s="142"/>
    </row>
    <row r="7593" spans="6:6" x14ac:dyDescent="0.3">
      <c r="F7593" s="142"/>
    </row>
    <row r="7594" spans="6:6" x14ac:dyDescent="0.3">
      <c r="F7594" s="142"/>
    </row>
    <row r="7595" spans="6:6" x14ac:dyDescent="0.3">
      <c r="F7595" s="142"/>
    </row>
    <row r="7596" spans="6:6" x14ac:dyDescent="0.3">
      <c r="F7596" s="142"/>
    </row>
    <row r="7597" spans="6:6" x14ac:dyDescent="0.3">
      <c r="F7597" s="142"/>
    </row>
    <row r="7598" spans="6:6" x14ac:dyDescent="0.3">
      <c r="F7598" s="142"/>
    </row>
    <row r="7599" spans="6:6" x14ac:dyDescent="0.3">
      <c r="F7599" s="142"/>
    </row>
    <row r="7600" spans="6:6" x14ac:dyDescent="0.3">
      <c r="F7600" s="142"/>
    </row>
    <row r="7601" spans="6:6" x14ac:dyDescent="0.3">
      <c r="F7601" s="142"/>
    </row>
    <row r="7602" spans="6:6" x14ac:dyDescent="0.3">
      <c r="F7602" s="142"/>
    </row>
    <row r="7603" spans="6:6" x14ac:dyDescent="0.3">
      <c r="F7603" s="142"/>
    </row>
    <row r="7604" spans="6:6" x14ac:dyDescent="0.3">
      <c r="F7604" s="142"/>
    </row>
    <row r="7605" spans="6:6" x14ac:dyDescent="0.3">
      <c r="F7605" s="142"/>
    </row>
    <row r="7606" spans="6:6" x14ac:dyDescent="0.3">
      <c r="F7606" s="142"/>
    </row>
    <row r="7607" spans="6:6" x14ac:dyDescent="0.3">
      <c r="F7607" s="142"/>
    </row>
    <row r="7608" spans="6:6" x14ac:dyDescent="0.3">
      <c r="F7608" s="142"/>
    </row>
    <row r="7609" spans="6:6" x14ac:dyDescent="0.3">
      <c r="F7609" s="142"/>
    </row>
    <row r="7610" spans="6:6" x14ac:dyDescent="0.3">
      <c r="F7610" s="142"/>
    </row>
    <row r="7611" spans="6:6" x14ac:dyDescent="0.3">
      <c r="F7611" s="142"/>
    </row>
    <row r="7612" spans="6:6" x14ac:dyDescent="0.3">
      <c r="F7612" s="142"/>
    </row>
    <row r="7613" spans="6:6" x14ac:dyDescent="0.3">
      <c r="F7613" s="142"/>
    </row>
    <row r="7614" spans="6:6" x14ac:dyDescent="0.3">
      <c r="F7614" s="142"/>
    </row>
    <row r="7615" spans="6:6" x14ac:dyDescent="0.3">
      <c r="F7615" s="142"/>
    </row>
    <row r="7616" spans="6:6" x14ac:dyDescent="0.3">
      <c r="F7616" s="142"/>
    </row>
    <row r="7617" spans="6:6" x14ac:dyDescent="0.3">
      <c r="F7617" s="142"/>
    </row>
    <row r="7618" spans="6:6" x14ac:dyDescent="0.3">
      <c r="F7618" s="142"/>
    </row>
    <row r="7619" spans="6:6" x14ac:dyDescent="0.3">
      <c r="F7619" s="142"/>
    </row>
    <row r="7620" spans="6:6" x14ac:dyDescent="0.3">
      <c r="F7620" s="142"/>
    </row>
    <row r="7621" spans="6:6" x14ac:dyDescent="0.3">
      <c r="F7621" s="142"/>
    </row>
    <row r="7622" spans="6:6" x14ac:dyDescent="0.3">
      <c r="F7622" s="142"/>
    </row>
    <row r="7623" spans="6:6" x14ac:dyDescent="0.3">
      <c r="F7623" s="142"/>
    </row>
    <row r="7624" spans="6:6" x14ac:dyDescent="0.3">
      <c r="F7624" s="142"/>
    </row>
    <row r="7625" spans="6:6" x14ac:dyDescent="0.3">
      <c r="F7625" s="142"/>
    </row>
    <row r="7626" spans="6:6" x14ac:dyDescent="0.3">
      <c r="F7626" s="142"/>
    </row>
    <row r="7627" spans="6:6" x14ac:dyDescent="0.3">
      <c r="F7627" s="142"/>
    </row>
    <row r="7628" spans="6:6" x14ac:dyDescent="0.3">
      <c r="F7628" s="142"/>
    </row>
    <row r="7629" spans="6:6" x14ac:dyDescent="0.3">
      <c r="F7629" s="142"/>
    </row>
    <row r="7630" spans="6:6" x14ac:dyDescent="0.3">
      <c r="F7630" s="142"/>
    </row>
    <row r="7631" spans="6:6" x14ac:dyDescent="0.3">
      <c r="F7631" s="142"/>
    </row>
    <row r="7632" spans="6:6" x14ac:dyDescent="0.3">
      <c r="F7632" s="142"/>
    </row>
    <row r="7633" spans="6:6" x14ac:dyDescent="0.3">
      <c r="F7633" s="142"/>
    </row>
    <row r="7634" spans="6:6" x14ac:dyDescent="0.3">
      <c r="F7634" s="142"/>
    </row>
    <row r="7635" spans="6:6" x14ac:dyDescent="0.3">
      <c r="F7635" s="142"/>
    </row>
    <row r="7636" spans="6:6" x14ac:dyDescent="0.3">
      <c r="F7636" s="142"/>
    </row>
    <row r="7637" spans="6:6" x14ac:dyDescent="0.3">
      <c r="F7637" s="142"/>
    </row>
    <row r="7638" spans="6:6" x14ac:dyDescent="0.3">
      <c r="F7638" s="142"/>
    </row>
    <row r="7639" spans="6:6" x14ac:dyDescent="0.3">
      <c r="F7639" s="142"/>
    </row>
    <row r="7640" spans="6:6" x14ac:dyDescent="0.3">
      <c r="F7640" s="142"/>
    </row>
    <row r="7641" spans="6:6" x14ac:dyDescent="0.3">
      <c r="F7641" s="142"/>
    </row>
    <row r="7642" spans="6:6" x14ac:dyDescent="0.3">
      <c r="F7642" s="142"/>
    </row>
    <row r="7643" spans="6:6" x14ac:dyDescent="0.3">
      <c r="F7643" s="142"/>
    </row>
    <row r="7644" spans="6:6" x14ac:dyDescent="0.3">
      <c r="F7644" s="142"/>
    </row>
    <row r="7645" spans="6:6" x14ac:dyDescent="0.3">
      <c r="F7645" s="142"/>
    </row>
    <row r="7646" spans="6:6" x14ac:dyDescent="0.3">
      <c r="F7646" s="142"/>
    </row>
    <row r="7647" spans="6:6" x14ac:dyDescent="0.3">
      <c r="F7647" s="142"/>
    </row>
    <row r="7648" spans="6:6" x14ac:dyDescent="0.3">
      <c r="F7648" s="142"/>
    </row>
    <row r="7649" spans="6:6" x14ac:dyDescent="0.3">
      <c r="F7649" s="142"/>
    </row>
    <row r="7650" spans="6:6" x14ac:dyDescent="0.3">
      <c r="F7650" s="142"/>
    </row>
    <row r="7651" spans="6:6" x14ac:dyDescent="0.3">
      <c r="F7651" s="142"/>
    </row>
    <row r="7652" spans="6:6" x14ac:dyDescent="0.3">
      <c r="F7652" s="142"/>
    </row>
    <row r="7653" spans="6:6" x14ac:dyDescent="0.3">
      <c r="F7653" s="142"/>
    </row>
    <row r="7654" spans="6:6" x14ac:dyDescent="0.3">
      <c r="F7654" s="142"/>
    </row>
    <row r="7655" spans="6:6" x14ac:dyDescent="0.3">
      <c r="F7655" s="142"/>
    </row>
    <row r="7656" spans="6:6" x14ac:dyDescent="0.3">
      <c r="F7656" s="142"/>
    </row>
    <row r="7657" spans="6:6" x14ac:dyDescent="0.3">
      <c r="F7657" s="142"/>
    </row>
    <row r="7658" spans="6:6" x14ac:dyDescent="0.3">
      <c r="F7658" s="142"/>
    </row>
    <row r="7659" spans="6:6" x14ac:dyDescent="0.3">
      <c r="F7659" s="142"/>
    </row>
    <row r="7660" spans="6:6" x14ac:dyDescent="0.3">
      <c r="F7660" s="142"/>
    </row>
    <row r="7661" spans="6:6" x14ac:dyDescent="0.3">
      <c r="F7661" s="142"/>
    </row>
    <row r="7662" spans="6:6" x14ac:dyDescent="0.3">
      <c r="F7662" s="142"/>
    </row>
    <row r="7663" spans="6:6" x14ac:dyDescent="0.3">
      <c r="F7663" s="142"/>
    </row>
    <row r="7664" spans="6:6" x14ac:dyDescent="0.3">
      <c r="F7664" s="142"/>
    </row>
    <row r="7665" spans="6:6" x14ac:dyDescent="0.3">
      <c r="F7665" s="142"/>
    </row>
    <row r="7666" spans="6:6" x14ac:dyDescent="0.3">
      <c r="F7666" s="142"/>
    </row>
    <row r="7667" spans="6:6" x14ac:dyDescent="0.3">
      <c r="F7667" s="142"/>
    </row>
    <row r="7668" spans="6:6" x14ac:dyDescent="0.3">
      <c r="F7668" s="142"/>
    </row>
    <row r="7669" spans="6:6" x14ac:dyDescent="0.3">
      <c r="F7669" s="142"/>
    </row>
    <row r="7670" spans="6:6" x14ac:dyDescent="0.3">
      <c r="F7670" s="142"/>
    </row>
    <row r="7671" spans="6:6" x14ac:dyDescent="0.3">
      <c r="F7671" s="142"/>
    </row>
    <row r="7672" spans="6:6" x14ac:dyDescent="0.3">
      <c r="F7672" s="142"/>
    </row>
    <row r="7673" spans="6:6" x14ac:dyDescent="0.3">
      <c r="F7673" s="142"/>
    </row>
    <row r="7674" spans="6:6" x14ac:dyDescent="0.3">
      <c r="F7674" s="142"/>
    </row>
    <row r="7675" spans="6:6" x14ac:dyDescent="0.3">
      <c r="F7675" s="142"/>
    </row>
    <row r="7676" spans="6:6" x14ac:dyDescent="0.3">
      <c r="F7676" s="142"/>
    </row>
    <row r="7677" spans="6:6" x14ac:dyDescent="0.3">
      <c r="F7677" s="142"/>
    </row>
    <row r="7678" spans="6:6" x14ac:dyDescent="0.3">
      <c r="F7678" s="142"/>
    </row>
    <row r="7679" spans="6:6" x14ac:dyDescent="0.3">
      <c r="F7679" s="142"/>
    </row>
    <row r="7680" spans="6:6" x14ac:dyDescent="0.3">
      <c r="F7680" s="142"/>
    </row>
    <row r="7681" spans="6:6" x14ac:dyDescent="0.3">
      <c r="F7681" s="142"/>
    </row>
    <row r="7682" spans="6:6" x14ac:dyDescent="0.3">
      <c r="F7682" s="142"/>
    </row>
    <row r="7683" spans="6:6" x14ac:dyDescent="0.3">
      <c r="F7683" s="142"/>
    </row>
    <row r="7684" spans="6:6" x14ac:dyDescent="0.3">
      <c r="F7684" s="142"/>
    </row>
    <row r="7685" spans="6:6" x14ac:dyDescent="0.3">
      <c r="F7685" s="142"/>
    </row>
    <row r="7686" spans="6:6" x14ac:dyDescent="0.3">
      <c r="F7686" s="142"/>
    </row>
    <row r="7687" spans="6:6" x14ac:dyDescent="0.3">
      <c r="F7687" s="142"/>
    </row>
    <row r="7688" spans="6:6" x14ac:dyDescent="0.3">
      <c r="F7688" s="142"/>
    </row>
    <row r="7689" spans="6:6" x14ac:dyDescent="0.3">
      <c r="F7689" s="142"/>
    </row>
    <row r="7690" spans="6:6" x14ac:dyDescent="0.3">
      <c r="F7690" s="142"/>
    </row>
    <row r="7691" spans="6:6" x14ac:dyDescent="0.3">
      <c r="F7691" s="142"/>
    </row>
    <row r="7692" spans="6:6" x14ac:dyDescent="0.3">
      <c r="F7692" s="142"/>
    </row>
    <row r="7693" spans="6:6" x14ac:dyDescent="0.3">
      <c r="F7693" s="142"/>
    </row>
    <row r="7694" spans="6:6" x14ac:dyDescent="0.3">
      <c r="F7694" s="142"/>
    </row>
    <row r="7695" spans="6:6" x14ac:dyDescent="0.3">
      <c r="F7695" s="142"/>
    </row>
    <row r="7696" spans="6:6" x14ac:dyDescent="0.3">
      <c r="F7696" s="142"/>
    </row>
    <row r="7697" spans="6:6" x14ac:dyDescent="0.3">
      <c r="F7697" s="142"/>
    </row>
    <row r="7698" spans="6:6" x14ac:dyDescent="0.3">
      <c r="F7698" s="142"/>
    </row>
    <row r="7699" spans="6:6" x14ac:dyDescent="0.3">
      <c r="F7699" s="142"/>
    </row>
    <row r="7700" spans="6:6" x14ac:dyDescent="0.3">
      <c r="F7700" s="142"/>
    </row>
    <row r="7701" spans="6:6" x14ac:dyDescent="0.3">
      <c r="F7701" s="142"/>
    </row>
    <row r="7702" spans="6:6" x14ac:dyDescent="0.3">
      <c r="F7702" s="142"/>
    </row>
    <row r="7703" spans="6:6" x14ac:dyDescent="0.3">
      <c r="F7703" s="142"/>
    </row>
    <row r="7704" spans="6:6" x14ac:dyDescent="0.3">
      <c r="F7704" s="142"/>
    </row>
    <row r="7705" spans="6:6" x14ac:dyDescent="0.3">
      <c r="F7705" s="142"/>
    </row>
    <row r="7706" spans="6:6" x14ac:dyDescent="0.3">
      <c r="F7706" s="142"/>
    </row>
    <row r="7707" spans="6:6" x14ac:dyDescent="0.3">
      <c r="F7707" s="142"/>
    </row>
    <row r="7708" spans="6:6" x14ac:dyDescent="0.3">
      <c r="F7708" s="142"/>
    </row>
    <row r="7709" spans="6:6" x14ac:dyDescent="0.3">
      <c r="F7709" s="142"/>
    </row>
    <row r="7710" spans="6:6" x14ac:dyDescent="0.3">
      <c r="F7710" s="142"/>
    </row>
    <row r="7711" spans="6:6" x14ac:dyDescent="0.3">
      <c r="F7711" s="142"/>
    </row>
    <row r="7712" spans="6:6" x14ac:dyDescent="0.3">
      <c r="F7712" s="142"/>
    </row>
    <row r="7713" spans="6:6" x14ac:dyDescent="0.3">
      <c r="F7713" s="142"/>
    </row>
    <row r="7714" spans="6:6" x14ac:dyDescent="0.3">
      <c r="F7714" s="142"/>
    </row>
    <row r="7715" spans="6:6" x14ac:dyDescent="0.3">
      <c r="F7715" s="142"/>
    </row>
    <row r="7716" spans="6:6" x14ac:dyDescent="0.3">
      <c r="F7716" s="142"/>
    </row>
    <row r="7717" spans="6:6" x14ac:dyDescent="0.3">
      <c r="F7717" s="142"/>
    </row>
    <row r="7718" spans="6:6" x14ac:dyDescent="0.3">
      <c r="F7718" s="142"/>
    </row>
    <row r="7719" spans="6:6" x14ac:dyDescent="0.3">
      <c r="F7719" s="142"/>
    </row>
    <row r="7720" spans="6:6" x14ac:dyDescent="0.3">
      <c r="F7720" s="142"/>
    </row>
    <row r="7721" spans="6:6" x14ac:dyDescent="0.3">
      <c r="F7721" s="142"/>
    </row>
    <row r="7722" spans="6:6" x14ac:dyDescent="0.3">
      <c r="F7722" s="142"/>
    </row>
    <row r="7723" spans="6:6" x14ac:dyDescent="0.3">
      <c r="F7723" s="142"/>
    </row>
    <row r="7724" spans="6:6" x14ac:dyDescent="0.3">
      <c r="F7724" s="142"/>
    </row>
    <row r="7725" spans="6:6" x14ac:dyDescent="0.3">
      <c r="F7725" s="142"/>
    </row>
    <row r="7726" spans="6:6" x14ac:dyDescent="0.3">
      <c r="F7726" s="142"/>
    </row>
    <row r="7727" spans="6:6" x14ac:dyDescent="0.3">
      <c r="F7727" s="142"/>
    </row>
    <row r="7728" spans="6:6" x14ac:dyDescent="0.3">
      <c r="F7728" s="142"/>
    </row>
    <row r="7729" spans="6:6" x14ac:dyDescent="0.3">
      <c r="F7729" s="142"/>
    </row>
    <row r="7730" spans="6:6" x14ac:dyDescent="0.3">
      <c r="F7730" s="142"/>
    </row>
    <row r="7731" spans="6:6" x14ac:dyDescent="0.3">
      <c r="F7731" s="142"/>
    </row>
    <row r="7732" spans="6:6" x14ac:dyDescent="0.3">
      <c r="F7732" s="142"/>
    </row>
    <row r="7733" spans="6:6" x14ac:dyDescent="0.3">
      <c r="F7733" s="142"/>
    </row>
    <row r="7734" spans="6:6" x14ac:dyDescent="0.3">
      <c r="F7734" s="142"/>
    </row>
    <row r="7735" spans="6:6" x14ac:dyDescent="0.3">
      <c r="F7735" s="142"/>
    </row>
    <row r="7736" spans="6:6" x14ac:dyDescent="0.3">
      <c r="F7736" s="142"/>
    </row>
    <row r="7737" spans="6:6" x14ac:dyDescent="0.3">
      <c r="F7737" s="142"/>
    </row>
    <row r="7738" spans="6:6" x14ac:dyDescent="0.3">
      <c r="F7738" s="142"/>
    </row>
    <row r="7739" spans="6:6" x14ac:dyDescent="0.3">
      <c r="F7739" s="142"/>
    </row>
    <row r="7740" spans="6:6" x14ac:dyDescent="0.3">
      <c r="F7740" s="142"/>
    </row>
    <row r="7741" spans="6:6" x14ac:dyDescent="0.3">
      <c r="F7741" s="142"/>
    </row>
    <row r="7742" spans="6:6" x14ac:dyDescent="0.3">
      <c r="F7742" s="142"/>
    </row>
    <row r="7743" spans="6:6" x14ac:dyDescent="0.3">
      <c r="F7743" s="142"/>
    </row>
    <row r="7744" spans="6:6" x14ac:dyDescent="0.3">
      <c r="F7744" s="142"/>
    </row>
    <row r="7745" spans="6:6" x14ac:dyDescent="0.3">
      <c r="F7745" s="142"/>
    </row>
    <row r="7746" spans="6:6" x14ac:dyDescent="0.3">
      <c r="F7746" s="142"/>
    </row>
    <row r="7747" spans="6:6" x14ac:dyDescent="0.3">
      <c r="F7747" s="142"/>
    </row>
    <row r="7748" spans="6:6" x14ac:dyDescent="0.3">
      <c r="F7748" s="142"/>
    </row>
    <row r="7749" spans="6:6" x14ac:dyDescent="0.3">
      <c r="F7749" s="142"/>
    </row>
    <row r="7750" spans="6:6" x14ac:dyDescent="0.3">
      <c r="F7750" s="142"/>
    </row>
    <row r="7751" spans="6:6" x14ac:dyDescent="0.3">
      <c r="F7751" s="142"/>
    </row>
    <row r="7752" spans="6:6" x14ac:dyDescent="0.3">
      <c r="F7752" s="142"/>
    </row>
    <row r="7753" spans="6:6" x14ac:dyDescent="0.3">
      <c r="F7753" s="142"/>
    </row>
    <row r="7754" spans="6:6" x14ac:dyDescent="0.3">
      <c r="F7754" s="142"/>
    </row>
    <row r="7755" spans="6:6" x14ac:dyDescent="0.3">
      <c r="F7755" s="142"/>
    </row>
    <row r="7756" spans="6:6" x14ac:dyDescent="0.3">
      <c r="F7756" s="142"/>
    </row>
    <row r="7757" spans="6:6" x14ac:dyDescent="0.3">
      <c r="F7757" s="142"/>
    </row>
    <row r="7758" spans="6:6" x14ac:dyDescent="0.3">
      <c r="F7758" s="142"/>
    </row>
    <row r="7759" spans="6:6" x14ac:dyDescent="0.3">
      <c r="F7759" s="142"/>
    </row>
    <row r="7760" spans="6:6" x14ac:dyDescent="0.3">
      <c r="F7760" s="142"/>
    </row>
    <row r="7761" spans="6:6" x14ac:dyDescent="0.3">
      <c r="F7761" s="142"/>
    </row>
    <row r="7762" spans="6:6" x14ac:dyDescent="0.3">
      <c r="F7762" s="142"/>
    </row>
    <row r="7763" spans="6:6" x14ac:dyDescent="0.3">
      <c r="F7763" s="142"/>
    </row>
    <row r="7764" spans="6:6" x14ac:dyDescent="0.3">
      <c r="F7764" s="142"/>
    </row>
    <row r="7765" spans="6:6" x14ac:dyDescent="0.3">
      <c r="F7765" s="142"/>
    </row>
    <row r="7766" spans="6:6" x14ac:dyDescent="0.3">
      <c r="F7766" s="142"/>
    </row>
    <row r="7767" spans="6:6" x14ac:dyDescent="0.3">
      <c r="F7767" s="142"/>
    </row>
    <row r="7768" spans="6:6" x14ac:dyDescent="0.3">
      <c r="F7768" s="142"/>
    </row>
    <row r="7769" spans="6:6" x14ac:dyDescent="0.3">
      <c r="F7769" s="142"/>
    </row>
    <row r="7770" spans="6:6" x14ac:dyDescent="0.3">
      <c r="F7770" s="142"/>
    </row>
    <row r="7771" spans="6:6" x14ac:dyDescent="0.3">
      <c r="F7771" s="142"/>
    </row>
    <row r="7772" spans="6:6" x14ac:dyDescent="0.3">
      <c r="F7772" s="142"/>
    </row>
    <row r="7773" spans="6:6" x14ac:dyDescent="0.3">
      <c r="F7773" s="142"/>
    </row>
    <row r="7774" spans="6:6" x14ac:dyDescent="0.3">
      <c r="F7774" s="142"/>
    </row>
    <row r="7775" spans="6:6" x14ac:dyDescent="0.3">
      <c r="F7775" s="142"/>
    </row>
    <row r="7776" spans="6:6" x14ac:dyDescent="0.3">
      <c r="F7776" s="142"/>
    </row>
    <row r="7777" spans="6:6" x14ac:dyDescent="0.3">
      <c r="F7777" s="142"/>
    </row>
    <row r="7778" spans="6:6" x14ac:dyDescent="0.3">
      <c r="F7778" s="142"/>
    </row>
    <row r="7779" spans="6:6" x14ac:dyDescent="0.3">
      <c r="F7779" s="142"/>
    </row>
    <row r="7780" spans="6:6" x14ac:dyDescent="0.3">
      <c r="F7780" s="142"/>
    </row>
    <row r="7781" spans="6:6" x14ac:dyDescent="0.3">
      <c r="F7781" s="142"/>
    </row>
    <row r="7782" spans="6:6" x14ac:dyDescent="0.3">
      <c r="F7782" s="142"/>
    </row>
    <row r="7783" spans="6:6" x14ac:dyDescent="0.3">
      <c r="F7783" s="142"/>
    </row>
    <row r="7784" spans="6:6" x14ac:dyDescent="0.3">
      <c r="F7784" s="142"/>
    </row>
    <row r="7785" spans="6:6" x14ac:dyDescent="0.3">
      <c r="F7785" s="142"/>
    </row>
    <row r="7786" spans="6:6" x14ac:dyDescent="0.3">
      <c r="F7786" s="142"/>
    </row>
    <row r="7787" spans="6:6" x14ac:dyDescent="0.3">
      <c r="F7787" s="142"/>
    </row>
    <row r="7788" spans="6:6" x14ac:dyDescent="0.3">
      <c r="F7788" s="142"/>
    </row>
    <row r="7789" spans="6:6" x14ac:dyDescent="0.3">
      <c r="F7789" s="142"/>
    </row>
    <row r="7790" spans="6:6" x14ac:dyDescent="0.3">
      <c r="F7790" s="142"/>
    </row>
    <row r="7791" spans="6:6" x14ac:dyDescent="0.3">
      <c r="F7791" s="142"/>
    </row>
    <row r="7792" spans="6:6" x14ac:dyDescent="0.3">
      <c r="F7792" s="142"/>
    </row>
    <row r="7793" spans="6:6" x14ac:dyDescent="0.3">
      <c r="F7793" s="142"/>
    </row>
    <row r="7794" spans="6:6" x14ac:dyDescent="0.3">
      <c r="F7794" s="142"/>
    </row>
    <row r="7795" spans="6:6" x14ac:dyDescent="0.3">
      <c r="F7795" s="142"/>
    </row>
    <row r="7796" spans="6:6" x14ac:dyDescent="0.3">
      <c r="F7796" s="142"/>
    </row>
    <row r="7797" spans="6:6" x14ac:dyDescent="0.3">
      <c r="F7797" s="142"/>
    </row>
    <row r="7798" spans="6:6" x14ac:dyDescent="0.3">
      <c r="F7798" s="142"/>
    </row>
    <row r="7799" spans="6:6" x14ac:dyDescent="0.3">
      <c r="F7799" s="142"/>
    </row>
    <row r="7800" spans="6:6" x14ac:dyDescent="0.3">
      <c r="F7800" s="142"/>
    </row>
    <row r="7801" spans="6:6" x14ac:dyDescent="0.3">
      <c r="F7801" s="142"/>
    </row>
    <row r="7802" spans="6:6" x14ac:dyDescent="0.3">
      <c r="F7802" s="142"/>
    </row>
    <row r="7803" spans="6:6" x14ac:dyDescent="0.3">
      <c r="F7803" s="142"/>
    </row>
    <row r="7804" spans="6:6" x14ac:dyDescent="0.3">
      <c r="F7804" s="142"/>
    </row>
    <row r="7805" spans="6:6" x14ac:dyDescent="0.3">
      <c r="F7805" s="142"/>
    </row>
    <row r="7806" spans="6:6" x14ac:dyDescent="0.3">
      <c r="F7806" s="142"/>
    </row>
    <row r="7807" spans="6:6" x14ac:dyDescent="0.3">
      <c r="F7807" s="142"/>
    </row>
    <row r="7808" spans="6:6" x14ac:dyDescent="0.3">
      <c r="F7808" s="142"/>
    </row>
    <row r="7809" spans="6:6" x14ac:dyDescent="0.3">
      <c r="F7809" s="142"/>
    </row>
    <row r="7810" spans="6:6" x14ac:dyDescent="0.3">
      <c r="F7810" s="142"/>
    </row>
    <row r="7811" spans="6:6" x14ac:dyDescent="0.3">
      <c r="F7811" s="142"/>
    </row>
    <row r="7812" spans="6:6" x14ac:dyDescent="0.3">
      <c r="F7812" s="142"/>
    </row>
    <row r="7813" spans="6:6" x14ac:dyDescent="0.3">
      <c r="F7813" s="142"/>
    </row>
    <row r="7814" spans="6:6" x14ac:dyDescent="0.3">
      <c r="F7814" s="142"/>
    </row>
    <row r="7815" spans="6:6" x14ac:dyDescent="0.3">
      <c r="F7815" s="142"/>
    </row>
    <row r="7816" spans="6:6" x14ac:dyDescent="0.3">
      <c r="F7816" s="142"/>
    </row>
    <row r="7817" spans="6:6" x14ac:dyDescent="0.3">
      <c r="F7817" s="142"/>
    </row>
    <row r="7818" spans="6:6" x14ac:dyDescent="0.3">
      <c r="F7818" s="142"/>
    </row>
    <row r="7819" spans="6:6" x14ac:dyDescent="0.3">
      <c r="F7819" s="142"/>
    </row>
    <row r="7820" spans="6:6" x14ac:dyDescent="0.3">
      <c r="F7820" s="142"/>
    </row>
    <row r="7821" spans="6:6" x14ac:dyDescent="0.3">
      <c r="F7821" s="142"/>
    </row>
    <row r="7822" spans="6:6" x14ac:dyDescent="0.3">
      <c r="F7822" s="142"/>
    </row>
    <row r="7823" spans="6:6" x14ac:dyDescent="0.3">
      <c r="F7823" s="142"/>
    </row>
    <row r="7824" spans="6:6" x14ac:dyDescent="0.3">
      <c r="F7824" s="142"/>
    </row>
    <row r="7825" spans="6:6" x14ac:dyDescent="0.3">
      <c r="F7825" s="142"/>
    </row>
    <row r="7826" spans="6:6" x14ac:dyDescent="0.3">
      <c r="F7826" s="142"/>
    </row>
    <row r="7827" spans="6:6" x14ac:dyDescent="0.3">
      <c r="F7827" s="142"/>
    </row>
    <row r="7828" spans="6:6" x14ac:dyDescent="0.3">
      <c r="F7828" s="142"/>
    </row>
    <row r="7829" spans="6:6" x14ac:dyDescent="0.3">
      <c r="F7829" s="142"/>
    </row>
    <row r="7830" spans="6:6" x14ac:dyDescent="0.3">
      <c r="F7830" s="142"/>
    </row>
    <row r="7831" spans="6:6" x14ac:dyDescent="0.3">
      <c r="F7831" s="142"/>
    </row>
    <row r="7832" spans="6:6" x14ac:dyDescent="0.3">
      <c r="F7832" s="142"/>
    </row>
    <row r="7833" spans="6:6" x14ac:dyDescent="0.3">
      <c r="F7833" s="142"/>
    </row>
    <row r="7834" spans="6:6" x14ac:dyDescent="0.3">
      <c r="F7834" s="142"/>
    </row>
    <row r="7835" spans="6:6" x14ac:dyDescent="0.3">
      <c r="F7835" s="142"/>
    </row>
    <row r="7836" spans="6:6" x14ac:dyDescent="0.3">
      <c r="F7836" s="142"/>
    </row>
    <row r="7837" spans="6:6" x14ac:dyDescent="0.3">
      <c r="F7837" s="142"/>
    </row>
    <row r="7838" spans="6:6" x14ac:dyDescent="0.3">
      <c r="F7838" s="142"/>
    </row>
    <row r="7839" spans="6:6" x14ac:dyDescent="0.3">
      <c r="F7839" s="142"/>
    </row>
    <row r="7840" spans="6:6" x14ac:dyDescent="0.3">
      <c r="F7840" s="142"/>
    </row>
    <row r="7841" spans="6:6" x14ac:dyDescent="0.3">
      <c r="F7841" s="142"/>
    </row>
    <row r="7842" spans="6:6" x14ac:dyDescent="0.3">
      <c r="F7842" s="142"/>
    </row>
    <row r="7843" spans="6:6" x14ac:dyDescent="0.3">
      <c r="F7843" s="142"/>
    </row>
    <row r="7844" spans="6:6" x14ac:dyDescent="0.3">
      <c r="F7844" s="142"/>
    </row>
    <row r="7845" spans="6:6" x14ac:dyDescent="0.3">
      <c r="F7845" s="142"/>
    </row>
    <row r="7846" spans="6:6" x14ac:dyDescent="0.3">
      <c r="F7846" s="142"/>
    </row>
    <row r="7847" spans="6:6" x14ac:dyDescent="0.3">
      <c r="F7847" s="142"/>
    </row>
    <row r="7848" spans="6:6" x14ac:dyDescent="0.3">
      <c r="F7848" s="142"/>
    </row>
    <row r="7849" spans="6:6" x14ac:dyDescent="0.3">
      <c r="F7849" s="142"/>
    </row>
    <row r="7850" spans="6:6" x14ac:dyDescent="0.3">
      <c r="F7850" s="142"/>
    </row>
    <row r="7851" spans="6:6" x14ac:dyDescent="0.3">
      <c r="F7851" s="142"/>
    </row>
    <row r="7852" spans="6:6" x14ac:dyDescent="0.3">
      <c r="F7852" s="142"/>
    </row>
    <row r="7853" spans="6:6" x14ac:dyDescent="0.3">
      <c r="F7853" s="142"/>
    </row>
    <row r="7854" spans="6:6" x14ac:dyDescent="0.3">
      <c r="F7854" s="142"/>
    </row>
    <row r="7855" spans="6:6" x14ac:dyDescent="0.3">
      <c r="F7855" s="142"/>
    </row>
    <row r="7856" spans="6:6" x14ac:dyDescent="0.3">
      <c r="F7856" s="142"/>
    </row>
    <row r="7857" spans="6:6" x14ac:dyDescent="0.3">
      <c r="F7857" s="142"/>
    </row>
    <row r="7858" spans="6:6" x14ac:dyDescent="0.3">
      <c r="F7858" s="142"/>
    </row>
    <row r="7859" spans="6:6" x14ac:dyDescent="0.3">
      <c r="F7859" s="142"/>
    </row>
    <row r="7860" spans="6:6" x14ac:dyDescent="0.3">
      <c r="F7860" s="142"/>
    </row>
    <row r="7861" spans="6:6" x14ac:dyDescent="0.3">
      <c r="F7861" s="142"/>
    </row>
    <row r="7862" spans="6:6" x14ac:dyDescent="0.3">
      <c r="F7862" s="142"/>
    </row>
    <row r="7863" spans="6:6" x14ac:dyDescent="0.3">
      <c r="F7863" s="142"/>
    </row>
    <row r="7864" spans="6:6" x14ac:dyDescent="0.3">
      <c r="F7864" s="142"/>
    </row>
    <row r="7865" spans="6:6" x14ac:dyDescent="0.3">
      <c r="F7865" s="142"/>
    </row>
    <row r="7866" spans="6:6" x14ac:dyDescent="0.3">
      <c r="F7866" s="142"/>
    </row>
    <row r="7867" spans="6:6" x14ac:dyDescent="0.3">
      <c r="F7867" s="142"/>
    </row>
    <row r="7868" spans="6:6" x14ac:dyDescent="0.3">
      <c r="F7868" s="142"/>
    </row>
    <row r="7869" spans="6:6" x14ac:dyDescent="0.3">
      <c r="F7869" s="142"/>
    </row>
    <row r="7870" spans="6:6" x14ac:dyDescent="0.3">
      <c r="F7870" s="142"/>
    </row>
    <row r="7871" spans="6:6" x14ac:dyDescent="0.3">
      <c r="F7871" s="142"/>
    </row>
    <row r="7872" spans="6:6" x14ac:dyDescent="0.3">
      <c r="F7872" s="142"/>
    </row>
    <row r="7873" spans="6:6" x14ac:dyDescent="0.3">
      <c r="F7873" s="142"/>
    </row>
    <row r="7874" spans="6:6" x14ac:dyDescent="0.3">
      <c r="F7874" s="142"/>
    </row>
    <row r="7875" spans="6:6" x14ac:dyDescent="0.3">
      <c r="F7875" s="142"/>
    </row>
    <row r="7876" spans="6:6" x14ac:dyDescent="0.3">
      <c r="F7876" s="142"/>
    </row>
    <row r="7877" spans="6:6" x14ac:dyDescent="0.3">
      <c r="F7877" s="142"/>
    </row>
    <row r="7878" spans="6:6" x14ac:dyDescent="0.3">
      <c r="F7878" s="142"/>
    </row>
    <row r="7879" spans="6:6" x14ac:dyDescent="0.3">
      <c r="F7879" s="142"/>
    </row>
    <row r="7880" spans="6:6" x14ac:dyDescent="0.3">
      <c r="F7880" s="142"/>
    </row>
    <row r="7881" spans="6:6" x14ac:dyDescent="0.3">
      <c r="F7881" s="142"/>
    </row>
    <row r="7882" spans="6:6" x14ac:dyDescent="0.3">
      <c r="F7882" s="142"/>
    </row>
    <row r="7883" spans="6:6" x14ac:dyDescent="0.3">
      <c r="F7883" s="142"/>
    </row>
    <row r="7884" spans="6:6" x14ac:dyDescent="0.3">
      <c r="F7884" s="142"/>
    </row>
    <row r="7885" spans="6:6" x14ac:dyDescent="0.3">
      <c r="F7885" s="142"/>
    </row>
    <row r="7886" spans="6:6" x14ac:dyDescent="0.3">
      <c r="F7886" s="142"/>
    </row>
    <row r="7887" spans="6:6" x14ac:dyDescent="0.3">
      <c r="F7887" s="142"/>
    </row>
    <row r="7888" spans="6:6" x14ac:dyDescent="0.3">
      <c r="F7888" s="142"/>
    </row>
    <row r="7889" spans="6:6" x14ac:dyDescent="0.3">
      <c r="F7889" s="142"/>
    </row>
    <row r="7890" spans="6:6" x14ac:dyDescent="0.3">
      <c r="F7890" s="142"/>
    </row>
    <row r="7891" spans="6:6" x14ac:dyDescent="0.3">
      <c r="F7891" s="142"/>
    </row>
    <row r="7892" spans="6:6" x14ac:dyDescent="0.3">
      <c r="F7892" s="142"/>
    </row>
    <row r="7893" spans="6:6" x14ac:dyDescent="0.3">
      <c r="F7893" s="142"/>
    </row>
    <row r="7894" spans="6:6" x14ac:dyDescent="0.3">
      <c r="F7894" s="142"/>
    </row>
    <row r="7895" spans="6:6" x14ac:dyDescent="0.3">
      <c r="F7895" s="142"/>
    </row>
    <row r="7896" spans="6:6" x14ac:dyDescent="0.3">
      <c r="F7896" s="142"/>
    </row>
    <row r="7897" spans="6:6" x14ac:dyDescent="0.3">
      <c r="F7897" s="142"/>
    </row>
    <row r="7898" spans="6:6" x14ac:dyDescent="0.3">
      <c r="F7898" s="142"/>
    </row>
    <row r="7899" spans="6:6" x14ac:dyDescent="0.3">
      <c r="F7899" s="142"/>
    </row>
    <row r="7900" spans="6:6" x14ac:dyDescent="0.3">
      <c r="F7900" s="142"/>
    </row>
    <row r="7901" spans="6:6" x14ac:dyDescent="0.3">
      <c r="F7901" s="142"/>
    </row>
    <row r="7902" spans="6:6" x14ac:dyDescent="0.3">
      <c r="F7902" s="142"/>
    </row>
    <row r="7903" spans="6:6" x14ac:dyDescent="0.3">
      <c r="F7903" s="142"/>
    </row>
    <row r="7904" spans="6:6" x14ac:dyDescent="0.3">
      <c r="F7904" s="142"/>
    </row>
    <row r="7905" spans="6:6" x14ac:dyDescent="0.3">
      <c r="F7905" s="142"/>
    </row>
    <row r="7906" spans="6:6" x14ac:dyDescent="0.3">
      <c r="F7906" s="142"/>
    </row>
    <row r="7907" spans="6:6" x14ac:dyDescent="0.3">
      <c r="F7907" s="142"/>
    </row>
    <row r="7908" spans="6:6" x14ac:dyDescent="0.3">
      <c r="F7908" s="142"/>
    </row>
    <row r="7909" spans="6:6" x14ac:dyDescent="0.3">
      <c r="F7909" s="142"/>
    </row>
    <row r="7910" spans="6:6" x14ac:dyDescent="0.3">
      <c r="F7910" s="142"/>
    </row>
    <row r="7911" spans="6:6" x14ac:dyDescent="0.3">
      <c r="F7911" s="142"/>
    </row>
    <row r="7912" spans="6:6" x14ac:dyDescent="0.3">
      <c r="F7912" s="142"/>
    </row>
    <row r="7913" spans="6:6" x14ac:dyDescent="0.3">
      <c r="F7913" s="142"/>
    </row>
    <row r="7914" spans="6:6" x14ac:dyDescent="0.3">
      <c r="F7914" s="142"/>
    </row>
    <row r="7915" spans="6:6" x14ac:dyDescent="0.3">
      <c r="F7915" s="142"/>
    </row>
    <row r="7916" spans="6:6" x14ac:dyDescent="0.3">
      <c r="F7916" s="142"/>
    </row>
    <row r="7917" spans="6:6" x14ac:dyDescent="0.3">
      <c r="F7917" s="142"/>
    </row>
    <row r="7918" spans="6:6" x14ac:dyDescent="0.3">
      <c r="F7918" s="142"/>
    </row>
    <row r="7919" spans="6:6" x14ac:dyDescent="0.3">
      <c r="F7919" s="142"/>
    </row>
    <row r="7920" spans="6:6" x14ac:dyDescent="0.3">
      <c r="F7920" s="142"/>
    </row>
    <row r="7921" spans="6:6" x14ac:dyDescent="0.3">
      <c r="F7921" s="142"/>
    </row>
    <row r="7922" spans="6:6" x14ac:dyDescent="0.3">
      <c r="F7922" s="142"/>
    </row>
    <row r="7923" spans="6:6" x14ac:dyDescent="0.3">
      <c r="F7923" s="142"/>
    </row>
    <row r="7924" spans="6:6" x14ac:dyDescent="0.3">
      <c r="F7924" s="142"/>
    </row>
    <row r="7925" spans="6:6" x14ac:dyDescent="0.3">
      <c r="F7925" s="142"/>
    </row>
    <row r="7926" spans="6:6" x14ac:dyDescent="0.3">
      <c r="F7926" s="142"/>
    </row>
    <row r="7927" spans="6:6" x14ac:dyDescent="0.3">
      <c r="F7927" s="142"/>
    </row>
    <row r="7928" spans="6:6" x14ac:dyDescent="0.3">
      <c r="F7928" s="142"/>
    </row>
    <row r="7929" spans="6:6" x14ac:dyDescent="0.3">
      <c r="F7929" s="142"/>
    </row>
    <row r="7930" spans="6:6" x14ac:dyDescent="0.3">
      <c r="F7930" s="142"/>
    </row>
    <row r="7931" spans="6:6" x14ac:dyDescent="0.3">
      <c r="F7931" s="142"/>
    </row>
    <row r="7932" spans="6:6" x14ac:dyDescent="0.3">
      <c r="F7932" s="142"/>
    </row>
    <row r="7933" spans="6:6" x14ac:dyDescent="0.3">
      <c r="F7933" s="142"/>
    </row>
    <row r="7934" spans="6:6" x14ac:dyDescent="0.3">
      <c r="F7934" s="142"/>
    </row>
    <row r="7935" spans="6:6" x14ac:dyDescent="0.3">
      <c r="F7935" s="142"/>
    </row>
    <row r="7936" spans="6:6" x14ac:dyDescent="0.3">
      <c r="F7936" s="142"/>
    </row>
    <row r="7937" spans="6:6" x14ac:dyDescent="0.3">
      <c r="F7937" s="142"/>
    </row>
    <row r="7938" spans="6:6" x14ac:dyDescent="0.3">
      <c r="F7938" s="142"/>
    </row>
    <row r="7939" spans="6:6" x14ac:dyDescent="0.3">
      <c r="F7939" s="142"/>
    </row>
    <row r="7940" spans="6:6" x14ac:dyDescent="0.3">
      <c r="F7940" s="142"/>
    </row>
    <row r="7941" spans="6:6" x14ac:dyDescent="0.3">
      <c r="F7941" s="142"/>
    </row>
    <row r="7942" spans="6:6" x14ac:dyDescent="0.3">
      <c r="F7942" s="142"/>
    </row>
    <row r="7943" spans="6:6" x14ac:dyDescent="0.3">
      <c r="F7943" s="142"/>
    </row>
    <row r="7944" spans="6:6" x14ac:dyDescent="0.3">
      <c r="F7944" s="142"/>
    </row>
    <row r="7945" spans="6:6" x14ac:dyDescent="0.3">
      <c r="F7945" s="142"/>
    </row>
    <row r="7946" spans="6:6" x14ac:dyDescent="0.3">
      <c r="F7946" s="142"/>
    </row>
    <row r="7947" spans="6:6" x14ac:dyDescent="0.3">
      <c r="F7947" s="142"/>
    </row>
    <row r="7948" spans="6:6" x14ac:dyDescent="0.3">
      <c r="F7948" s="142"/>
    </row>
    <row r="7949" spans="6:6" x14ac:dyDescent="0.3">
      <c r="F7949" s="142"/>
    </row>
    <row r="7950" spans="6:6" x14ac:dyDescent="0.3">
      <c r="F7950" s="142"/>
    </row>
    <row r="7951" spans="6:6" x14ac:dyDescent="0.3">
      <c r="F7951" s="142"/>
    </row>
    <row r="7952" spans="6:6" x14ac:dyDescent="0.3">
      <c r="F7952" s="142"/>
    </row>
    <row r="7953" spans="6:6" x14ac:dyDescent="0.3">
      <c r="F7953" s="142"/>
    </row>
    <row r="7954" spans="6:6" x14ac:dyDescent="0.3">
      <c r="F7954" s="142"/>
    </row>
    <row r="7955" spans="6:6" x14ac:dyDescent="0.3">
      <c r="F7955" s="142"/>
    </row>
    <row r="7956" spans="6:6" x14ac:dyDescent="0.3">
      <c r="F7956" s="142"/>
    </row>
    <row r="7957" spans="6:6" x14ac:dyDescent="0.3">
      <c r="F7957" s="142"/>
    </row>
    <row r="7958" spans="6:6" x14ac:dyDescent="0.3">
      <c r="F7958" s="142"/>
    </row>
    <row r="7959" spans="6:6" x14ac:dyDescent="0.3">
      <c r="F7959" s="142"/>
    </row>
    <row r="7960" spans="6:6" x14ac:dyDescent="0.3">
      <c r="F7960" s="142"/>
    </row>
    <row r="7961" spans="6:6" x14ac:dyDescent="0.3">
      <c r="F7961" s="142"/>
    </row>
    <row r="7962" spans="6:6" x14ac:dyDescent="0.3">
      <c r="F7962" s="142"/>
    </row>
    <row r="7963" spans="6:6" x14ac:dyDescent="0.3">
      <c r="F7963" s="142"/>
    </row>
    <row r="7964" spans="6:6" x14ac:dyDescent="0.3">
      <c r="F7964" s="142"/>
    </row>
    <row r="7965" spans="6:6" x14ac:dyDescent="0.3">
      <c r="F7965" s="142"/>
    </row>
    <row r="7966" spans="6:6" x14ac:dyDescent="0.3">
      <c r="F7966" s="142"/>
    </row>
    <row r="7967" spans="6:6" x14ac:dyDescent="0.3">
      <c r="F7967" s="142"/>
    </row>
    <row r="7968" spans="6:6" x14ac:dyDescent="0.3">
      <c r="F7968" s="142"/>
    </row>
    <row r="7969" spans="6:6" x14ac:dyDescent="0.3">
      <c r="F7969" s="142"/>
    </row>
    <row r="7970" spans="6:6" x14ac:dyDescent="0.3">
      <c r="F7970" s="142"/>
    </row>
    <row r="7971" spans="6:6" x14ac:dyDescent="0.3">
      <c r="F7971" s="142"/>
    </row>
    <row r="7972" spans="6:6" x14ac:dyDescent="0.3">
      <c r="F7972" s="142"/>
    </row>
    <row r="7973" spans="6:6" x14ac:dyDescent="0.3">
      <c r="F7973" s="142"/>
    </row>
    <row r="7974" spans="6:6" x14ac:dyDescent="0.3">
      <c r="F7974" s="142"/>
    </row>
    <row r="7975" spans="6:6" x14ac:dyDescent="0.3">
      <c r="F7975" s="142"/>
    </row>
    <row r="7976" spans="6:6" x14ac:dyDescent="0.3">
      <c r="F7976" s="142"/>
    </row>
    <row r="7977" spans="6:6" x14ac:dyDescent="0.3">
      <c r="F7977" s="142"/>
    </row>
    <row r="7978" spans="6:6" x14ac:dyDescent="0.3">
      <c r="F7978" s="142"/>
    </row>
    <row r="7979" spans="6:6" x14ac:dyDescent="0.3">
      <c r="F7979" s="142"/>
    </row>
    <row r="7980" spans="6:6" x14ac:dyDescent="0.3">
      <c r="F7980" s="142"/>
    </row>
    <row r="7981" spans="6:6" x14ac:dyDescent="0.3">
      <c r="F7981" s="142"/>
    </row>
    <row r="7982" spans="6:6" x14ac:dyDescent="0.3">
      <c r="F7982" s="142"/>
    </row>
    <row r="7983" spans="6:6" x14ac:dyDescent="0.3">
      <c r="F7983" s="142"/>
    </row>
    <row r="7984" spans="6:6" x14ac:dyDescent="0.3">
      <c r="F7984" s="142"/>
    </row>
    <row r="7985" spans="6:6" x14ac:dyDescent="0.3">
      <c r="F7985" s="142"/>
    </row>
    <row r="7986" spans="6:6" x14ac:dyDescent="0.3">
      <c r="F7986" s="142"/>
    </row>
    <row r="7987" spans="6:6" x14ac:dyDescent="0.3">
      <c r="F7987" s="142"/>
    </row>
    <row r="7988" spans="6:6" x14ac:dyDescent="0.3">
      <c r="F7988" s="142"/>
    </row>
    <row r="7989" spans="6:6" x14ac:dyDescent="0.3">
      <c r="F7989" s="142"/>
    </row>
    <row r="7990" spans="6:6" x14ac:dyDescent="0.3">
      <c r="F7990" s="142"/>
    </row>
    <row r="7991" spans="6:6" x14ac:dyDescent="0.3">
      <c r="F7991" s="142"/>
    </row>
    <row r="7992" spans="6:6" x14ac:dyDescent="0.3">
      <c r="F7992" s="142"/>
    </row>
    <row r="7993" spans="6:6" x14ac:dyDescent="0.3">
      <c r="F7993" s="142"/>
    </row>
    <row r="7994" spans="6:6" x14ac:dyDescent="0.3">
      <c r="F7994" s="142"/>
    </row>
    <row r="7995" spans="6:6" x14ac:dyDescent="0.3">
      <c r="F7995" s="142"/>
    </row>
    <row r="7996" spans="6:6" x14ac:dyDescent="0.3">
      <c r="F7996" s="142"/>
    </row>
    <row r="7997" spans="6:6" x14ac:dyDescent="0.3">
      <c r="F7997" s="142"/>
    </row>
    <row r="7998" spans="6:6" x14ac:dyDescent="0.3">
      <c r="F7998" s="142"/>
    </row>
    <row r="7999" spans="6:6" x14ac:dyDescent="0.3">
      <c r="F7999" s="142"/>
    </row>
    <row r="8000" spans="6:6" x14ac:dyDescent="0.3">
      <c r="F8000" s="142"/>
    </row>
    <row r="8001" spans="6:6" x14ac:dyDescent="0.3">
      <c r="F8001" s="142"/>
    </row>
    <row r="8002" spans="6:6" x14ac:dyDescent="0.3">
      <c r="F8002" s="142"/>
    </row>
    <row r="8003" spans="6:6" x14ac:dyDescent="0.3">
      <c r="F8003" s="142"/>
    </row>
    <row r="8004" spans="6:6" x14ac:dyDescent="0.3">
      <c r="F8004" s="142"/>
    </row>
    <row r="8005" spans="6:6" x14ac:dyDescent="0.3">
      <c r="F8005" s="142"/>
    </row>
    <row r="8006" spans="6:6" x14ac:dyDescent="0.3">
      <c r="F8006" s="142"/>
    </row>
    <row r="8007" spans="6:6" x14ac:dyDescent="0.3">
      <c r="F8007" s="142"/>
    </row>
    <row r="8008" spans="6:6" x14ac:dyDescent="0.3">
      <c r="F8008" s="142"/>
    </row>
    <row r="8009" spans="6:6" x14ac:dyDescent="0.3">
      <c r="F8009" s="142"/>
    </row>
    <row r="8010" spans="6:6" x14ac:dyDescent="0.3">
      <c r="F8010" s="142"/>
    </row>
    <row r="8011" spans="6:6" x14ac:dyDescent="0.3">
      <c r="F8011" s="142"/>
    </row>
    <row r="8012" spans="6:6" x14ac:dyDescent="0.3">
      <c r="F8012" s="142"/>
    </row>
    <row r="8013" spans="6:6" x14ac:dyDescent="0.3">
      <c r="F8013" s="142"/>
    </row>
    <row r="8014" spans="6:6" x14ac:dyDescent="0.3">
      <c r="F8014" s="142"/>
    </row>
    <row r="8015" spans="6:6" x14ac:dyDescent="0.3">
      <c r="F8015" s="142"/>
    </row>
    <row r="8016" spans="6:6" x14ac:dyDescent="0.3">
      <c r="F8016" s="142"/>
    </row>
    <row r="8017" spans="6:6" x14ac:dyDescent="0.3">
      <c r="F8017" s="142"/>
    </row>
    <row r="8018" spans="6:6" x14ac:dyDescent="0.3">
      <c r="F8018" s="142"/>
    </row>
    <row r="8019" spans="6:6" x14ac:dyDescent="0.3">
      <c r="F8019" s="142"/>
    </row>
    <row r="8020" spans="6:6" x14ac:dyDescent="0.3">
      <c r="F8020" s="142"/>
    </row>
    <row r="8021" spans="6:6" x14ac:dyDescent="0.3">
      <c r="F8021" s="142"/>
    </row>
    <row r="8022" spans="6:6" x14ac:dyDescent="0.3">
      <c r="F8022" s="142"/>
    </row>
    <row r="8023" spans="6:6" x14ac:dyDescent="0.3">
      <c r="F8023" s="142"/>
    </row>
    <row r="8024" spans="6:6" x14ac:dyDescent="0.3">
      <c r="F8024" s="142"/>
    </row>
    <row r="8025" spans="6:6" x14ac:dyDescent="0.3">
      <c r="F8025" s="142"/>
    </row>
    <row r="8026" spans="6:6" x14ac:dyDescent="0.3">
      <c r="F8026" s="142"/>
    </row>
    <row r="8027" spans="6:6" x14ac:dyDescent="0.3">
      <c r="F8027" s="142"/>
    </row>
    <row r="8028" spans="6:6" x14ac:dyDescent="0.3">
      <c r="F8028" s="142"/>
    </row>
    <row r="8029" spans="6:6" x14ac:dyDescent="0.3">
      <c r="F8029" s="142"/>
    </row>
    <row r="8030" spans="6:6" x14ac:dyDescent="0.3">
      <c r="F8030" s="142"/>
    </row>
    <row r="8031" spans="6:6" x14ac:dyDescent="0.3">
      <c r="F8031" s="142"/>
    </row>
    <row r="8032" spans="6:6" x14ac:dyDescent="0.3">
      <c r="F8032" s="142"/>
    </row>
    <row r="8033" spans="6:6" x14ac:dyDescent="0.3">
      <c r="F8033" s="142"/>
    </row>
    <row r="8034" spans="6:6" x14ac:dyDescent="0.3">
      <c r="F8034" s="142"/>
    </row>
    <row r="8035" spans="6:6" x14ac:dyDescent="0.3">
      <c r="F8035" s="142"/>
    </row>
    <row r="8036" spans="6:6" x14ac:dyDescent="0.3">
      <c r="F8036" s="142"/>
    </row>
    <row r="8037" spans="6:6" x14ac:dyDescent="0.3">
      <c r="F8037" s="142"/>
    </row>
    <row r="8038" spans="6:6" x14ac:dyDescent="0.3">
      <c r="F8038" s="142"/>
    </row>
    <row r="8039" spans="6:6" x14ac:dyDescent="0.3">
      <c r="F8039" s="142"/>
    </row>
    <row r="8040" spans="6:6" x14ac:dyDescent="0.3">
      <c r="F8040" s="142"/>
    </row>
    <row r="8041" spans="6:6" x14ac:dyDescent="0.3">
      <c r="F8041" s="142"/>
    </row>
    <row r="8042" spans="6:6" x14ac:dyDescent="0.3">
      <c r="F8042" s="142"/>
    </row>
    <row r="8043" spans="6:6" x14ac:dyDescent="0.3">
      <c r="F8043" s="142"/>
    </row>
    <row r="8044" spans="6:6" x14ac:dyDescent="0.3">
      <c r="F8044" s="142"/>
    </row>
    <row r="8045" spans="6:6" x14ac:dyDescent="0.3">
      <c r="F8045" s="142"/>
    </row>
    <row r="8046" spans="6:6" x14ac:dyDescent="0.3">
      <c r="F8046" s="142"/>
    </row>
    <row r="8047" spans="6:6" x14ac:dyDescent="0.3">
      <c r="F8047" s="142"/>
    </row>
    <row r="8048" spans="6:6" x14ac:dyDescent="0.3">
      <c r="F8048" s="142"/>
    </row>
    <row r="8049" spans="6:6" x14ac:dyDescent="0.3">
      <c r="F8049" s="142"/>
    </row>
    <row r="8050" spans="6:6" x14ac:dyDescent="0.3">
      <c r="F8050" s="142"/>
    </row>
    <row r="8051" spans="6:6" x14ac:dyDescent="0.3">
      <c r="F8051" s="142"/>
    </row>
    <row r="8052" spans="6:6" x14ac:dyDescent="0.3">
      <c r="F8052" s="142"/>
    </row>
    <row r="8053" spans="6:6" x14ac:dyDescent="0.3">
      <c r="F8053" s="142"/>
    </row>
    <row r="8054" spans="6:6" x14ac:dyDescent="0.3">
      <c r="F8054" s="142"/>
    </row>
    <row r="8055" spans="6:6" x14ac:dyDescent="0.3">
      <c r="F8055" s="142"/>
    </row>
    <row r="8056" spans="6:6" x14ac:dyDescent="0.3">
      <c r="F8056" s="142"/>
    </row>
    <row r="8057" spans="6:6" x14ac:dyDescent="0.3">
      <c r="F8057" s="142"/>
    </row>
    <row r="8058" spans="6:6" x14ac:dyDescent="0.3">
      <c r="F8058" s="142"/>
    </row>
    <row r="8059" spans="6:6" x14ac:dyDescent="0.3">
      <c r="F8059" s="142"/>
    </row>
    <row r="8060" spans="6:6" x14ac:dyDescent="0.3">
      <c r="F8060" s="142"/>
    </row>
    <row r="8061" spans="6:6" x14ac:dyDescent="0.3">
      <c r="F8061" s="142"/>
    </row>
    <row r="8062" spans="6:6" x14ac:dyDescent="0.3">
      <c r="F8062" s="142"/>
    </row>
    <row r="8063" spans="6:6" x14ac:dyDescent="0.3">
      <c r="F8063" s="142"/>
    </row>
    <row r="8064" spans="6:6" x14ac:dyDescent="0.3">
      <c r="F8064" s="142"/>
    </row>
    <row r="8065" spans="6:6" x14ac:dyDescent="0.3">
      <c r="F8065" s="142"/>
    </row>
    <row r="8066" spans="6:6" x14ac:dyDescent="0.3">
      <c r="F8066" s="142"/>
    </row>
    <row r="8067" spans="6:6" x14ac:dyDescent="0.3">
      <c r="F8067" s="142"/>
    </row>
    <row r="8068" spans="6:6" x14ac:dyDescent="0.3">
      <c r="F8068" s="142"/>
    </row>
    <row r="8069" spans="6:6" x14ac:dyDescent="0.3">
      <c r="F8069" s="142"/>
    </row>
    <row r="8070" spans="6:6" x14ac:dyDescent="0.3">
      <c r="F8070" s="142"/>
    </row>
    <row r="8071" spans="6:6" x14ac:dyDescent="0.3">
      <c r="F8071" s="142"/>
    </row>
    <row r="8072" spans="6:6" x14ac:dyDescent="0.3">
      <c r="F8072" s="142"/>
    </row>
    <row r="8073" spans="6:6" x14ac:dyDescent="0.3">
      <c r="F8073" s="142"/>
    </row>
    <row r="8074" spans="6:6" x14ac:dyDescent="0.3">
      <c r="F8074" s="142"/>
    </row>
    <row r="8075" spans="6:6" x14ac:dyDescent="0.3">
      <c r="F8075" s="142"/>
    </row>
    <row r="8076" spans="6:6" x14ac:dyDescent="0.3">
      <c r="F8076" s="142"/>
    </row>
    <row r="8077" spans="6:6" x14ac:dyDescent="0.3">
      <c r="F8077" s="142"/>
    </row>
    <row r="8078" spans="6:6" x14ac:dyDescent="0.3">
      <c r="F8078" s="142"/>
    </row>
    <row r="8079" spans="6:6" x14ac:dyDescent="0.3">
      <c r="F8079" s="142"/>
    </row>
    <row r="8080" spans="6:6" x14ac:dyDescent="0.3">
      <c r="F8080" s="142"/>
    </row>
    <row r="8081" spans="6:6" x14ac:dyDescent="0.3">
      <c r="F8081" s="142"/>
    </row>
    <row r="8082" spans="6:6" x14ac:dyDescent="0.3">
      <c r="F8082" s="142"/>
    </row>
    <row r="8083" spans="6:6" x14ac:dyDescent="0.3">
      <c r="F8083" s="142"/>
    </row>
    <row r="8084" spans="6:6" x14ac:dyDescent="0.3">
      <c r="F8084" s="142"/>
    </row>
    <row r="8085" spans="6:6" x14ac:dyDescent="0.3">
      <c r="F8085" s="142"/>
    </row>
    <row r="8086" spans="6:6" x14ac:dyDescent="0.3">
      <c r="F8086" s="142"/>
    </row>
    <row r="8087" spans="6:6" x14ac:dyDescent="0.3">
      <c r="F8087" s="142"/>
    </row>
    <row r="8088" spans="6:6" x14ac:dyDescent="0.3">
      <c r="F8088" s="142"/>
    </row>
    <row r="8089" spans="6:6" x14ac:dyDescent="0.3">
      <c r="F8089" s="142"/>
    </row>
    <row r="8090" spans="6:6" x14ac:dyDescent="0.3">
      <c r="F8090" s="142"/>
    </row>
    <row r="8091" spans="6:6" x14ac:dyDescent="0.3">
      <c r="F8091" s="142"/>
    </row>
    <row r="8092" spans="6:6" x14ac:dyDescent="0.3">
      <c r="F8092" s="142"/>
    </row>
    <row r="8093" spans="6:6" x14ac:dyDescent="0.3">
      <c r="F8093" s="142"/>
    </row>
    <row r="8094" spans="6:6" x14ac:dyDescent="0.3">
      <c r="F8094" s="142"/>
    </row>
    <row r="8095" spans="6:6" x14ac:dyDescent="0.3">
      <c r="F8095" s="142"/>
    </row>
    <row r="8096" spans="6:6" x14ac:dyDescent="0.3">
      <c r="F8096" s="142"/>
    </row>
    <row r="8097" spans="6:6" x14ac:dyDescent="0.3">
      <c r="F8097" s="142"/>
    </row>
    <row r="8098" spans="6:6" x14ac:dyDescent="0.3">
      <c r="F8098" s="142"/>
    </row>
    <row r="8099" spans="6:6" x14ac:dyDescent="0.3">
      <c r="F8099" s="142"/>
    </row>
    <row r="8100" spans="6:6" x14ac:dyDescent="0.3">
      <c r="F8100" s="142"/>
    </row>
    <row r="8101" spans="6:6" x14ac:dyDescent="0.3">
      <c r="F8101" s="142"/>
    </row>
    <row r="8102" spans="6:6" x14ac:dyDescent="0.3">
      <c r="F8102" s="142"/>
    </row>
    <row r="8103" spans="6:6" x14ac:dyDescent="0.3">
      <c r="F8103" s="142"/>
    </row>
    <row r="8104" spans="6:6" x14ac:dyDescent="0.3">
      <c r="F8104" s="142"/>
    </row>
    <row r="8105" spans="6:6" x14ac:dyDescent="0.3">
      <c r="F8105" s="142"/>
    </row>
    <row r="8106" spans="6:6" x14ac:dyDescent="0.3">
      <c r="F8106" s="142"/>
    </row>
    <row r="8107" spans="6:6" x14ac:dyDescent="0.3">
      <c r="F8107" s="142"/>
    </row>
    <row r="8108" spans="6:6" x14ac:dyDescent="0.3">
      <c r="F8108" s="142"/>
    </row>
    <row r="8109" spans="6:6" x14ac:dyDescent="0.3">
      <c r="F8109" s="142"/>
    </row>
    <row r="8110" spans="6:6" x14ac:dyDescent="0.3">
      <c r="F8110" s="142"/>
    </row>
    <row r="8111" spans="6:6" x14ac:dyDescent="0.3">
      <c r="F8111" s="142"/>
    </row>
    <row r="8112" spans="6:6" x14ac:dyDescent="0.3">
      <c r="F8112" s="142"/>
    </row>
    <row r="8113" spans="6:6" x14ac:dyDescent="0.3">
      <c r="F8113" s="142"/>
    </row>
    <row r="8114" spans="6:6" x14ac:dyDescent="0.3">
      <c r="F8114" s="142"/>
    </row>
    <row r="8115" spans="6:6" x14ac:dyDescent="0.3">
      <c r="F8115" s="142"/>
    </row>
    <row r="8116" spans="6:6" x14ac:dyDescent="0.3">
      <c r="F8116" s="142"/>
    </row>
    <row r="8117" spans="6:6" x14ac:dyDescent="0.3">
      <c r="F8117" s="142"/>
    </row>
    <row r="8118" spans="6:6" x14ac:dyDescent="0.3">
      <c r="F8118" s="142"/>
    </row>
    <row r="8119" spans="6:6" x14ac:dyDescent="0.3">
      <c r="F8119" s="142"/>
    </row>
    <row r="8120" spans="6:6" x14ac:dyDescent="0.3">
      <c r="F8120" s="142"/>
    </row>
    <row r="8121" spans="6:6" x14ac:dyDescent="0.3">
      <c r="F8121" s="142"/>
    </row>
    <row r="8122" spans="6:6" x14ac:dyDescent="0.3">
      <c r="F8122" s="142"/>
    </row>
    <row r="8123" spans="6:6" x14ac:dyDescent="0.3">
      <c r="F8123" s="142"/>
    </row>
    <row r="8124" spans="6:6" x14ac:dyDescent="0.3">
      <c r="F8124" s="142"/>
    </row>
    <row r="8125" spans="6:6" x14ac:dyDescent="0.3">
      <c r="F8125" s="142"/>
    </row>
    <row r="8126" spans="6:6" x14ac:dyDescent="0.3">
      <c r="F8126" s="142"/>
    </row>
    <row r="8127" spans="6:6" x14ac:dyDescent="0.3">
      <c r="F8127" s="142"/>
    </row>
    <row r="8128" spans="6:6" x14ac:dyDescent="0.3">
      <c r="F8128" s="142"/>
    </row>
    <row r="8129" spans="6:6" x14ac:dyDescent="0.3">
      <c r="F8129" s="142"/>
    </row>
    <row r="8130" spans="6:6" x14ac:dyDescent="0.3">
      <c r="F8130" s="142"/>
    </row>
    <row r="8131" spans="6:6" x14ac:dyDescent="0.3">
      <c r="F8131" s="142"/>
    </row>
    <row r="8132" spans="6:6" x14ac:dyDescent="0.3">
      <c r="F8132" s="142"/>
    </row>
    <row r="8133" spans="6:6" x14ac:dyDescent="0.3">
      <c r="F8133" s="142"/>
    </row>
    <row r="8134" spans="6:6" x14ac:dyDescent="0.3">
      <c r="F8134" s="142"/>
    </row>
    <row r="8135" spans="6:6" x14ac:dyDescent="0.3">
      <c r="F8135" s="142"/>
    </row>
    <row r="8136" spans="6:6" x14ac:dyDescent="0.3">
      <c r="F8136" s="142"/>
    </row>
    <row r="8137" spans="6:6" x14ac:dyDescent="0.3">
      <c r="F8137" s="142"/>
    </row>
    <row r="8138" spans="6:6" x14ac:dyDescent="0.3">
      <c r="F8138" s="142"/>
    </row>
    <row r="8139" spans="6:6" x14ac:dyDescent="0.3">
      <c r="F8139" s="142"/>
    </row>
    <row r="8140" spans="6:6" x14ac:dyDescent="0.3">
      <c r="F8140" s="142"/>
    </row>
    <row r="8141" spans="6:6" x14ac:dyDescent="0.3">
      <c r="F8141" s="142"/>
    </row>
    <row r="8142" spans="6:6" x14ac:dyDescent="0.3">
      <c r="F8142" s="142"/>
    </row>
    <row r="8143" spans="6:6" x14ac:dyDescent="0.3">
      <c r="F8143" s="142"/>
    </row>
    <row r="8144" spans="6:6" x14ac:dyDescent="0.3">
      <c r="F8144" s="142"/>
    </row>
    <row r="8145" spans="6:6" x14ac:dyDescent="0.3">
      <c r="F8145" s="142"/>
    </row>
    <row r="8146" spans="6:6" x14ac:dyDescent="0.3">
      <c r="F8146" s="142"/>
    </row>
    <row r="8147" spans="6:6" x14ac:dyDescent="0.3">
      <c r="F8147" s="142"/>
    </row>
    <row r="8148" spans="6:6" x14ac:dyDescent="0.3">
      <c r="F8148" s="142"/>
    </row>
    <row r="8149" spans="6:6" x14ac:dyDescent="0.3">
      <c r="F8149" s="142"/>
    </row>
    <row r="8150" spans="6:6" x14ac:dyDescent="0.3">
      <c r="F8150" s="142"/>
    </row>
    <row r="8151" spans="6:6" x14ac:dyDescent="0.3">
      <c r="F8151" s="142"/>
    </row>
    <row r="8152" spans="6:6" x14ac:dyDescent="0.3">
      <c r="F8152" s="142"/>
    </row>
    <row r="8153" spans="6:6" x14ac:dyDescent="0.3">
      <c r="F8153" s="142"/>
    </row>
    <row r="8154" spans="6:6" x14ac:dyDescent="0.3">
      <c r="F8154" s="142"/>
    </row>
    <row r="8155" spans="6:6" x14ac:dyDescent="0.3">
      <c r="F8155" s="142"/>
    </row>
    <row r="8156" spans="6:6" x14ac:dyDescent="0.3">
      <c r="F8156" s="142"/>
    </row>
    <row r="8157" spans="6:6" x14ac:dyDescent="0.3">
      <c r="F8157" s="142"/>
    </row>
    <row r="8158" spans="6:6" x14ac:dyDescent="0.3">
      <c r="F8158" s="142"/>
    </row>
    <row r="8159" spans="6:6" x14ac:dyDescent="0.3">
      <c r="F8159" s="142"/>
    </row>
    <row r="8160" spans="6:6" x14ac:dyDescent="0.3">
      <c r="F8160" s="142"/>
    </row>
    <row r="8161" spans="6:6" x14ac:dyDescent="0.3">
      <c r="F8161" s="142"/>
    </row>
    <row r="8162" spans="6:6" x14ac:dyDescent="0.3">
      <c r="F8162" s="142"/>
    </row>
    <row r="8163" spans="6:6" x14ac:dyDescent="0.3">
      <c r="F8163" s="142"/>
    </row>
    <row r="8164" spans="6:6" x14ac:dyDescent="0.3">
      <c r="F8164" s="142"/>
    </row>
    <row r="8165" spans="6:6" x14ac:dyDescent="0.3">
      <c r="F8165" s="142"/>
    </row>
    <row r="8166" spans="6:6" x14ac:dyDescent="0.3">
      <c r="F8166" s="142"/>
    </row>
    <row r="8167" spans="6:6" x14ac:dyDescent="0.3">
      <c r="F8167" s="142"/>
    </row>
    <row r="8168" spans="6:6" x14ac:dyDescent="0.3">
      <c r="F8168" s="142"/>
    </row>
    <row r="8169" spans="6:6" x14ac:dyDescent="0.3">
      <c r="F8169" s="142"/>
    </row>
    <row r="8170" spans="6:6" x14ac:dyDescent="0.3">
      <c r="F8170" s="142"/>
    </row>
    <row r="8171" spans="6:6" x14ac:dyDescent="0.3">
      <c r="F8171" s="142"/>
    </row>
    <row r="8172" spans="6:6" x14ac:dyDescent="0.3">
      <c r="F8172" s="142"/>
    </row>
    <row r="8173" spans="6:6" x14ac:dyDescent="0.3">
      <c r="F8173" s="142"/>
    </row>
    <row r="8174" spans="6:6" x14ac:dyDescent="0.3">
      <c r="F8174" s="142"/>
    </row>
    <row r="8175" spans="6:6" x14ac:dyDescent="0.3">
      <c r="F8175" s="142"/>
    </row>
    <row r="8176" spans="6:6" x14ac:dyDescent="0.3">
      <c r="F8176" s="142"/>
    </row>
    <row r="8177" spans="6:6" x14ac:dyDescent="0.3">
      <c r="F8177" s="142"/>
    </row>
    <row r="8178" spans="6:6" x14ac:dyDescent="0.3">
      <c r="F8178" s="142"/>
    </row>
    <row r="8179" spans="6:6" x14ac:dyDescent="0.3">
      <c r="F8179" s="142"/>
    </row>
    <row r="8180" spans="6:6" x14ac:dyDescent="0.3">
      <c r="F8180" s="142"/>
    </row>
    <row r="8181" spans="6:6" x14ac:dyDescent="0.3">
      <c r="F8181" s="142"/>
    </row>
    <row r="8182" spans="6:6" x14ac:dyDescent="0.3">
      <c r="F8182" s="142"/>
    </row>
    <row r="8183" spans="6:6" x14ac:dyDescent="0.3">
      <c r="F8183" s="142"/>
    </row>
    <row r="8184" spans="6:6" x14ac:dyDescent="0.3">
      <c r="F8184" s="142"/>
    </row>
    <row r="8185" spans="6:6" x14ac:dyDescent="0.3">
      <c r="F8185" s="142"/>
    </row>
    <row r="8186" spans="6:6" x14ac:dyDescent="0.3">
      <c r="F8186" s="142"/>
    </row>
    <row r="8187" spans="6:6" x14ac:dyDescent="0.3">
      <c r="F8187" s="142"/>
    </row>
    <row r="8188" spans="6:6" x14ac:dyDescent="0.3">
      <c r="F8188" s="142"/>
    </row>
    <row r="8189" spans="6:6" x14ac:dyDescent="0.3">
      <c r="F8189" s="142"/>
    </row>
    <row r="8190" spans="6:6" x14ac:dyDescent="0.3">
      <c r="F8190" s="142"/>
    </row>
    <row r="8191" spans="6:6" x14ac:dyDescent="0.3">
      <c r="F8191" s="142"/>
    </row>
    <row r="8192" spans="6:6" x14ac:dyDescent="0.3">
      <c r="F8192" s="142"/>
    </row>
    <row r="8193" spans="6:6" x14ac:dyDescent="0.3">
      <c r="F8193" s="142"/>
    </row>
    <row r="8194" spans="6:6" x14ac:dyDescent="0.3">
      <c r="F8194" s="142"/>
    </row>
    <row r="8195" spans="6:6" x14ac:dyDescent="0.3">
      <c r="F8195" s="142"/>
    </row>
    <row r="8196" spans="6:6" x14ac:dyDescent="0.3">
      <c r="F8196" s="142"/>
    </row>
    <row r="8197" spans="6:6" x14ac:dyDescent="0.3">
      <c r="F8197" s="142"/>
    </row>
    <row r="8198" spans="6:6" x14ac:dyDescent="0.3">
      <c r="F8198" s="142"/>
    </row>
    <row r="8199" spans="6:6" x14ac:dyDescent="0.3">
      <c r="F8199" s="142"/>
    </row>
    <row r="8200" spans="6:6" x14ac:dyDescent="0.3">
      <c r="F8200" s="142"/>
    </row>
    <row r="8201" spans="6:6" x14ac:dyDescent="0.3">
      <c r="F8201" s="142"/>
    </row>
    <row r="8202" spans="6:6" x14ac:dyDescent="0.3">
      <c r="F8202" s="142"/>
    </row>
    <row r="8203" spans="6:6" x14ac:dyDescent="0.3">
      <c r="F8203" s="142"/>
    </row>
    <row r="8204" spans="6:6" x14ac:dyDescent="0.3">
      <c r="F8204" s="142"/>
    </row>
    <row r="8205" spans="6:6" x14ac:dyDescent="0.3">
      <c r="F8205" s="142"/>
    </row>
    <row r="8206" spans="6:6" x14ac:dyDescent="0.3">
      <c r="F8206" s="142"/>
    </row>
    <row r="8207" spans="6:6" x14ac:dyDescent="0.3">
      <c r="F8207" s="142"/>
    </row>
    <row r="8208" spans="6:6" x14ac:dyDescent="0.3">
      <c r="F8208" s="142"/>
    </row>
    <row r="8209" spans="6:6" x14ac:dyDescent="0.3">
      <c r="F8209" s="142"/>
    </row>
    <row r="8210" spans="6:6" x14ac:dyDescent="0.3">
      <c r="F8210" s="142"/>
    </row>
    <row r="8211" spans="6:6" x14ac:dyDescent="0.3">
      <c r="F8211" s="142"/>
    </row>
    <row r="8212" spans="6:6" x14ac:dyDescent="0.3">
      <c r="F8212" s="142"/>
    </row>
    <row r="8213" spans="6:6" x14ac:dyDescent="0.3">
      <c r="F8213" s="142"/>
    </row>
    <row r="8214" spans="6:6" x14ac:dyDescent="0.3">
      <c r="F8214" s="142"/>
    </row>
    <row r="8215" spans="6:6" x14ac:dyDescent="0.3">
      <c r="F8215" s="142"/>
    </row>
    <row r="8216" spans="6:6" x14ac:dyDescent="0.3">
      <c r="F8216" s="142"/>
    </row>
    <row r="8217" spans="6:6" x14ac:dyDescent="0.3">
      <c r="F8217" s="142"/>
    </row>
    <row r="8218" spans="6:6" x14ac:dyDescent="0.3">
      <c r="F8218" s="142"/>
    </row>
    <row r="8219" spans="6:6" x14ac:dyDescent="0.3">
      <c r="F8219" s="142"/>
    </row>
    <row r="8220" spans="6:6" x14ac:dyDescent="0.3">
      <c r="F8220" s="142"/>
    </row>
    <row r="8221" spans="6:6" x14ac:dyDescent="0.3">
      <c r="F8221" s="142"/>
    </row>
    <row r="8222" spans="6:6" x14ac:dyDescent="0.3">
      <c r="F8222" s="142"/>
    </row>
    <row r="8223" spans="6:6" x14ac:dyDescent="0.3">
      <c r="F8223" s="142"/>
    </row>
    <row r="8224" spans="6:6" x14ac:dyDescent="0.3">
      <c r="F8224" s="142"/>
    </row>
    <row r="8225" spans="6:6" x14ac:dyDescent="0.3">
      <c r="F8225" s="142"/>
    </row>
    <row r="8226" spans="6:6" x14ac:dyDescent="0.3">
      <c r="F8226" s="142"/>
    </row>
    <row r="8227" spans="6:6" x14ac:dyDescent="0.3">
      <c r="F8227" s="142"/>
    </row>
    <row r="8228" spans="6:6" x14ac:dyDescent="0.3">
      <c r="F8228" s="142"/>
    </row>
    <row r="8229" spans="6:6" x14ac:dyDescent="0.3">
      <c r="F8229" s="142"/>
    </row>
    <row r="8230" spans="6:6" x14ac:dyDescent="0.3">
      <c r="F8230" s="142"/>
    </row>
    <row r="8231" spans="6:6" x14ac:dyDescent="0.3">
      <c r="F8231" s="142"/>
    </row>
    <row r="8232" spans="6:6" x14ac:dyDescent="0.3">
      <c r="F8232" s="142"/>
    </row>
    <row r="8233" spans="6:6" x14ac:dyDescent="0.3">
      <c r="F8233" s="142"/>
    </row>
    <row r="8234" spans="6:6" x14ac:dyDescent="0.3">
      <c r="F8234" s="142"/>
    </row>
    <row r="8235" spans="6:6" x14ac:dyDescent="0.3">
      <c r="F8235" s="142"/>
    </row>
    <row r="8236" spans="6:6" x14ac:dyDescent="0.3">
      <c r="F8236" s="142"/>
    </row>
    <row r="8237" spans="6:6" x14ac:dyDescent="0.3">
      <c r="F8237" s="142"/>
    </row>
    <row r="8238" spans="6:6" x14ac:dyDescent="0.3">
      <c r="F8238" s="142"/>
    </row>
    <row r="8239" spans="6:6" x14ac:dyDescent="0.3">
      <c r="F8239" s="142"/>
    </row>
    <row r="8240" spans="6:6" x14ac:dyDescent="0.3">
      <c r="F8240" s="142"/>
    </row>
    <row r="8241" spans="6:6" x14ac:dyDescent="0.3">
      <c r="F8241" s="142"/>
    </row>
    <row r="8242" spans="6:6" x14ac:dyDescent="0.3">
      <c r="F8242" s="142"/>
    </row>
    <row r="8243" spans="6:6" x14ac:dyDescent="0.3">
      <c r="F8243" s="142"/>
    </row>
    <row r="8244" spans="6:6" x14ac:dyDescent="0.3">
      <c r="F8244" s="142"/>
    </row>
    <row r="8245" spans="6:6" x14ac:dyDescent="0.3">
      <c r="F8245" s="142"/>
    </row>
    <row r="8246" spans="6:6" x14ac:dyDescent="0.3">
      <c r="F8246" s="142"/>
    </row>
    <row r="8247" spans="6:6" x14ac:dyDescent="0.3">
      <c r="F8247" s="142"/>
    </row>
    <row r="8248" spans="6:6" x14ac:dyDescent="0.3">
      <c r="F8248" s="142"/>
    </row>
    <row r="8249" spans="6:6" x14ac:dyDescent="0.3">
      <c r="F8249" s="142"/>
    </row>
    <row r="8250" spans="6:6" x14ac:dyDescent="0.3">
      <c r="F8250" s="142"/>
    </row>
    <row r="8251" spans="6:6" x14ac:dyDescent="0.3">
      <c r="F8251" s="142"/>
    </row>
    <row r="8252" spans="6:6" x14ac:dyDescent="0.3">
      <c r="F8252" s="142"/>
    </row>
    <row r="8253" spans="6:6" x14ac:dyDescent="0.3">
      <c r="F8253" s="142"/>
    </row>
    <row r="8254" spans="6:6" x14ac:dyDescent="0.3">
      <c r="F8254" s="142"/>
    </row>
    <row r="8255" spans="6:6" x14ac:dyDescent="0.3">
      <c r="F8255" s="142"/>
    </row>
    <row r="8256" spans="6:6" x14ac:dyDescent="0.3">
      <c r="F8256" s="142"/>
    </row>
    <row r="8257" spans="6:6" x14ac:dyDescent="0.3">
      <c r="F8257" s="142"/>
    </row>
    <row r="8258" spans="6:6" x14ac:dyDescent="0.3">
      <c r="F8258" s="142"/>
    </row>
    <row r="8259" spans="6:6" x14ac:dyDescent="0.3">
      <c r="F8259" s="142"/>
    </row>
    <row r="8260" spans="6:6" x14ac:dyDescent="0.3">
      <c r="F8260" s="142"/>
    </row>
    <row r="8261" spans="6:6" x14ac:dyDescent="0.3">
      <c r="F8261" s="142"/>
    </row>
    <row r="8262" spans="6:6" x14ac:dyDescent="0.3">
      <c r="F8262" s="142"/>
    </row>
    <row r="8263" spans="6:6" x14ac:dyDescent="0.3">
      <c r="F8263" s="142"/>
    </row>
    <row r="8264" spans="6:6" x14ac:dyDescent="0.3">
      <c r="F8264" s="142"/>
    </row>
    <row r="8265" spans="6:6" x14ac:dyDescent="0.3">
      <c r="F8265" s="142"/>
    </row>
    <row r="8266" spans="6:6" x14ac:dyDescent="0.3">
      <c r="F8266" s="142"/>
    </row>
    <row r="8267" spans="6:6" x14ac:dyDescent="0.3">
      <c r="F8267" s="142"/>
    </row>
    <row r="8268" spans="6:6" x14ac:dyDescent="0.3">
      <c r="F8268" s="142"/>
    </row>
    <row r="8269" spans="6:6" x14ac:dyDescent="0.3">
      <c r="F8269" s="142"/>
    </row>
    <row r="8270" spans="6:6" x14ac:dyDescent="0.3">
      <c r="F8270" s="142"/>
    </row>
    <row r="8271" spans="6:6" x14ac:dyDescent="0.3">
      <c r="F8271" s="142"/>
    </row>
    <row r="8272" spans="6:6" x14ac:dyDescent="0.3">
      <c r="F8272" s="142"/>
    </row>
    <row r="8273" spans="6:6" x14ac:dyDescent="0.3">
      <c r="F8273" s="142"/>
    </row>
    <row r="8274" spans="6:6" x14ac:dyDescent="0.3">
      <c r="F8274" s="142"/>
    </row>
    <row r="8275" spans="6:6" x14ac:dyDescent="0.3">
      <c r="F8275" s="142"/>
    </row>
    <row r="8276" spans="6:6" x14ac:dyDescent="0.3">
      <c r="F8276" s="142"/>
    </row>
    <row r="8277" spans="6:6" x14ac:dyDescent="0.3">
      <c r="F8277" s="142"/>
    </row>
    <row r="8278" spans="6:6" x14ac:dyDescent="0.3">
      <c r="F8278" s="142"/>
    </row>
    <row r="8279" spans="6:6" x14ac:dyDescent="0.3">
      <c r="F8279" s="142"/>
    </row>
    <row r="8280" spans="6:6" x14ac:dyDescent="0.3">
      <c r="F8280" s="142"/>
    </row>
    <row r="8281" spans="6:6" x14ac:dyDescent="0.3">
      <c r="F8281" s="142"/>
    </row>
    <row r="8282" spans="6:6" x14ac:dyDescent="0.3">
      <c r="F8282" s="142"/>
    </row>
    <row r="8283" spans="6:6" x14ac:dyDescent="0.3">
      <c r="F8283" s="142"/>
    </row>
    <row r="8284" spans="6:6" x14ac:dyDescent="0.3">
      <c r="F8284" s="142"/>
    </row>
    <row r="8285" spans="6:6" x14ac:dyDescent="0.3">
      <c r="F8285" s="142"/>
    </row>
    <row r="8286" spans="6:6" x14ac:dyDescent="0.3">
      <c r="F8286" s="142"/>
    </row>
    <row r="8287" spans="6:6" x14ac:dyDescent="0.3">
      <c r="F8287" s="142"/>
    </row>
    <row r="8288" spans="6:6" x14ac:dyDescent="0.3">
      <c r="F8288" s="142"/>
    </row>
    <row r="8289" spans="6:6" x14ac:dyDescent="0.3">
      <c r="F8289" s="142"/>
    </row>
    <row r="8290" spans="6:6" x14ac:dyDescent="0.3">
      <c r="F8290" s="142"/>
    </row>
    <row r="8291" spans="6:6" x14ac:dyDescent="0.3">
      <c r="F8291" s="142"/>
    </row>
    <row r="8292" spans="6:6" x14ac:dyDescent="0.3">
      <c r="F8292" s="142"/>
    </row>
    <row r="8293" spans="6:6" x14ac:dyDescent="0.3">
      <c r="F8293" s="142"/>
    </row>
    <row r="8294" spans="6:6" x14ac:dyDescent="0.3">
      <c r="F8294" s="142"/>
    </row>
    <row r="8295" spans="6:6" x14ac:dyDescent="0.3">
      <c r="F8295" s="142"/>
    </row>
    <row r="8296" spans="6:6" x14ac:dyDescent="0.3">
      <c r="F8296" s="142"/>
    </row>
    <row r="8297" spans="6:6" x14ac:dyDescent="0.3">
      <c r="F8297" s="142"/>
    </row>
    <row r="8298" spans="6:6" x14ac:dyDescent="0.3">
      <c r="F8298" s="142"/>
    </row>
    <row r="8299" spans="6:6" x14ac:dyDescent="0.3">
      <c r="F8299" s="142"/>
    </row>
    <row r="8300" spans="6:6" x14ac:dyDescent="0.3">
      <c r="F8300" s="142"/>
    </row>
    <row r="8301" spans="6:6" x14ac:dyDescent="0.3">
      <c r="F8301" s="142"/>
    </row>
    <row r="8302" spans="6:6" x14ac:dyDescent="0.3">
      <c r="F8302" s="142"/>
    </row>
    <row r="8303" spans="6:6" x14ac:dyDescent="0.3">
      <c r="F8303" s="142"/>
    </row>
    <row r="8304" spans="6:6" x14ac:dyDescent="0.3">
      <c r="F8304" s="142"/>
    </row>
    <row r="8305" spans="6:6" x14ac:dyDescent="0.3">
      <c r="F8305" s="142"/>
    </row>
    <row r="8306" spans="6:6" x14ac:dyDescent="0.3">
      <c r="F8306" s="142"/>
    </row>
    <row r="8307" spans="6:6" x14ac:dyDescent="0.3">
      <c r="F8307" s="142"/>
    </row>
    <row r="8308" spans="6:6" x14ac:dyDescent="0.3">
      <c r="F8308" s="142"/>
    </row>
    <row r="8309" spans="6:6" x14ac:dyDescent="0.3">
      <c r="F8309" s="142"/>
    </row>
    <row r="8310" spans="6:6" x14ac:dyDescent="0.3">
      <c r="F8310" s="142"/>
    </row>
    <row r="8311" spans="6:6" x14ac:dyDescent="0.3">
      <c r="F8311" s="142"/>
    </row>
    <row r="8312" spans="6:6" x14ac:dyDescent="0.3">
      <c r="F8312" s="142"/>
    </row>
    <row r="8313" spans="6:6" x14ac:dyDescent="0.3">
      <c r="F8313" s="142"/>
    </row>
    <row r="8314" spans="6:6" x14ac:dyDescent="0.3">
      <c r="F8314" s="142"/>
    </row>
    <row r="8315" spans="6:6" x14ac:dyDescent="0.3">
      <c r="F8315" s="142"/>
    </row>
    <row r="8316" spans="6:6" x14ac:dyDescent="0.3">
      <c r="F8316" s="142"/>
    </row>
    <row r="8317" spans="6:6" x14ac:dyDescent="0.3">
      <c r="F8317" s="142"/>
    </row>
    <row r="8318" spans="6:6" x14ac:dyDescent="0.3">
      <c r="F8318" s="142"/>
    </row>
    <row r="8319" spans="6:6" x14ac:dyDescent="0.3">
      <c r="F8319" s="142"/>
    </row>
    <row r="8320" spans="6:6" x14ac:dyDescent="0.3">
      <c r="F8320" s="142"/>
    </row>
    <row r="8321" spans="6:6" x14ac:dyDescent="0.3">
      <c r="F8321" s="142"/>
    </row>
    <row r="8322" spans="6:6" x14ac:dyDescent="0.3">
      <c r="F8322" s="142"/>
    </row>
    <row r="8323" spans="6:6" x14ac:dyDescent="0.3">
      <c r="F8323" s="142"/>
    </row>
    <row r="8324" spans="6:6" x14ac:dyDescent="0.3">
      <c r="F8324" s="142"/>
    </row>
    <row r="8325" spans="6:6" x14ac:dyDescent="0.3">
      <c r="F8325" s="142"/>
    </row>
    <row r="8326" spans="6:6" x14ac:dyDescent="0.3">
      <c r="F8326" s="142"/>
    </row>
    <row r="8327" spans="6:6" x14ac:dyDescent="0.3">
      <c r="F8327" s="142"/>
    </row>
    <row r="8328" spans="6:6" x14ac:dyDescent="0.3">
      <c r="F8328" s="142"/>
    </row>
    <row r="8329" spans="6:6" x14ac:dyDescent="0.3">
      <c r="F8329" s="142"/>
    </row>
    <row r="8330" spans="6:6" x14ac:dyDescent="0.3">
      <c r="F8330" s="142"/>
    </row>
    <row r="8331" spans="6:6" x14ac:dyDescent="0.3">
      <c r="F8331" s="142"/>
    </row>
    <row r="8332" spans="6:6" x14ac:dyDescent="0.3">
      <c r="F8332" s="142"/>
    </row>
    <row r="8333" spans="6:6" x14ac:dyDescent="0.3">
      <c r="F8333" s="142"/>
    </row>
    <row r="8334" spans="6:6" x14ac:dyDescent="0.3">
      <c r="F8334" s="142"/>
    </row>
    <row r="8335" spans="6:6" x14ac:dyDescent="0.3">
      <c r="F8335" s="142"/>
    </row>
    <row r="8336" spans="6:6" x14ac:dyDescent="0.3">
      <c r="F8336" s="142"/>
    </row>
    <row r="8337" spans="6:6" x14ac:dyDescent="0.3">
      <c r="F8337" s="142"/>
    </row>
    <row r="8338" spans="6:6" x14ac:dyDescent="0.3">
      <c r="F8338" s="142"/>
    </row>
    <row r="8339" spans="6:6" x14ac:dyDescent="0.3">
      <c r="F8339" s="142"/>
    </row>
    <row r="8340" spans="6:6" x14ac:dyDescent="0.3">
      <c r="F8340" s="142"/>
    </row>
    <row r="8341" spans="6:6" x14ac:dyDescent="0.3">
      <c r="F8341" s="142"/>
    </row>
    <row r="8342" spans="6:6" x14ac:dyDescent="0.3">
      <c r="F8342" s="142"/>
    </row>
    <row r="8343" spans="6:6" x14ac:dyDescent="0.3">
      <c r="F8343" s="142"/>
    </row>
    <row r="8344" spans="6:6" x14ac:dyDescent="0.3">
      <c r="F8344" s="142"/>
    </row>
    <row r="8345" spans="6:6" x14ac:dyDescent="0.3">
      <c r="F8345" s="142"/>
    </row>
    <row r="8346" spans="6:6" x14ac:dyDescent="0.3">
      <c r="F8346" s="142"/>
    </row>
    <row r="8347" spans="6:6" x14ac:dyDescent="0.3">
      <c r="F8347" s="142"/>
    </row>
    <row r="8348" spans="6:6" x14ac:dyDescent="0.3">
      <c r="F8348" s="142"/>
    </row>
    <row r="8349" spans="6:6" x14ac:dyDescent="0.3">
      <c r="F8349" s="142"/>
    </row>
    <row r="8350" spans="6:6" x14ac:dyDescent="0.3">
      <c r="F8350" s="142"/>
    </row>
    <row r="8351" spans="6:6" x14ac:dyDescent="0.3">
      <c r="F8351" s="142"/>
    </row>
    <row r="8352" spans="6:6" x14ac:dyDescent="0.3">
      <c r="F8352" s="142"/>
    </row>
    <row r="8353" spans="6:6" x14ac:dyDescent="0.3">
      <c r="F8353" s="142"/>
    </row>
    <row r="8354" spans="6:6" x14ac:dyDescent="0.3">
      <c r="F8354" s="142"/>
    </row>
    <row r="8355" spans="6:6" x14ac:dyDescent="0.3">
      <c r="F8355" s="142"/>
    </row>
    <row r="8356" spans="6:6" x14ac:dyDescent="0.3">
      <c r="F8356" s="142"/>
    </row>
    <row r="8357" spans="6:6" x14ac:dyDescent="0.3">
      <c r="F8357" s="142"/>
    </row>
    <row r="8358" spans="6:6" x14ac:dyDescent="0.3">
      <c r="F8358" s="142"/>
    </row>
    <row r="8359" spans="6:6" x14ac:dyDescent="0.3">
      <c r="F8359" s="142"/>
    </row>
    <row r="8360" spans="6:6" x14ac:dyDescent="0.3">
      <c r="F8360" s="142"/>
    </row>
    <row r="8361" spans="6:6" x14ac:dyDescent="0.3">
      <c r="F8361" s="142"/>
    </row>
    <row r="8362" spans="6:6" x14ac:dyDescent="0.3">
      <c r="F8362" s="142"/>
    </row>
    <row r="8363" spans="6:6" x14ac:dyDescent="0.3">
      <c r="F8363" s="142"/>
    </row>
    <row r="8364" spans="6:6" x14ac:dyDescent="0.3">
      <c r="F8364" s="142"/>
    </row>
    <row r="8365" spans="6:6" x14ac:dyDescent="0.3">
      <c r="F8365" s="142"/>
    </row>
    <row r="8366" spans="6:6" x14ac:dyDescent="0.3">
      <c r="F8366" s="142"/>
    </row>
    <row r="8367" spans="6:6" x14ac:dyDescent="0.3">
      <c r="F8367" s="142"/>
    </row>
    <row r="8368" spans="6:6" x14ac:dyDescent="0.3">
      <c r="F8368" s="142"/>
    </row>
    <row r="8369" spans="6:6" x14ac:dyDescent="0.3">
      <c r="F8369" s="142"/>
    </row>
    <row r="8370" spans="6:6" x14ac:dyDescent="0.3">
      <c r="F8370" s="142"/>
    </row>
    <row r="8371" spans="6:6" x14ac:dyDescent="0.3">
      <c r="F8371" s="142"/>
    </row>
    <row r="8372" spans="6:6" x14ac:dyDescent="0.3">
      <c r="F8372" s="142"/>
    </row>
    <row r="8373" spans="6:6" x14ac:dyDescent="0.3">
      <c r="F8373" s="142"/>
    </row>
    <row r="8374" spans="6:6" x14ac:dyDescent="0.3">
      <c r="F8374" s="142"/>
    </row>
    <row r="8375" spans="6:6" x14ac:dyDescent="0.3">
      <c r="F8375" s="142"/>
    </row>
    <row r="8376" spans="6:6" x14ac:dyDescent="0.3">
      <c r="F8376" s="142"/>
    </row>
    <row r="8377" spans="6:6" x14ac:dyDescent="0.3">
      <c r="F8377" s="142"/>
    </row>
    <row r="8378" spans="6:6" x14ac:dyDescent="0.3">
      <c r="F8378" s="142"/>
    </row>
    <row r="8379" spans="6:6" x14ac:dyDescent="0.3">
      <c r="F8379" s="142"/>
    </row>
    <row r="8380" spans="6:6" x14ac:dyDescent="0.3">
      <c r="F8380" s="142"/>
    </row>
    <row r="8381" spans="6:6" x14ac:dyDescent="0.3">
      <c r="F8381" s="142"/>
    </row>
    <row r="8382" spans="6:6" x14ac:dyDescent="0.3">
      <c r="F8382" s="142"/>
    </row>
    <row r="8383" spans="6:6" x14ac:dyDescent="0.3">
      <c r="F8383" s="142"/>
    </row>
    <row r="8384" spans="6:6" x14ac:dyDescent="0.3">
      <c r="F8384" s="142"/>
    </row>
    <row r="8385" spans="6:6" x14ac:dyDescent="0.3">
      <c r="F8385" s="142"/>
    </row>
    <row r="8386" spans="6:6" x14ac:dyDescent="0.3">
      <c r="F8386" s="142"/>
    </row>
    <row r="8387" spans="6:6" x14ac:dyDescent="0.3">
      <c r="F8387" s="142"/>
    </row>
    <row r="8388" spans="6:6" x14ac:dyDescent="0.3">
      <c r="F8388" s="142"/>
    </row>
    <row r="8389" spans="6:6" x14ac:dyDescent="0.3">
      <c r="F8389" s="142"/>
    </row>
    <row r="8390" spans="6:6" x14ac:dyDescent="0.3">
      <c r="F8390" s="142"/>
    </row>
    <row r="8391" spans="6:6" x14ac:dyDescent="0.3">
      <c r="F8391" s="142"/>
    </row>
    <row r="8392" spans="6:6" x14ac:dyDescent="0.3">
      <c r="F8392" s="142"/>
    </row>
    <row r="8393" spans="6:6" x14ac:dyDescent="0.3">
      <c r="F8393" s="142"/>
    </row>
    <row r="8394" spans="6:6" x14ac:dyDescent="0.3">
      <c r="F8394" s="142"/>
    </row>
    <row r="8395" spans="6:6" x14ac:dyDescent="0.3">
      <c r="F8395" s="142"/>
    </row>
    <row r="8396" spans="6:6" x14ac:dyDescent="0.3">
      <c r="F8396" s="142"/>
    </row>
    <row r="8397" spans="6:6" x14ac:dyDescent="0.3">
      <c r="F8397" s="142"/>
    </row>
    <row r="8398" spans="6:6" x14ac:dyDescent="0.3">
      <c r="F8398" s="142"/>
    </row>
    <row r="8399" spans="6:6" x14ac:dyDescent="0.3">
      <c r="F8399" s="142"/>
    </row>
    <row r="8400" spans="6:6" x14ac:dyDescent="0.3">
      <c r="F8400" s="142"/>
    </row>
    <row r="8401" spans="6:6" x14ac:dyDescent="0.3">
      <c r="F8401" s="142"/>
    </row>
    <row r="8402" spans="6:6" x14ac:dyDescent="0.3">
      <c r="F8402" s="142"/>
    </row>
    <row r="8403" spans="6:6" x14ac:dyDescent="0.3">
      <c r="F8403" s="142"/>
    </row>
    <row r="8404" spans="6:6" x14ac:dyDescent="0.3">
      <c r="F8404" s="142"/>
    </row>
    <row r="8405" spans="6:6" x14ac:dyDescent="0.3">
      <c r="F8405" s="142"/>
    </row>
    <row r="8406" spans="6:6" x14ac:dyDescent="0.3">
      <c r="F8406" s="142"/>
    </row>
    <row r="8407" spans="6:6" x14ac:dyDescent="0.3">
      <c r="F8407" s="142"/>
    </row>
    <row r="8408" spans="6:6" x14ac:dyDescent="0.3">
      <c r="F8408" s="142"/>
    </row>
    <row r="8409" spans="6:6" x14ac:dyDescent="0.3">
      <c r="F8409" s="142"/>
    </row>
    <row r="8410" spans="6:6" x14ac:dyDescent="0.3">
      <c r="F8410" s="142"/>
    </row>
    <row r="8411" spans="6:6" x14ac:dyDescent="0.3">
      <c r="F8411" s="142"/>
    </row>
    <row r="8412" spans="6:6" x14ac:dyDescent="0.3">
      <c r="F8412" s="142"/>
    </row>
    <row r="8413" spans="6:6" x14ac:dyDescent="0.3">
      <c r="F8413" s="142"/>
    </row>
    <row r="8414" spans="6:6" x14ac:dyDescent="0.3">
      <c r="F8414" s="142"/>
    </row>
    <row r="8415" spans="6:6" x14ac:dyDescent="0.3">
      <c r="F8415" s="142"/>
    </row>
    <row r="8416" spans="6:6" x14ac:dyDescent="0.3">
      <c r="F8416" s="142"/>
    </row>
    <row r="8417" spans="6:6" x14ac:dyDescent="0.3">
      <c r="F8417" s="142"/>
    </row>
    <row r="8418" spans="6:6" x14ac:dyDescent="0.3">
      <c r="F8418" s="142"/>
    </row>
    <row r="8419" spans="6:6" x14ac:dyDescent="0.3">
      <c r="F8419" s="142"/>
    </row>
    <row r="8420" spans="6:6" x14ac:dyDescent="0.3">
      <c r="F8420" s="142"/>
    </row>
    <row r="8421" spans="6:6" x14ac:dyDescent="0.3">
      <c r="F8421" s="142"/>
    </row>
    <row r="8422" spans="6:6" x14ac:dyDescent="0.3">
      <c r="F8422" s="142"/>
    </row>
    <row r="8423" spans="6:6" x14ac:dyDescent="0.3">
      <c r="F8423" s="142"/>
    </row>
    <row r="8424" spans="6:6" x14ac:dyDescent="0.3">
      <c r="F8424" s="142"/>
    </row>
    <row r="8425" spans="6:6" x14ac:dyDescent="0.3">
      <c r="F8425" s="142"/>
    </row>
    <row r="8426" spans="6:6" x14ac:dyDescent="0.3">
      <c r="F8426" s="142"/>
    </row>
    <row r="8427" spans="6:6" x14ac:dyDescent="0.3">
      <c r="F8427" s="142"/>
    </row>
    <row r="8428" spans="6:6" x14ac:dyDescent="0.3">
      <c r="F8428" s="142"/>
    </row>
    <row r="8429" spans="6:6" x14ac:dyDescent="0.3">
      <c r="F8429" s="142"/>
    </row>
    <row r="8430" spans="6:6" x14ac:dyDescent="0.3">
      <c r="F8430" s="142"/>
    </row>
    <row r="8431" spans="6:6" x14ac:dyDescent="0.3">
      <c r="F8431" s="142"/>
    </row>
    <row r="8432" spans="6:6" x14ac:dyDescent="0.3">
      <c r="F8432" s="142"/>
    </row>
    <row r="8433" spans="6:6" x14ac:dyDescent="0.3">
      <c r="F8433" s="142"/>
    </row>
    <row r="8434" spans="6:6" x14ac:dyDescent="0.3">
      <c r="F8434" s="142"/>
    </row>
    <row r="8435" spans="6:6" x14ac:dyDescent="0.3">
      <c r="F8435" s="142"/>
    </row>
    <row r="8436" spans="6:6" x14ac:dyDescent="0.3">
      <c r="F8436" s="142"/>
    </row>
    <row r="8437" spans="6:6" x14ac:dyDescent="0.3">
      <c r="F8437" s="142"/>
    </row>
    <row r="8438" spans="6:6" x14ac:dyDescent="0.3">
      <c r="F8438" s="142"/>
    </row>
    <row r="8439" spans="6:6" x14ac:dyDescent="0.3">
      <c r="F8439" s="142"/>
    </row>
    <row r="8440" spans="6:6" x14ac:dyDescent="0.3">
      <c r="F8440" s="142"/>
    </row>
    <row r="8441" spans="6:6" x14ac:dyDescent="0.3">
      <c r="F8441" s="142"/>
    </row>
    <row r="8442" spans="6:6" x14ac:dyDescent="0.3">
      <c r="F8442" s="142"/>
    </row>
    <row r="8443" spans="6:6" x14ac:dyDescent="0.3">
      <c r="F8443" s="142"/>
    </row>
    <row r="8444" spans="6:6" x14ac:dyDescent="0.3">
      <c r="F8444" s="142"/>
    </row>
    <row r="8445" spans="6:6" x14ac:dyDescent="0.3">
      <c r="F8445" s="142"/>
    </row>
    <row r="8446" spans="6:6" x14ac:dyDescent="0.3">
      <c r="F8446" s="142"/>
    </row>
    <row r="8447" spans="6:6" x14ac:dyDescent="0.3">
      <c r="F8447" s="142"/>
    </row>
    <row r="8448" spans="6:6" x14ac:dyDescent="0.3">
      <c r="F8448" s="142"/>
    </row>
    <row r="8449" spans="6:6" x14ac:dyDescent="0.3">
      <c r="F8449" s="142"/>
    </row>
    <row r="8450" spans="6:6" x14ac:dyDescent="0.3">
      <c r="F8450" s="142"/>
    </row>
    <row r="8451" spans="6:6" x14ac:dyDescent="0.3">
      <c r="F8451" s="142"/>
    </row>
    <row r="8452" spans="6:6" x14ac:dyDescent="0.3">
      <c r="F8452" s="142"/>
    </row>
    <row r="8453" spans="6:6" x14ac:dyDescent="0.3">
      <c r="F8453" s="142"/>
    </row>
    <row r="8454" spans="6:6" x14ac:dyDescent="0.3">
      <c r="F8454" s="142"/>
    </row>
    <row r="8455" spans="6:6" x14ac:dyDescent="0.3">
      <c r="F8455" s="142"/>
    </row>
    <row r="8456" spans="6:6" x14ac:dyDescent="0.3">
      <c r="F8456" s="142"/>
    </row>
    <row r="8457" spans="6:6" x14ac:dyDescent="0.3">
      <c r="F8457" s="142"/>
    </row>
    <row r="8458" spans="6:6" x14ac:dyDescent="0.3">
      <c r="F8458" s="142"/>
    </row>
    <row r="8459" spans="6:6" x14ac:dyDescent="0.3">
      <c r="F8459" s="142"/>
    </row>
    <row r="8460" spans="6:6" x14ac:dyDescent="0.3">
      <c r="F8460" s="142"/>
    </row>
    <row r="8461" spans="6:6" x14ac:dyDescent="0.3">
      <c r="F8461" s="142"/>
    </row>
    <row r="8462" spans="6:6" x14ac:dyDescent="0.3">
      <c r="F8462" s="142"/>
    </row>
    <row r="8463" spans="6:6" x14ac:dyDescent="0.3">
      <c r="F8463" s="142"/>
    </row>
    <row r="8464" spans="6:6" x14ac:dyDescent="0.3">
      <c r="F8464" s="142"/>
    </row>
    <row r="8465" spans="6:6" x14ac:dyDescent="0.3">
      <c r="F8465" s="142"/>
    </row>
    <row r="8466" spans="6:6" x14ac:dyDescent="0.3">
      <c r="F8466" s="142"/>
    </row>
    <row r="8467" spans="6:6" x14ac:dyDescent="0.3">
      <c r="F8467" s="142"/>
    </row>
    <row r="8468" spans="6:6" x14ac:dyDescent="0.3">
      <c r="F8468" s="142"/>
    </row>
    <row r="8469" spans="6:6" x14ac:dyDescent="0.3">
      <c r="F8469" s="142"/>
    </row>
    <row r="8470" spans="6:6" x14ac:dyDescent="0.3">
      <c r="F8470" s="142"/>
    </row>
    <row r="8471" spans="6:6" x14ac:dyDescent="0.3">
      <c r="F8471" s="142"/>
    </row>
    <row r="8472" spans="6:6" x14ac:dyDescent="0.3">
      <c r="F8472" s="142"/>
    </row>
    <row r="8473" spans="6:6" x14ac:dyDescent="0.3">
      <c r="F8473" s="142"/>
    </row>
    <row r="8474" spans="6:6" x14ac:dyDescent="0.3">
      <c r="F8474" s="142"/>
    </row>
    <row r="8475" spans="6:6" x14ac:dyDescent="0.3">
      <c r="F8475" s="142"/>
    </row>
    <row r="8476" spans="6:6" x14ac:dyDescent="0.3">
      <c r="F8476" s="142"/>
    </row>
    <row r="8477" spans="6:6" x14ac:dyDescent="0.3">
      <c r="F8477" s="142"/>
    </row>
    <row r="8478" spans="6:6" x14ac:dyDescent="0.3">
      <c r="F8478" s="142"/>
    </row>
    <row r="8479" spans="6:6" x14ac:dyDescent="0.3">
      <c r="F8479" s="142"/>
    </row>
    <row r="8480" spans="6:6" x14ac:dyDescent="0.3">
      <c r="F8480" s="142"/>
    </row>
    <row r="8481" spans="6:6" x14ac:dyDescent="0.3">
      <c r="F8481" s="142"/>
    </row>
    <row r="8482" spans="6:6" x14ac:dyDescent="0.3">
      <c r="F8482" s="142"/>
    </row>
    <row r="8483" spans="6:6" x14ac:dyDescent="0.3">
      <c r="F8483" s="142"/>
    </row>
    <row r="8484" spans="6:6" x14ac:dyDescent="0.3">
      <c r="F8484" s="142"/>
    </row>
    <row r="8485" spans="6:6" x14ac:dyDescent="0.3">
      <c r="F8485" s="142"/>
    </row>
    <row r="8486" spans="6:6" x14ac:dyDescent="0.3">
      <c r="F8486" s="142"/>
    </row>
    <row r="8487" spans="6:6" x14ac:dyDescent="0.3">
      <c r="F8487" s="142"/>
    </row>
    <row r="8488" spans="6:6" x14ac:dyDescent="0.3">
      <c r="F8488" s="142"/>
    </row>
    <row r="8489" spans="6:6" x14ac:dyDescent="0.3">
      <c r="F8489" s="142"/>
    </row>
    <row r="8490" spans="6:6" x14ac:dyDescent="0.3">
      <c r="F8490" s="142"/>
    </row>
    <row r="8491" spans="6:6" x14ac:dyDescent="0.3">
      <c r="F8491" s="142"/>
    </row>
    <row r="8492" spans="6:6" x14ac:dyDescent="0.3">
      <c r="F8492" s="142"/>
    </row>
    <row r="8493" spans="6:6" x14ac:dyDescent="0.3">
      <c r="F8493" s="142"/>
    </row>
    <row r="8494" spans="6:6" x14ac:dyDescent="0.3">
      <c r="F8494" s="142"/>
    </row>
    <row r="8495" spans="6:6" x14ac:dyDescent="0.3">
      <c r="F8495" s="142"/>
    </row>
    <row r="8496" spans="6:6" x14ac:dyDescent="0.3">
      <c r="F8496" s="142"/>
    </row>
    <row r="8497" spans="6:6" x14ac:dyDescent="0.3">
      <c r="F8497" s="142"/>
    </row>
    <row r="8498" spans="6:6" x14ac:dyDescent="0.3">
      <c r="F8498" s="142"/>
    </row>
    <row r="8499" spans="6:6" x14ac:dyDescent="0.3">
      <c r="F8499" s="142"/>
    </row>
    <row r="8500" spans="6:6" x14ac:dyDescent="0.3">
      <c r="F8500" s="142"/>
    </row>
    <row r="8501" spans="6:6" x14ac:dyDescent="0.3">
      <c r="F8501" s="142"/>
    </row>
    <row r="8502" spans="6:6" x14ac:dyDescent="0.3">
      <c r="F8502" s="142"/>
    </row>
    <row r="8503" spans="6:6" x14ac:dyDescent="0.3">
      <c r="F8503" s="142"/>
    </row>
    <row r="8504" spans="6:6" x14ac:dyDescent="0.3">
      <c r="F8504" s="142"/>
    </row>
    <row r="8505" spans="6:6" x14ac:dyDescent="0.3">
      <c r="F8505" s="142"/>
    </row>
    <row r="8506" spans="6:6" x14ac:dyDescent="0.3">
      <c r="F8506" s="142"/>
    </row>
    <row r="8507" spans="6:6" x14ac:dyDescent="0.3">
      <c r="F8507" s="142"/>
    </row>
    <row r="8508" spans="6:6" x14ac:dyDescent="0.3">
      <c r="F8508" s="142"/>
    </row>
    <row r="8509" spans="6:6" x14ac:dyDescent="0.3">
      <c r="F8509" s="142"/>
    </row>
    <row r="8510" spans="6:6" x14ac:dyDescent="0.3">
      <c r="F8510" s="142"/>
    </row>
    <row r="8511" spans="6:6" x14ac:dyDescent="0.3">
      <c r="F8511" s="142"/>
    </row>
    <row r="8512" spans="6:6" x14ac:dyDescent="0.3">
      <c r="F8512" s="142"/>
    </row>
    <row r="8513" spans="6:6" x14ac:dyDescent="0.3">
      <c r="F8513" s="142"/>
    </row>
    <row r="8514" spans="6:6" x14ac:dyDescent="0.3">
      <c r="F8514" s="142"/>
    </row>
    <row r="8515" spans="6:6" x14ac:dyDescent="0.3">
      <c r="F8515" s="142"/>
    </row>
    <row r="8516" spans="6:6" x14ac:dyDescent="0.3">
      <c r="F8516" s="142"/>
    </row>
    <row r="8517" spans="6:6" x14ac:dyDescent="0.3">
      <c r="F8517" s="142"/>
    </row>
    <row r="8518" spans="6:6" x14ac:dyDescent="0.3">
      <c r="F8518" s="142"/>
    </row>
    <row r="8519" spans="6:6" x14ac:dyDescent="0.3">
      <c r="F8519" s="142"/>
    </row>
    <row r="8520" spans="6:6" x14ac:dyDescent="0.3">
      <c r="F8520" s="142"/>
    </row>
    <row r="8521" spans="6:6" x14ac:dyDescent="0.3">
      <c r="F8521" s="142"/>
    </row>
    <row r="8522" spans="6:6" x14ac:dyDescent="0.3">
      <c r="F8522" s="142"/>
    </row>
    <row r="8523" spans="6:6" x14ac:dyDescent="0.3">
      <c r="F8523" s="142"/>
    </row>
    <row r="8524" spans="6:6" x14ac:dyDescent="0.3">
      <c r="F8524" s="142"/>
    </row>
    <row r="8525" spans="6:6" x14ac:dyDescent="0.3">
      <c r="F8525" s="142"/>
    </row>
    <row r="8526" spans="6:6" x14ac:dyDescent="0.3">
      <c r="F8526" s="142"/>
    </row>
    <row r="8527" spans="6:6" x14ac:dyDescent="0.3">
      <c r="F8527" s="142"/>
    </row>
    <row r="8528" spans="6:6" x14ac:dyDescent="0.3">
      <c r="F8528" s="142"/>
    </row>
    <row r="8529" spans="6:6" x14ac:dyDescent="0.3">
      <c r="F8529" s="142"/>
    </row>
    <row r="8530" spans="6:6" x14ac:dyDescent="0.3">
      <c r="F8530" s="142"/>
    </row>
    <row r="8531" spans="6:6" x14ac:dyDescent="0.3">
      <c r="F8531" s="142"/>
    </row>
    <row r="8532" spans="6:6" x14ac:dyDescent="0.3">
      <c r="F8532" s="142"/>
    </row>
    <row r="8533" spans="6:6" x14ac:dyDescent="0.3">
      <c r="F8533" s="142"/>
    </row>
    <row r="8534" spans="6:6" x14ac:dyDescent="0.3">
      <c r="F8534" s="142"/>
    </row>
    <row r="8535" spans="6:6" x14ac:dyDescent="0.3">
      <c r="F8535" s="142"/>
    </row>
    <row r="8536" spans="6:6" x14ac:dyDescent="0.3">
      <c r="F8536" s="142"/>
    </row>
    <row r="8537" spans="6:6" x14ac:dyDescent="0.3">
      <c r="F8537" s="142"/>
    </row>
    <row r="8538" spans="6:6" x14ac:dyDescent="0.3">
      <c r="F8538" s="142"/>
    </row>
    <row r="8539" spans="6:6" x14ac:dyDescent="0.3">
      <c r="F8539" s="142"/>
    </row>
    <row r="8540" spans="6:6" x14ac:dyDescent="0.3">
      <c r="F8540" s="142"/>
    </row>
    <row r="8541" spans="6:6" x14ac:dyDescent="0.3">
      <c r="F8541" s="142"/>
    </row>
    <row r="8542" spans="6:6" x14ac:dyDescent="0.3">
      <c r="F8542" s="142"/>
    </row>
    <row r="8543" spans="6:6" x14ac:dyDescent="0.3">
      <c r="F8543" s="142"/>
    </row>
    <row r="8544" spans="6:6" x14ac:dyDescent="0.3">
      <c r="F8544" s="142"/>
    </row>
    <row r="8545" spans="6:6" x14ac:dyDescent="0.3">
      <c r="F8545" s="142"/>
    </row>
    <row r="8546" spans="6:6" x14ac:dyDescent="0.3">
      <c r="F8546" s="142"/>
    </row>
    <row r="8547" spans="6:6" x14ac:dyDescent="0.3">
      <c r="F8547" s="142"/>
    </row>
    <row r="8548" spans="6:6" x14ac:dyDescent="0.3">
      <c r="F8548" s="142"/>
    </row>
    <row r="8549" spans="6:6" x14ac:dyDescent="0.3">
      <c r="F8549" s="142"/>
    </row>
    <row r="8550" spans="6:6" x14ac:dyDescent="0.3">
      <c r="F8550" s="142"/>
    </row>
    <row r="8551" spans="6:6" x14ac:dyDescent="0.3">
      <c r="F8551" s="142"/>
    </row>
    <row r="8552" spans="6:6" x14ac:dyDescent="0.3">
      <c r="F8552" s="142"/>
    </row>
    <row r="8553" spans="6:6" x14ac:dyDescent="0.3">
      <c r="F8553" s="142"/>
    </row>
    <row r="8554" spans="6:6" x14ac:dyDescent="0.3">
      <c r="F8554" s="142"/>
    </row>
    <row r="8555" spans="6:6" x14ac:dyDescent="0.3">
      <c r="F8555" s="142"/>
    </row>
    <row r="8556" spans="6:6" x14ac:dyDescent="0.3">
      <c r="F8556" s="142"/>
    </row>
    <row r="8557" spans="6:6" x14ac:dyDescent="0.3">
      <c r="F8557" s="142"/>
    </row>
    <row r="8558" spans="6:6" x14ac:dyDescent="0.3">
      <c r="F8558" s="142"/>
    </row>
    <row r="8559" spans="6:6" x14ac:dyDescent="0.3">
      <c r="F8559" s="142"/>
    </row>
    <row r="8560" spans="6:6" x14ac:dyDescent="0.3">
      <c r="F8560" s="142"/>
    </row>
    <row r="8561" spans="6:6" x14ac:dyDescent="0.3">
      <c r="F8561" s="142"/>
    </row>
    <row r="8562" spans="6:6" x14ac:dyDescent="0.3">
      <c r="F8562" s="142"/>
    </row>
    <row r="8563" spans="6:6" x14ac:dyDescent="0.3">
      <c r="F8563" s="142"/>
    </row>
    <row r="8564" spans="6:6" x14ac:dyDescent="0.3">
      <c r="F8564" s="142"/>
    </row>
    <row r="8565" spans="6:6" x14ac:dyDescent="0.3">
      <c r="F8565" s="142"/>
    </row>
    <row r="8566" spans="6:6" x14ac:dyDescent="0.3">
      <c r="F8566" s="142"/>
    </row>
    <row r="8567" spans="6:6" x14ac:dyDescent="0.3">
      <c r="F8567" s="142"/>
    </row>
    <row r="8568" spans="6:6" x14ac:dyDescent="0.3">
      <c r="F8568" s="142"/>
    </row>
    <row r="8569" spans="6:6" x14ac:dyDescent="0.3">
      <c r="F8569" s="142"/>
    </row>
    <row r="8570" spans="6:6" x14ac:dyDescent="0.3">
      <c r="F8570" s="142"/>
    </row>
    <row r="8571" spans="6:6" x14ac:dyDescent="0.3">
      <c r="F8571" s="142"/>
    </row>
    <row r="8572" spans="6:6" x14ac:dyDescent="0.3">
      <c r="F8572" s="142"/>
    </row>
    <row r="8573" spans="6:6" x14ac:dyDescent="0.3">
      <c r="F8573" s="142"/>
    </row>
    <row r="8574" spans="6:6" x14ac:dyDescent="0.3">
      <c r="F8574" s="142"/>
    </row>
    <row r="8575" spans="6:6" x14ac:dyDescent="0.3">
      <c r="F8575" s="142"/>
    </row>
    <row r="8576" spans="6:6" x14ac:dyDescent="0.3">
      <c r="F8576" s="142"/>
    </row>
    <row r="8577" spans="6:6" x14ac:dyDescent="0.3">
      <c r="F8577" s="142"/>
    </row>
    <row r="8578" spans="6:6" x14ac:dyDescent="0.3">
      <c r="F8578" s="142"/>
    </row>
    <row r="8579" spans="6:6" x14ac:dyDescent="0.3">
      <c r="F8579" s="142"/>
    </row>
    <row r="8580" spans="6:6" x14ac:dyDescent="0.3">
      <c r="F8580" s="142"/>
    </row>
    <row r="8581" spans="6:6" x14ac:dyDescent="0.3">
      <c r="F8581" s="142"/>
    </row>
    <row r="8582" spans="6:6" x14ac:dyDescent="0.3">
      <c r="F8582" s="142"/>
    </row>
    <row r="8583" spans="6:6" x14ac:dyDescent="0.3">
      <c r="F8583" s="142"/>
    </row>
    <row r="8584" spans="6:6" x14ac:dyDescent="0.3">
      <c r="F8584" s="142"/>
    </row>
    <row r="8585" spans="6:6" x14ac:dyDescent="0.3">
      <c r="F8585" s="142"/>
    </row>
    <row r="8586" spans="6:6" x14ac:dyDescent="0.3">
      <c r="F8586" s="142"/>
    </row>
    <row r="8587" spans="6:6" x14ac:dyDescent="0.3">
      <c r="F8587" s="142"/>
    </row>
    <row r="8588" spans="6:6" x14ac:dyDescent="0.3">
      <c r="F8588" s="142"/>
    </row>
    <row r="8589" spans="6:6" x14ac:dyDescent="0.3">
      <c r="F8589" s="142"/>
    </row>
    <row r="8590" spans="6:6" x14ac:dyDescent="0.3">
      <c r="F8590" s="142"/>
    </row>
    <row r="8591" spans="6:6" x14ac:dyDescent="0.3">
      <c r="F8591" s="142"/>
    </row>
    <row r="8592" spans="6:6" x14ac:dyDescent="0.3">
      <c r="F8592" s="142"/>
    </row>
    <row r="8593" spans="6:6" x14ac:dyDescent="0.3">
      <c r="F8593" s="142"/>
    </row>
    <row r="8594" spans="6:6" x14ac:dyDescent="0.3">
      <c r="F8594" s="142"/>
    </row>
    <row r="8595" spans="6:6" x14ac:dyDescent="0.3">
      <c r="F8595" s="142"/>
    </row>
    <row r="8596" spans="6:6" x14ac:dyDescent="0.3">
      <c r="F8596" s="142"/>
    </row>
    <row r="8597" spans="6:6" x14ac:dyDescent="0.3">
      <c r="F8597" s="142"/>
    </row>
    <row r="8598" spans="6:6" x14ac:dyDescent="0.3">
      <c r="F8598" s="142"/>
    </row>
    <row r="8599" spans="6:6" x14ac:dyDescent="0.3">
      <c r="F8599" s="142"/>
    </row>
    <row r="8600" spans="6:6" x14ac:dyDescent="0.3">
      <c r="F8600" s="142"/>
    </row>
    <row r="8601" spans="6:6" x14ac:dyDescent="0.3">
      <c r="F8601" s="142"/>
    </row>
    <row r="8602" spans="6:6" x14ac:dyDescent="0.3">
      <c r="F8602" s="142"/>
    </row>
    <row r="8603" spans="6:6" x14ac:dyDescent="0.3">
      <c r="F8603" s="142"/>
    </row>
    <row r="8604" spans="6:6" x14ac:dyDescent="0.3">
      <c r="F8604" s="142"/>
    </row>
    <row r="8605" spans="6:6" x14ac:dyDescent="0.3">
      <c r="F8605" s="142"/>
    </row>
    <row r="8606" spans="6:6" x14ac:dyDescent="0.3">
      <c r="F8606" s="142"/>
    </row>
    <row r="8607" spans="6:6" x14ac:dyDescent="0.3">
      <c r="F8607" s="142"/>
    </row>
    <row r="8608" spans="6:6" x14ac:dyDescent="0.3">
      <c r="F8608" s="142"/>
    </row>
    <row r="8609" spans="6:6" x14ac:dyDescent="0.3">
      <c r="F8609" s="142"/>
    </row>
    <row r="8610" spans="6:6" x14ac:dyDescent="0.3">
      <c r="F8610" s="142"/>
    </row>
    <row r="8611" spans="6:6" x14ac:dyDescent="0.3">
      <c r="F8611" s="142"/>
    </row>
    <row r="8612" spans="6:6" x14ac:dyDescent="0.3">
      <c r="F8612" s="142"/>
    </row>
    <row r="8613" spans="6:6" x14ac:dyDescent="0.3">
      <c r="F8613" s="142"/>
    </row>
    <row r="8614" spans="6:6" x14ac:dyDescent="0.3">
      <c r="F8614" s="142"/>
    </row>
    <row r="8615" spans="6:6" x14ac:dyDescent="0.3">
      <c r="F8615" s="142"/>
    </row>
    <row r="8616" spans="6:6" x14ac:dyDescent="0.3">
      <c r="F8616" s="142"/>
    </row>
    <row r="8617" spans="6:6" x14ac:dyDescent="0.3">
      <c r="F8617" s="142"/>
    </row>
    <row r="8618" spans="6:6" x14ac:dyDescent="0.3">
      <c r="F8618" s="142"/>
    </row>
    <row r="8619" spans="6:6" x14ac:dyDescent="0.3">
      <c r="F8619" s="142"/>
    </row>
    <row r="8620" spans="6:6" x14ac:dyDescent="0.3">
      <c r="F8620" s="142"/>
    </row>
    <row r="8621" spans="6:6" x14ac:dyDescent="0.3">
      <c r="F8621" s="142"/>
    </row>
    <row r="8622" spans="6:6" x14ac:dyDescent="0.3">
      <c r="F8622" s="142"/>
    </row>
    <row r="8623" spans="6:6" x14ac:dyDescent="0.3">
      <c r="F8623" s="142"/>
    </row>
    <row r="8624" spans="6:6" x14ac:dyDescent="0.3">
      <c r="F8624" s="142"/>
    </row>
    <row r="8625" spans="6:6" x14ac:dyDescent="0.3">
      <c r="F8625" s="142"/>
    </row>
    <row r="8626" spans="6:6" x14ac:dyDescent="0.3">
      <c r="F8626" s="142"/>
    </row>
    <row r="8627" spans="6:6" x14ac:dyDescent="0.3">
      <c r="F8627" s="142"/>
    </row>
    <row r="8628" spans="6:6" x14ac:dyDescent="0.3">
      <c r="F8628" s="142"/>
    </row>
    <row r="8629" spans="6:6" x14ac:dyDescent="0.3">
      <c r="F8629" s="142"/>
    </row>
    <row r="8630" spans="6:6" x14ac:dyDescent="0.3">
      <c r="F8630" s="142"/>
    </row>
    <row r="8631" spans="6:6" x14ac:dyDescent="0.3">
      <c r="F8631" s="142"/>
    </row>
    <row r="8632" spans="6:6" x14ac:dyDescent="0.3">
      <c r="F8632" s="142"/>
    </row>
    <row r="8633" spans="6:6" x14ac:dyDescent="0.3">
      <c r="F8633" s="142"/>
    </row>
    <row r="8634" spans="6:6" x14ac:dyDescent="0.3">
      <c r="F8634" s="142"/>
    </row>
    <row r="8635" spans="6:6" x14ac:dyDescent="0.3">
      <c r="F8635" s="142"/>
    </row>
    <row r="8636" spans="6:6" x14ac:dyDescent="0.3">
      <c r="F8636" s="142"/>
    </row>
    <row r="8637" spans="6:6" x14ac:dyDescent="0.3">
      <c r="F8637" s="142"/>
    </row>
    <row r="8638" spans="6:6" x14ac:dyDescent="0.3">
      <c r="F8638" s="142"/>
    </row>
    <row r="8639" spans="6:6" x14ac:dyDescent="0.3">
      <c r="F8639" s="142"/>
    </row>
    <row r="8640" spans="6:6" x14ac:dyDescent="0.3">
      <c r="F8640" s="142"/>
    </row>
    <row r="8641" spans="6:6" x14ac:dyDescent="0.3">
      <c r="F8641" s="142"/>
    </row>
    <row r="8642" spans="6:6" x14ac:dyDescent="0.3">
      <c r="F8642" s="142"/>
    </row>
    <row r="8643" spans="6:6" x14ac:dyDescent="0.3">
      <c r="F8643" s="142"/>
    </row>
    <row r="8644" spans="6:6" x14ac:dyDescent="0.3">
      <c r="F8644" s="142"/>
    </row>
    <row r="8645" spans="6:6" x14ac:dyDescent="0.3">
      <c r="F8645" s="142"/>
    </row>
    <row r="8646" spans="6:6" x14ac:dyDescent="0.3">
      <c r="F8646" s="142"/>
    </row>
    <row r="8647" spans="6:6" x14ac:dyDescent="0.3">
      <c r="F8647" s="142"/>
    </row>
    <row r="8648" spans="6:6" x14ac:dyDescent="0.3">
      <c r="F8648" s="142"/>
    </row>
    <row r="8649" spans="6:6" x14ac:dyDescent="0.3">
      <c r="F8649" s="142"/>
    </row>
    <row r="8650" spans="6:6" x14ac:dyDescent="0.3">
      <c r="F8650" s="142"/>
    </row>
    <row r="8651" spans="6:6" x14ac:dyDescent="0.3">
      <c r="F8651" s="142"/>
    </row>
    <row r="8652" spans="6:6" x14ac:dyDescent="0.3">
      <c r="F8652" s="142"/>
    </row>
    <row r="8653" spans="6:6" x14ac:dyDescent="0.3">
      <c r="F8653" s="142"/>
    </row>
    <row r="8654" spans="6:6" x14ac:dyDescent="0.3">
      <c r="F8654" s="142"/>
    </row>
    <row r="8655" spans="6:6" x14ac:dyDescent="0.3">
      <c r="F8655" s="142"/>
    </row>
    <row r="8656" spans="6:6" x14ac:dyDescent="0.3">
      <c r="F8656" s="142"/>
    </row>
    <row r="8657" spans="6:6" x14ac:dyDescent="0.3">
      <c r="F8657" s="142"/>
    </row>
    <row r="8658" spans="6:6" x14ac:dyDescent="0.3">
      <c r="F8658" s="142"/>
    </row>
    <row r="8659" spans="6:6" x14ac:dyDescent="0.3">
      <c r="F8659" s="142"/>
    </row>
    <row r="8660" spans="6:6" x14ac:dyDescent="0.3">
      <c r="F8660" s="142"/>
    </row>
    <row r="8661" spans="6:6" x14ac:dyDescent="0.3">
      <c r="F8661" s="142"/>
    </row>
    <row r="8662" spans="6:6" x14ac:dyDescent="0.3">
      <c r="F8662" s="142"/>
    </row>
    <row r="8663" spans="6:6" x14ac:dyDescent="0.3">
      <c r="F8663" s="142"/>
    </row>
    <row r="8664" spans="6:6" x14ac:dyDescent="0.3">
      <c r="F8664" s="142"/>
    </row>
    <row r="8665" spans="6:6" x14ac:dyDescent="0.3">
      <c r="F8665" s="142"/>
    </row>
    <row r="8666" spans="6:6" x14ac:dyDescent="0.3">
      <c r="F8666" s="142"/>
    </row>
    <row r="8667" spans="6:6" x14ac:dyDescent="0.3">
      <c r="F8667" s="142"/>
    </row>
    <row r="8668" spans="6:6" x14ac:dyDescent="0.3">
      <c r="F8668" s="142"/>
    </row>
    <row r="8669" spans="6:6" x14ac:dyDescent="0.3">
      <c r="F8669" s="142"/>
    </row>
    <row r="8670" spans="6:6" x14ac:dyDescent="0.3">
      <c r="F8670" s="142"/>
    </row>
    <row r="8671" spans="6:6" x14ac:dyDescent="0.3">
      <c r="F8671" s="142"/>
    </row>
    <row r="8672" spans="6:6" x14ac:dyDescent="0.3">
      <c r="F8672" s="142"/>
    </row>
    <row r="8673" spans="6:6" x14ac:dyDescent="0.3">
      <c r="F8673" s="142"/>
    </row>
    <row r="8674" spans="6:6" x14ac:dyDescent="0.3">
      <c r="F8674" s="142"/>
    </row>
    <row r="8675" spans="6:6" x14ac:dyDescent="0.3">
      <c r="F8675" s="142"/>
    </row>
    <row r="8676" spans="6:6" x14ac:dyDescent="0.3">
      <c r="F8676" s="142"/>
    </row>
    <row r="8677" spans="6:6" x14ac:dyDescent="0.3">
      <c r="F8677" s="142"/>
    </row>
    <row r="8678" spans="6:6" x14ac:dyDescent="0.3">
      <c r="F8678" s="142"/>
    </row>
    <row r="8679" spans="6:6" x14ac:dyDescent="0.3">
      <c r="F8679" s="142"/>
    </row>
    <row r="8680" spans="6:6" x14ac:dyDescent="0.3">
      <c r="F8680" s="142"/>
    </row>
    <row r="8681" spans="6:6" x14ac:dyDescent="0.3">
      <c r="F8681" s="142"/>
    </row>
    <row r="8682" spans="6:6" x14ac:dyDescent="0.3">
      <c r="F8682" s="142"/>
    </row>
    <row r="8683" spans="6:6" x14ac:dyDescent="0.3">
      <c r="F8683" s="142"/>
    </row>
    <row r="8684" spans="6:6" x14ac:dyDescent="0.3">
      <c r="F8684" s="142"/>
    </row>
    <row r="8685" spans="6:6" x14ac:dyDescent="0.3">
      <c r="F8685" s="142"/>
    </row>
    <row r="8686" spans="6:6" x14ac:dyDescent="0.3">
      <c r="F8686" s="142"/>
    </row>
    <row r="8687" spans="6:6" x14ac:dyDescent="0.3">
      <c r="F8687" s="142"/>
    </row>
    <row r="8688" spans="6:6" x14ac:dyDescent="0.3">
      <c r="F8688" s="142"/>
    </row>
    <row r="8689" spans="6:6" x14ac:dyDescent="0.3">
      <c r="F8689" s="142"/>
    </row>
    <row r="8690" spans="6:6" x14ac:dyDescent="0.3">
      <c r="F8690" s="142"/>
    </row>
    <row r="8691" spans="6:6" x14ac:dyDescent="0.3">
      <c r="F8691" s="142"/>
    </row>
    <row r="8692" spans="6:6" x14ac:dyDescent="0.3">
      <c r="F8692" s="142"/>
    </row>
    <row r="8693" spans="6:6" x14ac:dyDescent="0.3">
      <c r="F8693" s="142"/>
    </row>
    <row r="8694" spans="6:6" x14ac:dyDescent="0.3">
      <c r="F8694" s="142"/>
    </row>
    <row r="8695" spans="6:6" x14ac:dyDescent="0.3">
      <c r="F8695" s="142"/>
    </row>
    <row r="8696" spans="6:6" x14ac:dyDescent="0.3">
      <c r="F8696" s="142"/>
    </row>
    <row r="8697" spans="6:6" x14ac:dyDescent="0.3">
      <c r="F8697" s="142"/>
    </row>
    <row r="8698" spans="6:6" x14ac:dyDescent="0.3">
      <c r="F8698" s="142"/>
    </row>
    <row r="8699" spans="6:6" x14ac:dyDescent="0.3">
      <c r="F8699" s="142"/>
    </row>
    <row r="8700" spans="6:6" x14ac:dyDescent="0.3">
      <c r="F8700" s="142"/>
    </row>
    <row r="8701" spans="6:6" x14ac:dyDescent="0.3">
      <c r="F8701" s="142"/>
    </row>
    <row r="8702" spans="6:6" x14ac:dyDescent="0.3">
      <c r="F8702" s="142"/>
    </row>
    <row r="8703" spans="6:6" x14ac:dyDescent="0.3">
      <c r="F8703" s="142"/>
    </row>
    <row r="8704" spans="6:6" x14ac:dyDescent="0.3">
      <c r="F8704" s="142"/>
    </row>
    <row r="8705" spans="6:6" x14ac:dyDescent="0.3">
      <c r="F8705" s="142"/>
    </row>
    <row r="8706" spans="6:6" x14ac:dyDescent="0.3">
      <c r="F8706" s="142"/>
    </row>
    <row r="8707" spans="6:6" x14ac:dyDescent="0.3">
      <c r="F8707" s="142"/>
    </row>
    <row r="8708" spans="6:6" x14ac:dyDescent="0.3">
      <c r="F8708" s="142"/>
    </row>
    <row r="8709" spans="6:6" x14ac:dyDescent="0.3">
      <c r="F8709" s="142"/>
    </row>
    <row r="8710" spans="6:6" x14ac:dyDescent="0.3">
      <c r="F8710" s="142"/>
    </row>
    <row r="8711" spans="6:6" x14ac:dyDescent="0.3">
      <c r="F8711" s="142"/>
    </row>
    <row r="8712" spans="6:6" x14ac:dyDescent="0.3">
      <c r="F8712" s="142"/>
    </row>
    <row r="8713" spans="6:6" x14ac:dyDescent="0.3">
      <c r="F8713" s="142"/>
    </row>
    <row r="8714" spans="6:6" x14ac:dyDescent="0.3">
      <c r="F8714" s="142"/>
    </row>
    <row r="8715" spans="6:6" x14ac:dyDescent="0.3">
      <c r="F8715" s="142"/>
    </row>
    <row r="8716" spans="6:6" x14ac:dyDescent="0.3">
      <c r="F8716" s="142"/>
    </row>
    <row r="8717" spans="6:6" x14ac:dyDescent="0.3">
      <c r="F8717" s="142"/>
    </row>
    <row r="8718" spans="6:6" x14ac:dyDescent="0.3">
      <c r="F8718" s="142"/>
    </row>
    <row r="8719" spans="6:6" x14ac:dyDescent="0.3">
      <c r="F8719" s="142"/>
    </row>
    <row r="8720" spans="6:6" x14ac:dyDescent="0.3">
      <c r="F8720" s="142"/>
    </row>
    <row r="8721" spans="6:6" x14ac:dyDescent="0.3">
      <c r="F8721" s="142"/>
    </row>
    <row r="8722" spans="6:6" x14ac:dyDescent="0.3">
      <c r="F8722" s="142"/>
    </row>
    <row r="8723" spans="6:6" x14ac:dyDescent="0.3">
      <c r="F8723" s="142"/>
    </row>
    <row r="8724" spans="6:6" x14ac:dyDescent="0.3">
      <c r="F8724" s="142"/>
    </row>
    <row r="8725" spans="6:6" x14ac:dyDescent="0.3">
      <c r="F8725" s="142"/>
    </row>
    <row r="8726" spans="6:6" x14ac:dyDescent="0.3">
      <c r="F8726" s="142"/>
    </row>
    <row r="8727" spans="6:6" x14ac:dyDescent="0.3">
      <c r="F8727" s="142"/>
    </row>
    <row r="8728" spans="6:6" x14ac:dyDescent="0.3">
      <c r="F8728" s="142"/>
    </row>
    <row r="8729" spans="6:6" x14ac:dyDescent="0.3">
      <c r="F8729" s="142"/>
    </row>
    <row r="8730" spans="6:6" x14ac:dyDescent="0.3">
      <c r="F8730" s="142"/>
    </row>
    <row r="8731" spans="6:6" x14ac:dyDescent="0.3">
      <c r="F8731" s="142"/>
    </row>
    <row r="8732" spans="6:6" x14ac:dyDescent="0.3">
      <c r="F8732" s="142"/>
    </row>
    <row r="8733" spans="6:6" x14ac:dyDescent="0.3">
      <c r="F8733" s="142"/>
    </row>
    <row r="8734" spans="6:6" x14ac:dyDescent="0.3">
      <c r="F8734" s="142"/>
    </row>
    <row r="8735" spans="6:6" x14ac:dyDescent="0.3">
      <c r="F8735" s="142"/>
    </row>
    <row r="8736" spans="6:6" x14ac:dyDescent="0.3">
      <c r="F8736" s="142"/>
    </row>
    <row r="8737" spans="6:6" x14ac:dyDescent="0.3">
      <c r="F8737" s="142"/>
    </row>
    <row r="8738" spans="6:6" x14ac:dyDescent="0.3">
      <c r="F8738" s="142"/>
    </row>
    <row r="8739" spans="6:6" x14ac:dyDescent="0.3">
      <c r="F8739" s="142"/>
    </row>
    <row r="8740" spans="6:6" x14ac:dyDescent="0.3">
      <c r="F8740" s="142"/>
    </row>
    <row r="8741" spans="6:6" x14ac:dyDescent="0.3">
      <c r="F8741" s="142"/>
    </row>
    <row r="8742" spans="6:6" x14ac:dyDescent="0.3">
      <c r="F8742" s="142"/>
    </row>
    <row r="8743" spans="6:6" x14ac:dyDescent="0.3">
      <c r="F8743" s="142"/>
    </row>
    <row r="8744" spans="6:6" x14ac:dyDescent="0.3">
      <c r="F8744" s="142"/>
    </row>
    <row r="8745" spans="6:6" x14ac:dyDescent="0.3">
      <c r="F8745" s="142"/>
    </row>
    <row r="8746" spans="6:6" x14ac:dyDescent="0.3">
      <c r="F8746" s="142"/>
    </row>
    <row r="8747" spans="6:6" x14ac:dyDescent="0.3">
      <c r="F8747" s="142"/>
    </row>
    <row r="8748" spans="6:6" x14ac:dyDescent="0.3">
      <c r="F8748" s="142"/>
    </row>
    <row r="8749" spans="6:6" x14ac:dyDescent="0.3">
      <c r="F8749" s="142"/>
    </row>
    <row r="8750" spans="6:6" x14ac:dyDescent="0.3">
      <c r="F8750" s="142"/>
    </row>
    <row r="8751" spans="6:6" x14ac:dyDescent="0.3">
      <c r="F8751" s="142"/>
    </row>
    <row r="8752" spans="6:6" x14ac:dyDescent="0.3">
      <c r="F8752" s="142"/>
    </row>
    <row r="8753" spans="6:6" x14ac:dyDescent="0.3">
      <c r="F8753" s="142"/>
    </row>
    <row r="8754" spans="6:6" x14ac:dyDescent="0.3">
      <c r="F8754" s="142"/>
    </row>
    <row r="8755" spans="6:6" x14ac:dyDescent="0.3">
      <c r="F8755" s="142"/>
    </row>
    <row r="8756" spans="6:6" x14ac:dyDescent="0.3">
      <c r="F8756" s="142"/>
    </row>
    <row r="8757" spans="6:6" x14ac:dyDescent="0.3">
      <c r="F8757" s="142"/>
    </row>
    <row r="8758" spans="6:6" x14ac:dyDescent="0.3">
      <c r="F8758" s="142"/>
    </row>
    <row r="8759" spans="6:6" x14ac:dyDescent="0.3">
      <c r="F8759" s="142"/>
    </row>
    <row r="8760" spans="6:6" x14ac:dyDescent="0.3">
      <c r="F8760" s="142"/>
    </row>
    <row r="8761" spans="6:6" x14ac:dyDescent="0.3">
      <c r="F8761" s="142"/>
    </row>
    <row r="8762" spans="6:6" x14ac:dyDescent="0.3">
      <c r="F8762" s="142"/>
    </row>
    <row r="8763" spans="6:6" x14ac:dyDescent="0.3">
      <c r="F8763" s="142"/>
    </row>
    <row r="8764" spans="6:6" x14ac:dyDescent="0.3">
      <c r="F8764" s="142"/>
    </row>
    <row r="8765" spans="6:6" x14ac:dyDescent="0.3">
      <c r="F8765" s="142"/>
    </row>
    <row r="8766" spans="6:6" x14ac:dyDescent="0.3">
      <c r="F8766" s="142"/>
    </row>
    <row r="8767" spans="6:6" x14ac:dyDescent="0.3">
      <c r="F8767" s="142"/>
    </row>
    <row r="8768" spans="6:6" x14ac:dyDescent="0.3">
      <c r="F8768" s="142"/>
    </row>
    <row r="8769" spans="6:6" x14ac:dyDescent="0.3">
      <c r="F8769" s="142"/>
    </row>
    <row r="8770" spans="6:6" x14ac:dyDescent="0.3">
      <c r="F8770" s="142"/>
    </row>
    <row r="8771" spans="6:6" x14ac:dyDescent="0.3">
      <c r="F8771" s="142"/>
    </row>
    <row r="8772" spans="6:6" x14ac:dyDescent="0.3">
      <c r="F8772" s="142"/>
    </row>
    <row r="8773" spans="6:6" x14ac:dyDescent="0.3">
      <c r="F8773" s="142"/>
    </row>
    <row r="8774" spans="6:6" x14ac:dyDescent="0.3">
      <c r="F8774" s="142"/>
    </row>
    <row r="8775" spans="6:6" x14ac:dyDescent="0.3">
      <c r="F8775" s="142"/>
    </row>
    <row r="8776" spans="6:6" x14ac:dyDescent="0.3">
      <c r="F8776" s="142"/>
    </row>
    <row r="8777" spans="6:6" x14ac:dyDescent="0.3">
      <c r="F8777" s="142"/>
    </row>
    <row r="8778" spans="6:6" x14ac:dyDescent="0.3">
      <c r="F8778" s="142"/>
    </row>
    <row r="8779" spans="6:6" x14ac:dyDescent="0.3">
      <c r="F8779" s="142"/>
    </row>
    <row r="8780" spans="6:6" x14ac:dyDescent="0.3">
      <c r="F8780" s="142"/>
    </row>
    <row r="8781" spans="6:6" x14ac:dyDescent="0.3">
      <c r="F8781" s="142"/>
    </row>
    <row r="8782" spans="6:6" x14ac:dyDescent="0.3">
      <c r="F8782" s="142"/>
    </row>
    <row r="8783" spans="6:6" x14ac:dyDescent="0.3">
      <c r="F8783" s="142"/>
    </row>
    <row r="8784" spans="6:6" x14ac:dyDescent="0.3">
      <c r="F8784" s="142"/>
    </row>
    <row r="8785" spans="6:6" x14ac:dyDescent="0.3">
      <c r="F8785" s="142"/>
    </row>
    <row r="8786" spans="6:6" x14ac:dyDescent="0.3">
      <c r="F8786" s="142"/>
    </row>
    <row r="8787" spans="6:6" x14ac:dyDescent="0.3">
      <c r="F8787" s="142"/>
    </row>
    <row r="8788" spans="6:6" x14ac:dyDescent="0.3">
      <c r="F8788" s="142"/>
    </row>
    <row r="8789" spans="6:6" x14ac:dyDescent="0.3">
      <c r="F8789" s="142"/>
    </row>
    <row r="8790" spans="6:6" x14ac:dyDescent="0.3">
      <c r="F8790" s="142"/>
    </row>
    <row r="8791" spans="6:6" x14ac:dyDescent="0.3">
      <c r="F8791" s="142"/>
    </row>
    <row r="8792" spans="6:6" x14ac:dyDescent="0.3">
      <c r="F8792" s="142"/>
    </row>
    <row r="8793" spans="6:6" x14ac:dyDescent="0.3">
      <c r="F8793" s="142"/>
    </row>
    <row r="8794" spans="6:6" x14ac:dyDescent="0.3">
      <c r="F8794" s="142"/>
    </row>
    <row r="8795" spans="6:6" x14ac:dyDescent="0.3">
      <c r="F8795" s="142"/>
    </row>
    <row r="8796" spans="6:6" x14ac:dyDescent="0.3">
      <c r="F8796" s="142"/>
    </row>
    <row r="8797" spans="6:6" x14ac:dyDescent="0.3">
      <c r="F8797" s="142"/>
    </row>
    <row r="8798" spans="6:6" x14ac:dyDescent="0.3">
      <c r="F8798" s="142"/>
    </row>
    <row r="8799" spans="6:6" x14ac:dyDescent="0.3">
      <c r="F8799" s="142"/>
    </row>
    <row r="8800" spans="6:6" x14ac:dyDescent="0.3">
      <c r="F8800" s="142"/>
    </row>
    <row r="8801" spans="6:6" x14ac:dyDescent="0.3">
      <c r="F8801" s="142"/>
    </row>
    <row r="8802" spans="6:6" x14ac:dyDescent="0.3">
      <c r="F8802" s="142"/>
    </row>
    <row r="8803" spans="6:6" x14ac:dyDescent="0.3">
      <c r="F8803" s="142"/>
    </row>
    <row r="8804" spans="6:6" x14ac:dyDescent="0.3">
      <c r="F8804" s="142"/>
    </row>
    <row r="8805" spans="6:6" x14ac:dyDescent="0.3">
      <c r="F8805" s="142"/>
    </row>
    <row r="8806" spans="6:6" x14ac:dyDescent="0.3">
      <c r="F8806" s="142"/>
    </row>
    <row r="8807" spans="6:6" x14ac:dyDescent="0.3">
      <c r="F8807" s="142"/>
    </row>
    <row r="8808" spans="6:6" x14ac:dyDescent="0.3">
      <c r="F8808" s="142"/>
    </row>
    <row r="8809" spans="6:6" x14ac:dyDescent="0.3">
      <c r="F8809" s="142"/>
    </row>
    <row r="8810" spans="6:6" x14ac:dyDescent="0.3">
      <c r="F8810" s="142"/>
    </row>
    <row r="8811" spans="6:6" x14ac:dyDescent="0.3">
      <c r="F8811" s="142"/>
    </row>
    <row r="8812" spans="6:6" x14ac:dyDescent="0.3">
      <c r="F8812" s="142"/>
    </row>
    <row r="8813" spans="6:6" x14ac:dyDescent="0.3">
      <c r="F8813" s="142"/>
    </row>
    <row r="8814" spans="6:6" x14ac:dyDescent="0.3">
      <c r="F8814" s="142"/>
    </row>
    <row r="8815" spans="6:6" x14ac:dyDescent="0.3">
      <c r="F8815" s="142"/>
    </row>
    <row r="8816" spans="6:6" x14ac:dyDescent="0.3">
      <c r="F8816" s="142"/>
    </row>
    <row r="8817" spans="6:6" x14ac:dyDescent="0.3">
      <c r="F8817" s="142"/>
    </row>
    <row r="8818" spans="6:6" x14ac:dyDescent="0.3">
      <c r="F8818" s="142"/>
    </row>
    <row r="8819" spans="6:6" x14ac:dyDescent="0.3">
      <c r="F8819" s="142"/>
    </row>
    <row r="8820" spans="6:6" x14ac:dyDescent="0.3">
      <c r="F8820" s="142"/>
    </row>
    <row r="8821" spans="6:6" x14ac:dyDescent="0.3">
      <c r="F8821" s="142"/>
    </row>
    <row r="8822" spans="6:6" x14ac:dyDescent="0.3">
      <c r="F8822" s="142"/>
    </row>
    <row r="8823" spans="6:6" x14ac:dyDescent="0.3">
      <c r="F8823" s="142"/>
    </row>
    <row r="8824" spans="6:6" x14ac:dyDescent="0.3">
      <c r="F8824" s="142"/>
    </row>
    <row r="8825" spans="6:6" x14ac:dyDescent="0.3">
      <c r="F8825" s="142"/>
    </row>
    <row r="8826" spans="6:6" x14ac:dyDescent="0.3">
      <c r="F8826" s="142"/>
    </row>
    <row r="8827" spans="6:6" x14ac:dyDescent="0.3">
      <c r="F8827" s="142"/>
    </row>
    <row r="8828" spans="6:6" x14ac:dyDescent="0.3">
      <c r="F8828" s="142"/>
    </row>
    <row r="8829" spans="6:6" x14ac:dyDescent="0.3">
      <c r="F8829" s="142"/>
    </row>
    <row r="8830" spans="6:6" x14ac:dyDescent="0.3">
      <c r="F8830" s="142"/>
    </row>
    <row r="8831" spans="6:6" x14ac:dyDescent="0.3">
      <c r="F8831" s="142"/>
    </row>
    <row r="8832" spans="6:6" x14ac:dyDescent="0.3">
      <c r="F8832" s="142"/>
    </row>
    <row r="8833" spans="6:6" x14ac:dyDescent="0.3">
      <c r="F8833" s="142"/>
    </row>
    <row r="8834" spans="6:6" x14ac:dyDescent="0.3">
      <c r="F8834" s="142"/>
    </row>
    <row r="8835" spans="6:6" x14ac:dyDescent="0.3">
      <c r="F8835" s="142"/>
    </row>
    <row r="8836" spans="6:6" x14ac:dyDescent="0.3">
      <c r="F8836" s="142"/>
    </row>
    <row r="8837" spans="6:6" x14ac:dyDescent="0.3">
      <c r="F8837" s="142"/>
    </row>
    <row r="8838" spans="6:6" x14ac:dyDescent="0.3">
      <c r="F8838" s="142"/>
    </row>
    <row r="8839" spans="6:6" x14ac:dyDescent="0.3">
      <c r="F8839" s="142"/>
    </row>
    <row r="8840" spans="6:6" x14ac:dyDescent="0.3">
      <c r="F8840" s="142"/>
    </row>
    <row r="8841" spans="6:6" x14ac:dyDescent="0.3">
      <c r="F8841" s="142"/>
    </row>
    <row r="8842" spans="6:6" x14ac:dyDescent="0.3">
      <c r="F8842" s="142"/>
    </row>
    <row r="8843" spans="6:6" x14ac:dyDescent="0.3">
      <c r="F8843" s="142"/>
    </row>
    <row r="8844" spans="6:6" x14ac:dyDescent="0.3">
      <c r="F8844" s="142"/>
    </row>
    <row r="8845" spans="6:6" x14ac:dyDescent="0.3">
      <c r="F8845" s="142"/>
    </row>
    <row r="8846" spans="6:6" x14ac:dyDescent="0.3">
      <c r="F8846" s="142"/>
    </row>
    <row r="8847" spans="6:6" x14ac:dyDescent="0.3">
      <c r="F8847" s="142"/>
    </row>
    <row r="8848" spans="6:6" x14ac:dyDescent="0.3">
      <c r="F8848" s="142"/>
    </row>
    <row r="8849" spans="6:6" x14ac:dyDescent="0.3">
      <c r="F8849" s="142"/>
    </row>
    <row r="8850" spans="6:6" x14ac:dyDescent="0.3">
      <c r="F8850" s="142"/>
    </row>
    <row r="8851" spans="6:6" x14ac:dyDescent="0.3">
      <c r="F8851" s="142"/>
    </row>
    <row r="8852" spans="6:6" x14ac:dyDescent="0.3">
      <c r="F8852" s="142"/>
    </row>
    <row r="8853" spans="6:6" x14ac:dyDescent="0.3">
      <c r="F8853" s="142"/>
    </row>
    <row r="8854" spans="6:6" x14ac:dyDescent="0.3">
      <c r="F8854" s="142"/>
    </row>
    <row r="8855" spans="6:6" x14ac:dyDescent="0.3">
      <c r="F8855" s="142"/>
    </row>
    <row r="8856" spans="6:6" x14ac:dyDescent="0.3">
      <c r="F8856" s="142"/>
    </row>
    <row r="8857" spans="6:6" x14ac:dyDescent="0.3">
      <c r="F8857" s="142"/>
    </row>
    <row r="8858" spans="6:6" x14ac:dyDescent="0.3">
      <c r="F8858" s="142"/>
    </row>
    <row r="8859" spans="6:6" x14ac:dyDescent="0.3">
      <c r="F8859" s="142"/>
    </row>
    <row r="8860" spans="6:6" x14ac:dyDescent="0.3">
      <c r="F8860" s="142"/>
    </row>
    <row r="8861" spans="6:6" x14ac:dyDescent="0.3">
      <c r="F8861" s="142"/>
    </row>
    <row r="8862" spans="6:6" x14ac:dyDescent="0.3">
      <c r="F8862" s="142"/>
    </row>
    <row r="8863" spans="6:6" x14ac:dyDescent="0.3">
      <c r="F8863" s="142"/>
    </row>
    <row r="8864" spans="6:6" x14ac:dyDescent="0.3">
      <c r="F8864" s="142"/>
    </row>
    <row r="8865" spans="6:6" x14ac:dyDescent="0.3">
      <c r="F8865" s="142"/>
    </row>
    <row r="8866" spans="6:6" x14ac:dyDescent="0.3">
      <c r="F8866" s="142"/>
    </row>
    <row r="8867" spans="6:6" x14ac:dyDescent="0.3">
      <c r="F8867" s="142"/>
    </row>
    <row r="8868" spans="6:6" x14ac:dyDescent="0.3">
      <c r="F8868" s="142"/>
    </row>
    <row r="8869" spans="6:6" x14ac:dyDescent="0.3">
      <c r="F8869" s="142"/>
    </row>
    <row r="8870" spans="6:6" x14ac:dyDescent="0.3">
      <c r="F8870" s="142"/>
    </row>
    <row r="8871" spans="6:6" x14ac:dyDescent="0.3">
      <c r="F8871" s="142"/>
    </row>
    <row r="8872" spans="6:6" x14ac:dyDescent="0.3">
      <c r="F8872" s="142"/>
    </row>
    <row r="8873" spans="6:6" x14ac:dyDescent="0.3">
      <c r="F8873" s="142"/>
    </row>
    <row r="8874" spans="6:6" x14ac:dyDescent="0.3">
      <c r="F8874" s="142"/>
    </row>
    <row r="8875" spans="6:6" x14ac:dyDescent="0.3">
      <c r="F8875" s="142"/>
    </row>
    <row r="8876" spans="6:6" x14ac:dyDescent="0.3">
      <c r="F8876" s="142"/>
    </row>
    <row r="8877" spans="6:6" x14ac:dyDescent="0.3">
      <c r="F8877" s="142"/>
    </row>
    <row r="8878" spans="6:6" x14ac:dyDescent="0.3">
      <c r="F8878" s="142"/>
    </row>
    <row r="8879" spans="6:6" x14ac:dyDescent="0.3">
      <c r="F8879" s="142"/>
    </row>
    <row r="8880" spans="6:6" x14ac:dyDescent="0.3">
      <c r="F8880" s="142"/>
    </row>
    <row r="8881" spans="6:6" x14ac:dyDescent="0.3">
      <c r="F8881" s="142"/>
    </row>
    <row r="8882" spans="6:6" x14ac:dyDescent="0.3">
      <c r="F8882" s="142"/>
    </row>
    <row r="8883" spans="6:6" x14ac:dyDescent="0.3">
      <c r="F8883" s="142"/>
    </row>
    <row r="8884" spans="6:6" x14ac:dyDescent="0.3">
      <c r="F8884" s="142"/>
    </row>
    <row r="8885" spans="6:6" x14ac:dyDescent="0.3">
      <c r="F8885" s="142"/>
    </row>
    <row r="8886" spans="6:6" x14ac:dyDescent="0.3">
      <c r="F8886" s="142"/>
    </row>
    <row r="8887" spans="6:6" x14ac:dyDescent="0.3">
      <c r="F8887" s="142"/>
    </row>
    <row r="8888" spans="6:6" x14ac:dyDescent="0.3">
      <c r="F8888" s="142"/>
    </row>
    <row r="8889" spans="6:6" x14ac:dyDescent="0.3">
      <c r="F8889" s="142"/>
    </row>
    <row r="8890" spans="6:6" x14ac:dyDescent="0.3">
      <c r="F8890" s="142"/>
    </row>
    <row r="8891" spans="6:6" x14ac:dyDescent="0.3">
      <c r="F8891" s="142"/>
    </row>
    <row r="8892" spans="6:6" x14ac:dyDescent="0.3">
      <c r="F8892" s="142"/>
    </row>
    <row r="8893" spans="6:6" x14ac:dyDescent="0.3">
      <c r="F8893" s="142"/>
    </row>
    <row r="8894" spans="6:6" x14ac:dyDescent="0.3">
      <c r="F8894" s="142"/>
    </row>
    <row r="8895" spans="6:6" x14ac:dyDescent="0.3">
      <c r="F8895" s="142"/>
    </row>
    <row r="8896" spans="6:6" x14ac:dyDescent="0.3">
      <c r="F8896" s="142"/>
    </row>
    <row r="8897" spans="6:6" x14ac:dyDescent="0.3">
      <c r="F8897" s="142"/>
    </row>
    <row r="8898" spans="6:6" x14ac:dyDescent="0.3">
      <c r="F8898" s="142"/>
    </row>
    <row r="8899" spans="6:6" x14ac:dyDescent="0.3">
      <c r="F8899" s="142"/>
    </row>
    <row r="8900" spans="6:6" x14ac:dyDescent="0.3">
      <c r="F8900" s="142"/>
    </row>
    <row r="8901" spans="6:6" x14ac:dyDescent="0.3">
      <c r="F8901" s="142"/>
    </row>
    <row r="8902" spans="6:6" x14ac:dyDescent="0.3">
      <c r="F8902" s="142"/>
    </row>
    <row r="8903" spans="6:6" x14ac:dyDescent="0.3">
      <c r="F8903" s="142"/>
    </row>
    <row r="8904" spans="6:6" x14ac:dyDescent="0.3">
      <c r="F8904" s="142"/>
    </row>
    <row r="8905" spans="6:6" x14ac:dyDescent="0.3">
      <c r="F8905" s="142"/>
    </row>
    <row r="8906" spans="6:6" x14ac:dyDescent="0.3">
      <c r="F8906" s="142"/>
    </row>
    <row r="8907" spans="6:6" x14ac:dyDescent="0.3">
      <c r="F8907" s="142"/>
    </row>
    <row r="8908" spans="6:6" x14ac:dyDescent="0.3">
      <c r="F8908" s="142"/>
    </row>
    <row r="8909" spans="6:6" x14ac:dyDescent="0.3">
      <c r="F8909" s="142"/>
    </row>
    <row r="8910" spans="6:6" x14ac:dyDescent="0.3">
      <c r="F8910" s="142"/>
    </row>
    <row r="8911" spans="6:6" x14ac:dyDescent="0.3">
      <c r="F8911" s="142"/>
    </row>
    <row r="8912" spans="6:6" x14ac:dyDescent="0.3">
      <c r="F8912" s="142"/>
    </row>
    <row r="8913" spans="6:6" x14ac:dyDescent="0.3">
      <c r="F8913" s="142"/>
    </row>
    <row r="8914" spans="6:6" x14ac:dyDescent="0.3">
      <c r="F8914" s="142"/>
    </row>
    <row r="8915" spans="6:6" x14ac:dyDescent="0.3">
      <c r="F8915" s="142"/>
    </row>
    <row r="8916" spans="6:6" x14ac:dyDescent="0.3">
      <c r="F8916" s="142"/>
    </row>
    <row r="8917" spans="6:6" x14ac:dyDescent="0.3">
      <c r="F8917" s="142"/>
    </row>
    <row r="8918" spans="6:6" x14ac:dyDescent="0.3">
      <c r="F8918" s="142"/>
    </row>
    <row r="8919" spans="6:6" x14ac:dyDescent="0.3">
      <c r="F8919" s="142"/>
    </row>
    <row r="8920" spans="6:6" x14ac:dyDescent="0.3">
      <c r="F8920" s="142"/>
    </row>
    <row r="8921" spans="6:6" x14ac:dyDescent="0.3">
      <c r="F8921" s="142"/>
    </row>
    <row r="8922" spans="6:6" x14ac:dyDescent="0.3">
      <c r="F8922" s="142"/>
    </row>
    <row r="8923" spans="6:6" x14ac:dyDescent="0.3">
      <c r="F8923" s="142"/>
    </row>
    <row r="8924" spans="6:6" x14ac:dyDescent="0.3">
      <c r="F8924" s="142"/>
    </row>
    <row r="8925" spans="6:6" x14ac:dyDescent="0.3">
      <c r="F8925" s="142"/>
    </row>
    <row r="8926" spans="6:6" x14ac:dyDescent="0.3">
      <c r="F8926" s="142"/>
    </row>
    <row r="8927" spans="6:6" x14ac:dyDescent="0.3">
      <c r="F8927" s="142"/>
    </row>
    <row r="8928" spans="6:6" x14ac:dyDescent="0.3">
      <c r="F8928" s="142"/>
    </row>
    <row r="8929" spans="6:6" x14ac:dyDescent="0.3">
      <c r="F8929" s="142"/>
    </row>
    <row r="8930" spans="6:6" x14ac:dyDescent="0.3">
      <c r="F8930" s="142"/>
    </row>
    <row r="8931" spans="6:6" x14ac:dyDescent="0.3">
      <c r="F8931" s="142"/>
    </row>
    <row r="8932" spans="6:6" x14ac:dyDescent="0.3">
      <c r="F8932" s="142"/>
    </row>
    <row r="8933" spans="6:6" x14ac:dyDescent="0.3">
      <c r="F8933" s="142"/>
    </row>
    <row r="8934" spans="6:6" x14ac:dyDescent="0.3">
      <c r="F8934" s="142"/>
    </row>
    <row r="8935" spans="6:6" x14ac:dyDescent="0.3">
      <c r="F8935" s="142"/>
    </row>
    <row r="8936" spans="6:6" x14ac:dyDescent="0.3">
      <c r="F8936" s="142"/>
    </row>
    <row r="8937" spans="6:6" x14ac:dyDescent="0.3">
      <c r="F8937" s="142"/>
    </row>
    <row r="8938" spans="6:6" x14ac:dyDescent="0.3">
      <c r="F8938" s="142"/>
    </row>
    <row r="8939" spans="6:6" x14ac:dyDescent="0.3">
      <c r="F8939" s="142"/>
    </row>
    <row r="8940" spans="6:6" x14ac:dyDescent="0.3">
      <c r="F8940" s="142"/>
    </row>
    <row r="8941" spans="6:6" x14ac:dyDescent="0.3">
      <c r="F8941" s="142"/>
    </row>
    <row r="8942" spans="6:6" x14ac:dyDescent="0.3">
      <c r="F8942" s="142"/>
    </row>
    <row r="8943" spans="6:6" x14ac:dyDescent="0.3">
      <c r="F8943" s="142"/>
    </row>
    <row r="8944" spans="6:6" x14ac:dyDescent="0.3">
      <c r="F8944" s="142"/>
    </row>
    <row r="8945" spans="6:6" x14ac:dyDescent="0.3">
      <c r="F8945" s="142"/>
    </row>
    <row r="8946" spans="6:6" x14ac:dyDescent="0.3">
      <c r="F8946" s="142"/>
    </row>
    <row r="8947" spans="6:6" x14ac:dyDescent="0.3">
      <c r="F8947" s="142"/>
    </row>
    <row r="8948" spans="6:6" x14ac:dyDescent="0.3">
      <c r="F8948" s="142"/>
    </row>
    <row r="8949" spans="6:6" x14ac:dyDescent="0.3">
      <c r="F8949" s="142"/>
    </row>
    <row r="8950" spans="6:6" x14ac:dyDescent="0.3">
      <c r="F8950" s="142"/>
    </row>
    <row r="8951" spans="6:6" x14ac:dyDescent="0.3">
      <c r="F8951" s="142"/>
    </row>
    <row r="8952" spans="6:6" x14ac:dyDescent="0.3">
      <c r="F8952" s="142"/>
    </row>
    <row r="8953" spans="6:6" x14ac:dyDescent="0.3">
      <c r="F8953" s="142"/>
    </row>
    <row r="8954" spans="6:6" x14ac:dyDescent="0.3">
      <c r="F8954" s="142"/>
    </row>
    <row r="8955" spans="6:6" x14ac:dyDescent="0.3">
      <c r="F8955" s="142"/>
    </row>
    <row r="8956" spans="6:6" x14ac:dyDescent="0.3">
      <c r="F8956" s="142"/>
    </row>
    <row r="8957" spans="6:6" x14ac:dyDescent="0.3">
      <c r="F8957" s="142"/>
    </row>
    <row r="8958" spans="6:6" x14ac:dyDescent="0.3">
      <c r="F8958" s="142"/>
    </row>
    <row r="8959" spans="6:6" x14ac:dyDescent="0.3">
      <c r="F8959" s="142"/>
    </row>
    <row r="8960" spans="6:6" x14ac:dyDescent="0.3">
      <c r="F8960" s="142"/>
    </row>
    <row r="8961" spans="6:6" x14ac:dyDescent="0.3">
      <c r="F8961" s="142"/>
    </row>
    <row r="8962" spans="6:6" x14ac:dyDescent="0.3">
      <c r="F8962" s="142"/>
    </row>
    <row r="8963" spans="6:6" x14ac:dyDescent="0.3">
      <c r="F8963" s="142"/>
    </row>
    <row r="8964" spans="6:6" x14ac:dyDescent="0.3">
      <c r="F8964" s="142"/>
    </row>
    <row r="8965" spans="6:6" x14ac:dyDescent="0.3">
      <c r="F8965" s="142"/>
    </row>
    <row r="8966" spans="6:6" x14ac:dyDescent="0.3">
      <c r="F8966" s="142"/>
    </row>
    <row r="8967" spans="6:6" x14ac:dyDescent="0.3">
      <c r="F8967" s="142"/>
    </row>
    <row r="8968" spans="6:6" x14ac:dyDescent="0.3">
      <c r="F8968" s="142"/>
    </row>
    <row r="8969" spans="6:6" x14ac:dyDescent="0.3">
      <c r="F8969" s="142"/>
    </row>
    <row r="8970" spans="6:6" x14ac:dyDescent="0.3">
      <c r="F8970" s="142"/>
    </row>
    <row r="8971" spans="6:6" x14ac:dyDescent="0.3">
      <c r="F8971" s="142"/>
    </row>
    <row r="8972" spans="6:6" x14ac:dyDescent="0.3">
      <c r="F8972" s="142"/>
    </row>
    <row r="8973" spans="6:6" x14ac:dyDescent="0.3">
      <c r="F8973" s="142"/>
    </row>
    <row r="8974" spans="6:6" x14ac:dyDescent="0.3">
      <c r="F8974" s="142"/>
    </row>
    <row r="8975" spans="6:6" x14ac:dyDescent="0.3">
      <c r="F8975" s="142"/>
    </row>
    <row r="8976" spans="6:6" x14ac:dyDescent="0.3">
      <c r="F8976" s="142"/>
    </row>
    <row r="8977" spans="6:6" x14ac:dyDescent="0.3">
      <c r="F8977" s="142"/>
    </row>
    <row r="8978" spans="6:6" x14ac:dyDescent="0.3">
      <c r="F8978" s="142"/>
    </row>
    <row r="8979" spans="6:6" x14ac:dyDescent="0.3">
      <c r="F8979" s="142"/>
    </row>
    <row r="8980" spans="6:6" x14ac:dyDescent="0.3">
      <c r="F8980" s="142"/>
    </row>
    <row r="8981" spans="6:6" x14ac:dyDescent="0.3">
      <c r="F8981" s="142"/>
    </row>
    <row r="8982" spans="6:6" x14ac:dyDescent="0.3">
      <c r="F8982" s="142"/>
    </row>
    <row r="8983" spans="6:6" x14ac:dyDescent="0.3">
      <c r="F8983" s="142"/>
    </row>
    <row r="8984" spans="6:6" x14ac:dyDescent="0.3">
      <c r="F8984" s="142"/>
    </row>
    <row r="8985" spans="6:6" x14ac:dyDescent="0.3">
      <c r="F8985" s="142"/>
    </row>
    <row r="8986" spans="6:6" x14ac:dyDescent="0.3">
      <c r="F8986" s="142"/>
    </row>
    <row r="8987" spans="6:6" x14ac:dyDescent="0.3">
      <c r="F8987" s="142"/>
    </row>
    <row r="8988" spans="6:6" x14ac:dyDescent="0.3">
      <c r="F8988" s="142"/>
    </row>
    <row r="8989" spans="6:6" x14ac:dyDescent="0.3">
      <c r="F8989" s="142"/>
    </row>
    <row r="8990" spans="6:6" x14ac:dyDescent="0.3">
      <c r="F8990" s="142"/>
    </row>
    <row r="8991" spans="6:6" x14ac:dyDescent="0.3">
      <c r="F8991" s="142"/>
    </row>
    <row r="8992" spans="6:6" x14ac:dyDescent="0.3">
      <c r="F8992" s="142"/>
    </row>
    <row r="8993" spans="6:6" x14ac:dyDescent="0.3">
      <c r="F8993" s="142"/>
    </row>
    <row r="8994" spans="6:6" x14ac:dyDescent="0.3">
      <c r="F8994" s="142"/>
    </row>
    <row r="8995" spans="6:6" x14ac:dyDescent="0.3">
      <c r="F8995" s="142"/>
    </row>
    <row r="8996" spans="6:6" x14ac:dyDescent="0.3">
      <c r="F8996" s="142"/>
    </row>
    <row r="8997" spans="6:6" x14ac:dyDescent="0.3">
      <c r="F8997" s="142"/>
    </row>
    <row r="8998" spans="6:6" x14ac:dyDescent="0.3">
      <c r="F8998" s="142"/>
    </row>
    <row r="8999" spans="6:6" x14ac:dyDescent="0.3">
      <c r="F8999" s="142"/>
    </row>
    <row r="9000" spans="6:6" x14ac:dyDescent="0.3">
      <c r="F9000" s="142"/>
    </row>
    <row r="9001" spans="6:6" x14ac:dyDescent="0.3">
      <c r="F9001" s="142"/>
    </row>
    <row r="9002" spans="6:6" x14ac:dyDescent="0.3">
      <c r="F9002" s="142"/>
    </row>
    <row r="9003" spans="6:6" x14ac:dyDescent="0.3">
      <c r="F9003" s="142"/>
    </row>
    <row r="9004" spans="6:6" x14ac:dyDescent="0.3">
      <c r="F9004" s="142"/>
    </row>
    <row r="9005" spans="6:6" x14ac:dyDescent="0.3">
      <c r="F9005" s="142"/>
    </row>
    <row r="9006" spans="6:6" x14ac:dyDescent="0.3">
      <c r="F9006" s="142"/>
    </row>
    <row r="9007" spans="6:6" x14ac:dyDescent="0.3">
      <c r="F9007" s="142"/>
    </row>
    <row r="9008" spans="6:6" x14ac:dyDescent="0.3">
      <c r="F9008" s="142"/>
    </row>
    <row r="9009" spans="6:6" x14ac:dyDescent="0.3">
      <c r="F9009" s="142"/>
    </row>
    <row r="9010" spans="6:6" x14ac:dyDescent="0.3">
      <c r="F9010" s="142"/>
    </row>
    <row r="9011" spans="6:6" x14ac:dyDescent="0.3">
      <c r="F9011" s="142"/>
    </row>
    <row r="9012" spans="6:6" x14ac:dyDescent="0.3">
      <c r="F9012" s="142"/>
    </row>
    <row r="9013" spans="6:6" x14ac:dyDescent="0.3">
      <c r="F9013" s="142"/>
    </row>
    <row r="9014" spans="6:6" x14ac:dyDescent="0.3">
      <c r="F9014" s="142"/>
    </row>
    <row r="9015" spans="6:6" x14ac:dyDescent="0.3">
      <c r="F9015" s="142"/>
    </row>
    <row r="9016" spans="6:6" x14ac:dyDescent="0.3">
      <c r="F9016" s="142"/>
    </row>
    <row r="9017" spans="6:6" x14ac:dyDescent="0.3">
      <c r="F9017" s="142"/>
    </row>
    <row r="9018" spans="6:6" x14ac:dyDescent="0.3">
      <c r="F9018" s="142"/>
    </row>
    <row r="9019" spans="6:6" x14ac:dyDescent="0.3">
      <c r="F9019" s="142"/>
    </row>
    <row r="9020" spans="6:6" x14ac:dyDescent="0.3">
      <c r="F9020" s="142"/>
    </row>
    <row r="9021" spans="6:6" x14ac:dyDescent="0.3">
      <c r="F9021" s="142"/>
    </row>
    <row r="9022" spans="6:6" x14ac:dyDescent="0.3">
      <c r="F9022" s="142"/>
    </row>
    <row r="9023" spans="6:6" x14ac:dyDescent="0.3">
      <c r="F9023" s="142"/>
    </row>
    <row r="9024" spans="6:6" x14ac:dyDescent="0.3">
      <c r="F9024" s="142"/>
    </row>
    <row r="9025" spans="6:6" x14ac:dyDescent="0.3">
      <c r="F9025" s="142"/>
    </row>
    <row r="9026" spans="6:6" x14ac:dyDescent="0.3">
      <c r="F9026" s="142"/>
    </row>
    <row r="9027" spans="6:6" x14ac:dyDescent="0.3">
      <c r="F9027" s="142"/>
    </row>
    <row r="9028" spans="6:6" x14ac:dyDescent="0.3">
      <c r="F9028" s="142"/>
    </row>
    <row r="9029" spans="6:6" x14ac:dyDescent="0.3">
      <c r="F9029" s="142"/>
    </row>
    <row r="9030" spans="6:6" x14ac:dyDescent="0.3">
      <c r="F9030" s="142"/>
    </row>
    <row r="9031" spans="6:6" x14ac:dyDescent="0.3">
      <c r="F9031" s="142"/>
    </row>
    <row r="9032" spans="6:6" x14ac:dyDescent="0.3">
      <c r="F9032" s="142"/>
    </row>
    <row r="9033" spans="6:6" x14ac:dyDescent="0.3">
      <c r="F9033" s="142"/>
    </row>
    <row r="9034" spans="6:6" x14ac:dyDescent="0.3">
      <c r="F9034" s="142"/>
    </row>
    <row r="9035" spans="6:6" x14ac:dyDescent="0.3">
      <c r="F9035" s="142"/>
    </row>
    <row r="9036" spans="6:6" x14ac:dyDescent="0.3">
      <c r="F9036" s="142"/>
    </row>
    <row r="9037" spans="6:6" x14ac:dyDescent="0.3">
      <c r="F9037" s="142"/>
    </row>
    <row r="9038" spans="6:6" x14ac:dyDescent="0.3">
      <c r="F9038" s="142"/>
    </row>
    <row r="9039" spans="6:6" x14ac:dyDescent="0.3">
      <c r="F9039" s="142"/>
    </row>
    <row r="9040" spans="6:6" x14ac:dyDescent="0.3">
      <c r="F9040" s="142"/>
    </row>
    <row r="9041" spans="6:6" x14ac:dyDescent="0.3">
      <c r="F9041" s="142"/>
    </row>
    <row r="9042" spans="6:6" x14ac:dyDescent="0.3">
      <c r="F9042" s="142"/>
    </row>
    <row r="9043" spans="6:6" x14ac:dyDescent="0.3">
      <c r="F9043" s="142"/>
    </row>
    <row r="9044" spans="6:6" x14ac:dyDescent="0.3">
      <c r="F9044" s="142"/>
    </row>
    <row r="9045" spans="6:6" x14ac:dyDescent="0.3">
      <c r="F9045" s="142"/>
    </row>
    <row r="9046" spans="6:6" x14ac:dyDescent="0.3">
      <c r="F9046" s="142"/>
    </row>
    <row r="9047" spans="6:6" x14ac:dyDescent="0.3">
      <c r="F9047" s="142"/>
    </row>
    <row r="9048" spans="6:6" x14ac:dyDescent="0.3">
      <c r="F9048" s="142"/>
    </row>
    <row r="9049" spans="6:6" x14ac:dyDescent="0.3">
      <c r="F9049" s="142"/>
    </row>
    <row r="9050" spans="6:6" x14ac:dyDescent="0.3">
      <c r="F9050" s="142"/>
    </row>
    <row r="9051" spans="6:6" x14ac:dyDescent="0.3">
      <c r="F9051" s="142"/>
    </row>
    <row r="9052" spans="6:6" x14ac:dyDescent="0.3">
      <c r="F9052" s="142"/>
    </row>
    <row r="9053" spans="6:6" x14ac:dyDescent="0.3">
      <c r="F9053" s="142"/>
    </row>
    <row r="9054" spans="6:6" x14ac:dyDescent="0.3">
      <c r="F9054" s="142"/>
    </row>
    <row r="9055" spans="6:6" x14ac:dyDescent="0.3">
      <c r="F9055" s="142"/>
    </row>
    <row r="9056" spans="6:6" x14ac:dyDescent="0.3">
      <c r="F9056" s="142"/>
    </row>
    <row r="9057" spans="6:6" x14ac:dyDescent="0.3">
      <c r="F9057" s="142"/>
    </row>
    <row r="9058" spans="6:6" x14ac:dyDescent="0.3">
      <c r="F9058" s="142"/>
    </row>
    <row r="9059" spans="6:6" x14ac:dyDescent="0.3">
      <c r="F9059" s="142"/>
    </row>
    <row r="9060" spans="6:6" x14ac:dyDescent="0.3">
      <c r="F9060" s="142"/>
    </row>
    <row r="9061" spans="6:6" x14ac:dyDescent="0.3">
      <c r="F9061" s="142"/>
    </row>
    <row r="9062" spans="6:6" x14ac:dyDescent="0.3">
      <c r="F9062" s="142"/>
    </row>
    <row r="9063" spans="6:6" x14ac:dyDescent="0.3">
      <c r="F9063" s="142"/>
    </row>
    <row r="9064" spans="6:6" x14ac:dyDescent="0.3">
      <c r="F9064" s="142"/>
    </row>
    <row r="9065" spans="6:6" x14ac:dyDescent="0.3">
      <c r="F9065" s="142"/>
    </row>
    <row r="9066" spans="6:6" x14ac:dyDescent="0.3">
      <c r="F9066" s="142"/>
    </row>
    <row r="9067" spans="6:6" x14ac:dyDescent="0.3">
      <c r="F9067" s="142"/>
    </row>
    <row r="9068" spans="6:6" x14ac:dyDescent="0.3">
      <c r="F9068" s="142"/>
    </row>
    <row r="9069" spans="6:6" x14ac:dyDescent="0.3">
      <c r="F9069" s="142"/>
    </row>
    <row r="9070" spans="6:6" x14ac:dyDescent="0.3">
      <c r="F9070" s="142"/>
    </row>
    <row r="9071" spans="6:6" x14ac:dyDescent="0.3">
      <c r="F9071" s="142"/>
    </row>
    <row r="9072" spans="6:6" x14ac:dyDescent="0.3">
      <c r="F9072" s="142"/>
    </row>
    <row r="9073" spans="6:6" x14ac:dyDescent="0.3">
      <c r="F9073" s="142"/>
    </row>
    <row r="9074" spans="6:6" x14ac:dyDescent="0.3">
      <c r="F9074" s="142"/>
    </row>
    <row r="9075" spans="6:6" x14ac:dyDescent="0.3">
      <c r="F9075" s="142"/>
    </row>
    <row r="9076" spans="6:6" x14ac:dyDescent="0.3">
      <c r="F9076" s="142"/>
    </row>
    <row r="9077" spans="6:6" x14ac:dyDescent="0.3">
      <c r="F9077" s="142"/>
    </row>
    <row r="9078" spans="6:6" x14ac:dyDescent="0.3">
      <c r="F9078" s="142"/>
    </row>
    <row r="9079" spans="6:6" x14ac:dyDescent="0.3">
      <c r="F9079" s="142"/>
    </row>
    <row r="9080" spans="6:6" x14ac:dyDescent="0.3">
      <c r="F9080" s="142"/>
    </row>
    <row r="9081" spans="6:6" x14ac:dyDescent="0.3">
      <c r="F9081" s="142"/>
    </row>
    <row r="9082" spans="6:6" x14ac:dyDescent="0.3">
      <c r="F9082" s="142"/>
    </row>
    <row r="9083" spans="6:6" x14ac:dyDescent="0.3">
      <c r="F9083" s="142"/>
    </row>
    <row r="9084" spans="6:6" x14ac:dyDescent="0.3">
      <c r="F9084" s="142"/>
    </row>
    <row r="9085" spans="6:6" x14ac:dyDescent="0.3">
      <c r="F9085" s="142"/>
    </row>
    <row r="9086" spans="6:6" x14ac:dyDescent="0.3">
      <c r="F9086" s="142"/>
    </row>
    <row r="9087" spans="6:6" x14ac:dyDescent="0.3">
      <c r="F9087" s="142"/>
    </row>
    <row r="9088" spans="6:6" x14ac:dyDescent="0.3">
      <c r="F9088" s="142"/>
    </row>
    <row r="9089" spans="6:6" x14ac:dyDescent="0.3">
      <c r="F9089" s="142"/>
    </row>
    <row r="9090" spans="6:6" x14ac:dyDescent="0.3">
      <c r="F9090" s="142"/>
    </row>
    <row r="9091" spans="6:6" x14ac:dyDescent="0.3">
      <c r="F9091" s="142"/>
    </row>
    <row r="9092" spans="6:6" x14ac:dyDescent="0.3">
      <c r="F9092" s="142"/>
    </row>
    <row r="9093" spans="6:6" x14ac:dyDescent="0.3">
      <c r="F9093" s="142"/>
    </row>
    <row r="9094" spans="6:6" x14ac:dyDescent="0.3">
      <c r="F9094" s="142"/>
    </row>
    <row r="9095" spans="6:6" x14ac:dyDescent="0.3">
      <c r="F9095" s="142"/>
    </row>
    <row r="9096" spans="6:6" x14ac:dyDescent="0.3">
      <c r="F9096" s="142"/>
    </row>
    <row r="9097" spans="6:6" x14ac:dyDescent="0.3">
      <c r="F9097" s="142"/>
    </row>
    <row r="9098" spans="6:6" x14ac:dyDescent="0.3">
      <c r="F9098" s="142"/>
    </row>
    <row r="9099" spans="6:6" x14ac:dyDescent="0.3">
      <c r="F9099" s="142"/>
    </row>
    <row r="9100" spans="6:6" x14ac:dyDescent="0.3">
      <c r="F9100" s="142"/>
    </row>
    <row r="9101" spans="6:6" x14ac:dyDescent="0.3">
      <c r="F9101" s="142"/>
    </row>
    <row r="9102" spans="6:6" x14ac:dyDescent="0.3">
      <c r="F9102" s="142"/>
    </row>
    <row r="9103" spans="6:6" x14ac:dyDescent="0.3">
      <c r="F9103" s="142"/>
    </row>
    <row r="9104" spans="6:6" x14ac:dyDescent="0.3">
      <c r="F9104" s="142"/>
    </row>
    <row r="9105" spans="6:6" x14ac:dyDescent="0.3">
      <c r="F9105" s="142"/>
    </row>
    <row r="9106" spans="6:6" x14ac:dyDescent="0.3">
      <c r="F9106" s="142"/>
    </row>
    <row r="9107" spans="6:6" x14ac:dyDescent="0.3">
      <c r="F9107" s="142"/>
    </row>
    <row r="9108" spans="6:6" x14ac:dyDescent="0.3">
      <c r="F9108" s="142"/>
    </row>
    <row r="9109" spans="6:6" x14ac:dyDescent="0.3">
      <c r="F9109" s="142"/>
    </row>
    <row r="9110" spans="6:6" x14ac:dyDescent="0.3">
      <c r="F9110" s="142"/>
    </row>
    <row r="9111" spans="6:6" x14ac:dyDescent="0.3">
      <c r="F9111" s="142"/>
    </row>
    <row r="9112" spans="6:6" x14ac:dyDescent="0.3">
      <c r="F9112" s="142"/>
    </row>
    <row r="9113" spans="6:6" x14ac:dyDescent="0.3">
      <c r="F9113" s="142"/>
    </row>
    <row r="9114" spans="6:6" x14ac:dyDescent="0.3">
      <c r="F9114" s="142"/>
    </row>
    <row r="9115" spans="6:6" x14ac:dyDescent="0.3">
      <c r="F9115" s="142"/>
    </row>
    <row r="9116" spans="6:6" x14ac:dyDescent="0.3">
      <c r="F9116" s="142"/>
    </row>
    <row r="9117" spans="6:6" x14ac:dyDescent="0.3">
      <c r="F9117" s="142"/>
    </row>
    <row r="9118" spans="6:6" x14ac:dyDescent="0.3">
      <c r="F9118" s="142"/>
    </row>
    <row r="9119" spans="6:6" x14ac:dyDescent="0.3">
      <c r="F9119" s="142"/>
    </row>
    <row r="9120" spans="6:6" x14ac:dyDescent="0.3">
      <c r="F9120" s="142"/>
    </row>
    <row r="9121" spans="6:6" x14ac:dyDescent="0.3">
      <c r="F9121" s="142"/>
    </row>
    <row r="9122" spans="6:6" x14ac:dyDescent="0.3">
      <c r="F9122" s="142"/>
    </row>
    <row r="9123" spans="6:6" x14ac:dyDescent="0.3">
      <c r="F9123" s="142"/>
    </row>
    <row r="9124" spans="6:6" x14ac:dyDescent="0.3">
      <c r="F9124" s="142"/>
    </row>
    <row r="9125" spans="6:6" x14ac:dyDescent="0.3">
      <c r="F9125" s="142"/>
    </row>
    <row r="9126" spans="6:6" x14ac:dyDescent="0.3">
      <c r="F9126" s="142"/>
    </row>
    <row r="9127" spans="6:6" x14ac:dyDescent="0.3">
      <c r="F9127" s="142"/>
    </row>
    <row r="9128" spans="6:6" x14ac:dyDescent="0.3">
      <c r="F9128" s="142"/>
    </row>
    <row r="9129" spans="6:6" x14ac:dyDescent="0.3">
      <c r="F9129" s="142"/>
    </row>
    <row r="9130" spans="6:6" x14ac:dyDescent="0.3">
      <c r="F9130" s="142"/>
    </row>
    <row r="9131" spans="6:6" x14ac:dyDescent="0.3">
      <c r="F9131" s="142"/>
    </row>
    <row r="9132" spans="6:6" x14ac:dyDescent="0.3">
      <c r="F9132" s="142"/>
    </row>
    <row r="9133" spans="6:6" x14ac:dyDescent="0.3">
      <c r="F9133" s="142"/>
    </row>
    <row r="9134" spans="6:6" x14ac:dyDescent="0.3">
      <c r="F9134" s="142"/>
    </row>
    <row r="9135" spans="6:6" x14ac:dyDescent="0.3">
      <c r="F9135" s="142"/>
    </row>
    <row r="9136" spans="6:6" x14ac:dyDescent="0.3">
      <c r="F9136" s="142"/>
    </row>
    <row r="9137" spans="6:6" x14ac:dyDescent="0.3">
      <c r="F9137" s="142"/>
    </row>
    <row r="9138" spans="6:6" x14ac:dyDescent="0.3">
      <c r="F9138" s="142"/>
    </row>
    <row r="9139" spans="6:6" x14ac:dyDescent="0.3">
      <c r="F9139" s="142"/>
    </row>
    <row r="9140" spans="6:6" x14ac:dyDescent="0.3">
      <c r="F9140" s="142"/>
    </row>
    <row r="9141" spans="6:6" x14ac:dyDescent="0.3">
      <c r="F9141" s="142"/>
    </row>
    <row r="9142" spans="6:6" x14ac:dyDescent="0.3">
      <c r="F9142" s="142"/>
    </row>
    <row r="9143" spans="6:6" x14ac:dyDescent="0.3">
      <c r="F9143" s="142"/>
    </row>
    <row r="9144" spans="6:6" x14ac:dyDescent="0.3">
      <c r="F9144" s="142"/>
    </row>
    <row r="9145" spans="6:6" x14ac:dyDescent="0.3">
      <c r="F9145" s="142"/>
    </row>
    <row r="9146" spans="6:6" x14ac:dyDescent="0.3">
      <c r="F9146" s="142"/>
    </row>
    <row r="9147" spans="6:6" x14ac:dyDescent="0.3">
      <c r="F9147" s="142"/>
    </row>
    <row r="9148" spans="6:6" x14ac:dyDescent="0.3">
      <c r="F9148" s="142"/>
    </row>
    <row r="9149" spans="6:6" x14ac:dyDescent="0.3">
      <c r="F9149" s="142"/>
    </row>
    <row r="9150" spans="6:6" x14ac:dyDescent="0.3">
      <c r="F9150" s="142"/>
    </row>
    <row r="9151" spans="6:6" x14ac:dyDescent="0.3">
      <c r="F9151" s="142"/>
    </row>
    <row r="9152" spans="6:6" x14ac:dyDescent="0.3">
      <c r="F9152" s="142"/>
    </row>
    <row r="9153" spans="6:6" x14ac:dyDescent="0.3">
      <c r="F9153" s="142"/>
    </row>
    <row r="9154" spans="6:6" x14ac:dyDescent="0.3">
      <c r="F9154" s="142"/>
    </row>
    <row r="9155" spans="6:6" x14ac:dyDescent="0.3">
      <c r="F9155" s="142"/>
    </row>
    <row r="9156" spans="6:6" x14ac:dyDescent="0.3">
      <c r="F9156" s="142"/>
    </row>
    <row r="9157" spans="6:6" x14ac:dyDescent="0.3">
      <c r="F9157" s="142"/>
    </row>
    <row r="9158" spans="6:6" x14ac:dyDescent="0.3">
      <c r="F9158" s="142"/>
    </row>
    <row r="9159" spans="6:6" x14ac:dyDescent="0.3">
      <c r="F9159" s="142"/>
    </row>
    <row r="9160" spans="6:6" x14ac:dyDescent="0.3">
      <c r="F9160" s="142"/>
    </row>
    <row r="9161" spans="6:6" x14ac:dyDescent="0.3">
      <c r="F9161" s="142"/>
    </row>
    <row r="9162" spans="6:6" x14ac:dyDescent="0.3">
      <c r="F9162" s="142"/>
    </row>
    <row r="9163" spans="6:6" x14ac:dyDescent="0.3">
      <c r="F9163" s="142"/>
    </row>
    <row r="9164" spans="6:6" x14ac:dyDescent="0.3">
      <c r="F9164" s="142"/>
    </row>
    <row r="9165" spans="6:6" x14ac:dyDescent="0.3">
      <c r="F9165" s="142"/>
    </row>
    <row r="9166" spans="6:6" x14ac:dyDescent="0.3">
      <c r="F9166" s="142"/>
    </row>
    <row r="9167" spans="6:6" x14ac:dyDescent="0.3">
      <c r="F9167" s="142"/>
    </row>
    <row r="9168" spans="6:6" x14ac:dyDescent="0.3">
      <c r="F9168" s="142"/>
    </row>
    <row r="9169" spans="6:6" x14ac:dyDescent="0.3">
      <c r="F9169" s="142"/>
    </row>
    <row r="9170" spans="6:6" x14ac:dyDescent="0.3">
      <c r="F9170" s="142"/>
    </row>
    <row r="9171" spans="6:6" x14ac:dyDescent="0.3">
      <c r="F9171" s="142"/>
    </row>
    <row r="9172" spans="6:6" x14ac:dyDescent="0.3">
      <c r="F9172" s="142"/>
    </row>
    <row r="9173" spans="6:6" x14ac:dyDescent="0.3">
      <c r="F9173" s="142"/>
    </row>
    <row r="9174" spans="6:6" x14ac:dyDescent="0.3">
      <c r="F9174" s="142"/>
    </row>
    <row r="9175" spans="6:6" x14ac:dyDescent="0.3">
      <c r="F9175" s="142"/>
    </row>
    <row r="9176" spans="6:6" x14ac:dyDescent="0.3">
      <c r="F9176" s="142"/>
    </row>
    <row r="9177" spans="6:6" x14ac:dyDescent="0.3">
      <c r="F9177" s="142"/>
    </row>
    <row r="9178" spans="6:6" x14ac:dyDescent="0.3">
      <c r="F9178" s="142"/>
    </row>
    <row r="9179" spans="6:6" x14ac:dyDescent="0.3">
      <c r="F9179" s="142"/>
    </row>
    <row r="9180" spans="6:6" x14ac:dyDescent="0.3">
      <c r="F9180" s="142"/>
    </row>
    <row r="9181" spans="6:6" x14ac:dyDescent="0.3">
      <c r="F9181" s="142"/>
    </row>
    <row r="9182" spans="6:6" x14ac:dyDescent="0.3">
      <c r="F9182" s="142"/>
    </row>
    <row r="9183" spans="6:6" x14ac:dyDescent="0.3">
      <c r="F9183" s="142"/>
    </row>
    <row r="9184" spans="6:6" x14ac:dyDescent="0.3">
      <c r="F9184" s="142"/>
    </row>
    <row r="9185" spans="6:6" x14ac:dyDescent="0.3">
      <c r="F9185" s="142"/>
    </row>
    <row r="9186" spans="6:6" x14ac:dyDescent="0.3">
      <c r="F9186" s="142"/>
    </row>
    <row r="9187" spans="6:6" x14ac:dyDescent="0.3">
      <c r="F9187" s="142"/>
    </row>
    <row r="9188" spans="6:6" x14ac:dyDescent="0.3">
      <c r="F9188" s="142"/>
    </row>
    <row r="9189" spans="6:6" x14ac:dyDescent="0.3">
      <c r="F9189" s="142"/>
    </row>
    <row r="9190" spans="6:6" x14ac:dyDescent="0.3">
      <c r="F9190" s="142"/>
    </row>
    <row r="9191" spans="6:6" x14ac:dyDescent="0.3">
      <c r="F9191" s="142"/>
    </row>
    <row r="9192" spans="6:6" x14ac:dyDescent="0.3">
      <c r="F9192" s="142"/>
    </row>
    <row r="9193" spans="6:6" x14ac:dyDescent="0.3">
      <c r="F9193" s="142"/>
    </row>
    <row r="9194" spans="6:6" x14ac:dyDescent="0.3">
      <c r="F9194" s="142"/>
    </row>
    <row r="9195" spans="6:6" x14ac:dyDescent="0.3">
      <c r="F9195" s="142"/>
    </row>
    <row r="9196" spans="6:6" x14ac:dyDescent="0.3">
      <c r="F9196" s="142"/>
    </row>
    <row r="9197" spans="6:6" x14ac:dyDescent="0.3">
      <c r="F9197" s="142"/>
    </row>
    <row r="9198" spans="6:6" x14ac:dyDescent="0.3">
      <c r="F9198" s="142"/>
    </row>
    <row r="9199" spans="6:6" x14ac:dyDescent="0.3">
      <c r="F9199" s="142"/>
    </row>
    <row r="9200" spans="6:6" x14ac:dyDescent="0.3">
      <c r="F9200" s="142"/>
    </row>
    <row r="9201" spans="6:6" x14ac:dyDescent="0.3">
      <c r="F9201" s="142"/>
    </row>
    <row r="9202" spans="6:6" x14ac:dyDescent="0.3">
      <c r="F9202" s="142"/>
    </row>
    <row r="9203" spans="6:6" x14ac:dyDescent="0.3">
      <c r="F9203" s="142"/>
    </row>
    <row r="9204" spans="6:6" x14ac:dyDescent="0.3">
      <c r="F9204" s="142"/>
    </row>
    <row r="9205" spans="6:6" x14ac:dyDescent="0.3">
      <c r="F9205" s="142"/>
    </row>
    <row r="9206" spans="6:6" x14ac:dyDescent="0.3">
      <c r="F9206" s="142"/>
    </row>
    <row r="9207" spans="6:6" x14ac:dyDescent="0.3">
      <c r="F9207" s="142"/>
    </row>
    <row r="9208" spans="6:6" x14ac:dyDescent="0.3">
      <c r="F9208" s="142"/>
    </row>
    <row r="9209" spans="6:6" x14ac:dyDescent="0.3">
      <c r="F9209" s="142"/>
    </row>
    <row r="9210" spans="6:6" x14ac:dyDescent="0.3">
      <c r="F9210" s="142"/>
    </row>
    <row r="9211" spans="6:6" x14ac:dyDescent="0.3">
      <c r="F9211" s="142"/>
    </row>
    <row r="9212" spans="6:6" x14ac:dyDescent="0.3">
      <c r="F9212" s="142"/>
    </row>
    <row r="9213" spans="6:6" x14ac:dyDescent="0.3">
      <c r="F9213" s="142"/>
    </row>
    <row r="9214" spans="6:6" x14ac:dyDescent="0.3">
      <c r="F9214" s="142"/>
    </row>
    <row r="9215" spans="6:6" x14ac:dyDescent="0.3">
      <c r="F9215" s="142"/>
    </row>
    <row r="9216" spans="6:6" x14ac:dyDescent="0.3">
      <c r="F9216" s="142"/>
    </row>
    <row r="9217" spans="6:6" x14ac:dyDescent="0.3">
      <c r="F9217" s="142"/>
    </row>
    <row r="9218" spans="6:6" x14ac:dyDescent="0.3">
      <c r="F9218" s="142"/>
    </row>
    <row r="9219" spans="6:6" x14ac:dyDescent="0.3">
      <c r="F9219" s="142"/>
    </row>
    <row r="9220" spans="6:6" x14ac:dyDescent="0.3">
      <c r="F9220" s="142"/>
    </row>
    <row r="9221" spans="6:6" x14ac:dyDescent="0.3">
      <c r="F9221" s="142"/>
    </row>
    <row r="9222" spans="6:6" x14ac:dyDescent="0.3">
      <c r="F9222" s="142"/>
    </row>
    <row r="9223" spans="6:6" x14ac:dyDescent="0.3">
      <c r="F9223" s="142"/>
    </row>
    <row r="9224" spans="6:6" x14ac:dyDescent="0.3">
      <c r="F9224" s="142"/>
    </row>
    <row r="9225" spans="6:6" x14ac:dyDescent="0.3">
      <c r="F9225" s="142"/>
    </row>
    <row r="9226" spans="6:6" x14ac:dyDescent="0.3">
      <c r="F9226" s="142"/>
    </row>
    <row r="9227" spans="6:6" x14ac:dyDescent="0.3">
      <c r="F9227" s="142"/>
    </row>
    <row r="9228" spans="6:6" x14ac:dyDescent="0.3">
      <c r="F9228" s="142"/>
    </row>
    <row r="9229" spans="6:6" x14ac:dyDescent="0.3">
      <c r="F9229" s="142"/>
    </row>
    <row r="9230" spans="6:6" x14ac:dyDescent="0.3">
      <c r="F9230" s="142"/>
    </row>
    <row r="9231" spans="6:6" x14ac:dyDescent="0.3">
      <c r="F9231" s="142"/>
    </row>
    <row r="9232" spans="6:6" x14ac:dyDescent="0.3">
      <c r="F9232" s="142"/>
    </row>
    <row r="9233" spans="6:6" x14ac:dyDescent="0.3">
      <c r="F9233" s="142"/>
    </row>
    <row r="9234" spans="6:6" x14ac:dyDescent="0.3">
      <c r="F9234" s="142"/>
    </row>
    <row r="9235" spans="6:6" x14ac:dyDescent="0.3">
      <c r="F9235" s="142"/>
    </row>
    <row r="9236" spans="6:6" x14ac:dyDescent="0.3">
      <c r="F9236" s="142"/>
    </row>
    <row r="9237" spans="6:6" x14ac:dyDescent="0.3">
      <c r="F9237" s="142"/>
    </row>
    <row r="9238" spans="6:6" x14ac:dyDescent="0.3">
      <c r="F9238" s="142"/>
    </row>
    <row r="9239" spans="6:6" x14ac:dyDescent="0.3">
      <c r="F9239" s="142"/>
    </row>
    <row r="9240" spans="6:6" x14ac:dyDescent="0.3">
      <c r="F9240" s="142"/>
    </row>
    <row r="9241" spans="6:6" x14ac:dyDescent="0.3">
      <c r="F9241" s="142"/>
    </row>
    <row r="9242" spans="6:6" x14ac:dyDescent="0.3">
      <c r="F9242" s="142"/>
    </row>
    <row r="9243" spans="6:6" x14ac:dyDescent="0.3">
      <c r="F9243" s="142"/>
    </row>
    <row r="9244" spans="6:6" x14ac:dyDescent="0.3">
      <c r="F9244" s="142"/>
    </row>
    <row r="9245" spans="6:6" x14ac:dyDescent="0.3">
      <c r="F9245" s="142"/>
    </row>
    <row r="9246" spans="6:6" x14ac:dyDescent="0.3">
      <c r="F9246" s="142"/>
    </row>
    <row r="9247" spans="6:6" x14ac:dyDescent="0.3">
      <c r="F9247" s="142"/>
    </row>
    <row r="9248" spans="6:6" x14ac:dyDescent="0.3">
      <c r="F9248" s="142"/>
    </row>
    <row r="9249" spans="6:6" x14ac:dyDescent="0.3">
      <c r="F9249" s="142"/>
    </row>
    <row r="9250" spans="6:6" x14ac:dyDescent="0.3">
      <c r="F9250" s="142"/>
    </row>
    <row r="9251" spans="6:6" x14ac:dyDescent="0.3">
      <c r="F9251" s="142"/>
    </row>
    <row r="9252" spans="6:6" x14ac:dyDescent="0.3">
      <c r="F9252" s="142"/>
    </row>
    <row r="9253" spans="6:6" x14ac:dyDescent="0.3">
      <c r="F9253" s="142"/>
    </row>
    <row r="9254" spans="6:6" x14ac:dyDescent="0.3">
      <c r="F9254" s="142"/>
    </row>
    <row r="9255" spans="6:6" x14ac:dyDescent="0.3">
      <c r="F9255" s="142"/>
    </row>
    <row r="9256" spans="6:6" x14ac:dyDescent="0.3">
      <c r="F9256" s="142"/>
    </row>
    <row r="9257" spans="6:6" x14ac:dyDescent="0.3">
      <c r="F9257" s="142"/>
    </row>
    <row r="9258" spans="6:6" x14ac:dyDescent="0.3">
      <c r="F9258" s="142"/>
    </row>
    <row r="9259" spans="6:6" x14ac:dyDescent="0.3">
      <c r="F9259" s="142"/>
    </row>
    <row r="9260" spans="6:6" x14ac:dyDescent="0.3">
      <c r="F9260" s="142"/>
    </row>
    <row r="9261" spans="6:6" x14ac:dyDescent="0.3">
      <c r="F9261" s="142"/>
    </row>
    <row r="9262" spans="6:6" x14ac:dyDescent="0.3">
      <c r="F9262" s="142"/>
    </row>
    <row r="9263" spans="6:6" x14ac:dyDescent="0.3">
      <c r="F9263" s="142"/>
    </row>
    <row r="9264" spans="6:6" x14ac:dyDescent="0.3">
      <c r="F9264" s="142"/>
    </row>
    <row r="9265" spans="6:6" x14ac:dyDescent="0.3">
      <c r="F9265" s="142"/>
    </row>
    <row r="9266" spans="6:6" x14ac:dyDescent="0.3">
      <c r="F9266" s="142"/>
    </row>
    <row r="9267" spans="6:6" x14ac:dyDescent="0.3">
      <c r="F9267" s="142"/>
    </row>
    <row r="9268" spans="6:6" x14ac:dyDescent="0.3">
      <c r="F9268" s="142"/>
    </row>
    <row r="9269" spans="6:6" x14ac:dyDescent="0.3">
      <c r="F9269" s="142"/>
    </row>
    <row r="9270" spans="6:6" x14ac:dyDescent="0.3">
      <c r="F9270" s="142"/>
    </row>
    <row r="9271" spans="6:6" x14ac:dyDescent="0.3">
      <c r="F9271" s="142"/>
    </row>
    <row r="9272" spans="6:6" x14ac:dyDescent="0.3">
      <c r="F9272" s="142"/>
    </row>
    <row r="9273" spans="6:6" x14ac:dyDescent="0.3">
      <c r="F9273" s="142"/>
    </row>
    <row r="9274" spans="6:6" x14ac:dyDescent="0.3">
      <c r="F9274" s="142"/>
    </row>
    <row r="9275" spans="6:6" x14ac:dyDescent="0.3">
      <c r="F9275" s="142"/>
    </row>
    <row r="9276" spans="6:6" x14ac:dyDescent="0.3">
      <c r="F9276" s="142"/>
    </row>
    <row r="9277" spans="6:6" x14ac:dyDescent="0.3">
      <c r="F9277" s="142"/>
    </row>
    <row r="9278" spans="6:6" x14ac:dyDescent="0.3">
      <c r="F9278" s="142"/>
    </row>
    <row r="9279" spans="6:6" x14ac:dyDescent="0.3">
      <c r="F9279" s="142"/>
    </row>
    <row r="9280" spans="6:6" x14ac:dyDescent="0.3">
      <c r="F9280" s="142"/>
    </row>
    <row r="9281" spans="6:6" x14ac:dyDescent="0.3">
      <c r="F9281" s="142"/>
    </row>
    <row r="9282" spans="6:6" x14ac:dyDescent="0.3">
      <c r="F9282" s="142"/>
    </row>
    <row r="9283" spans="6:6" x14ac:dyDescent="0.3">
      <c r="F9283" s="142"/>
    </row>
    <row r="9284" spans="6:6" x14ac:dyDescent="0.3">
      <c r="F9284" s="142"/>
    </row>
    <row r="9285" spans="6:6" x14ac:dyDescent="0.3">
      <c r="F9285" s="142"/>
    </row>
    <row r="9286" spans="6:6" x14ac:dyDescent="0.3">
      <c r="F9286" s="142"/>
    </row>
    <row r="9287" spans="6:6" x14ac:dyDescent="0.3">
      <c r="F9287" s="142"/>
    </row>
    <row r="9288" spans="6:6" x14ac:dyDescent="0.3">
      <c r="F9288" s="142"/>
    </row>
    <row r="9289" spans="6:6" x14ac:dyDescent="0.3">
      <c r="F9289" s="142"/>
    </row>
    <row r="9290" spans="6:6" x14ac:dyDescent="0.3">
      <c r="F9290" s="142"/>
    </row>
    <row r="9291" spans="6:6" x14ac:dyDescent="0.3">
      <c r="F9291" s="142"/>
    </row>
    <row r="9292" spans="6:6" x14ac:dyDescent="0.3">
      <c r="F9292" s="142"/>
    </row>
    <row r="9293" spans="6:6" x14ac:dyDescent="0.3">
      <c r="F9293" s="142"/>
    </row>
    <row r="9294" spans="6:6" x14ac:dyDescent="0.3">
      <c r="F9294" s="142"/>
    </row>
    <row r="9295" spans="6:6" x14ac:dyDescent="0.3">
      <c r="F9295" s="142"/>
    </row>
    <row r="9296" spans="6:6" x14ac:dyDescent="0.3">
      <c r="F9296" s="142"/>
    </row>
    <row r="9297" spans="6:6" x14ac:dyDescent="0.3">
      <c r="F9297" s="142"/>
    </row>
    <row r="9298" spans="6:6" x14ac:dyDescent="0.3">
      <c r="F9298" s="142"/>
    </row>
    <row r="9299" spans="6:6" x14ac:dyDescent="0.3">
      <c r="F9299" s="142"/>
    </row>
    <row r="9300" spans="6:6" x14ac:dyDescent="0.3">
      <c r="F9300" s="142"/>
    </row>
    <row r="9301" spans="6:6" x14ac:dyDescent="0.3">
      <c r="F9301" s="142"/>
    </row>
    <row r="9302" spans="6:6" x14ac:dyDescent="0.3">
      <c r="F9302" s="142"/>
    </row>
    <row r="9303" spans="6:6" x14ac:dyDescent="0.3">
      <c r="F9303" s="142"/>
    </row>
    <row r="9304" spans="6:6" x14ac:dyDescent="0.3">
      <c r="F9304" s="142"/>
    </row>
    <row r="9305" spans="6:6" x14ac:dyDescent="0.3">
      <c r="F9305" s="142"/>
    </row>
    <row r="9306" spans="6:6" x14ac:dyDescent="0.3">
      <c r="F9306" s="142"/>
    </row>
    <row r="9307" spans="6:6" x14ac:dyDescent="0.3">
      <c r="F9307" s="142"/>
    </row>
    <row r="9308" spans="6:6" x14ac:dyDescent="0.3">
      <c r="F9308" s="142"/>
    </row>
    <row r="9309" spans="6:6" x14ac:dyDescent="0.3">
      <c r="F9309" s="142"/>
    </row>
    <row r="9310" spans="6:6" x14ac:dyDescent="0.3">
      <c r="F9310" s="142"/>
    </row>
    <row r="9311" spans="6:6" x14ac:dyDescent="0.3">
      <c r="F9311" s="142"/>
    </row>
    <row r="9312" spans="6:6" x14ac:dyDescent="0.3">
      <c r="F9312" s="142"/>
    </row>
    <row r="9313" spans="6:6" x14ac:dyDescent="0.3">
      <c r="F9313" s="142"/>
    </row>
    <row r="9314" spans="6:6" x14ac:dyDescent="0.3">
      <c r="F9314" s="142"/>
    </row>
    <row r="9315" spans="6:6" x14ac:dyDescent="0.3">
      <c r="F9315" s="142"/>
    </row>
    <row r="9316" spans="6:6" x14ac:dyDescent="0.3">
      <c r="F9316" s="142"/>
    </row>
    <row r="9317" spans="6:6" x14ac:dyDescent="0.3">
      <c r="F9317" s="142"/>
    </row>
    <row r="9318" spans="6:6" x14ac:dyDescent="0.3">
      <c r="F9318" s="142"/>
    </row>
    <row r="9319" spans="6:6" x14ac:dyDescent="0.3">
      <c r="F9319" s="142"/>
    </row>
    <row r="9320" spans="6:6" x14ac:dyDescent="0.3">
      <c r="F9320" s="142"/>
    </row>
    <row r="9321" spans="6:6" x14ac:dyDescent="0.3">
      <c r="F9321" s="142"/>
    </row>
    <row r="9322" spans="6:6" x14ac:dyDescent="0.3">
      <c r="F9322" s="142"/>
    </row>
    <row r="9323" spans="6:6" x14ac:dyDescent="0.3">
      <c r="F9323" s="142"/>
    </row>
    <row r="9324" spans="6:6" x14ac:dyDescent="0.3">
      <c r="F9324" s="142"/>
    </row>
    <row r="9325" spans="6:6" x14ac:dyDescent="0.3">
      <c r="F9325" s="142"/>
    </row>
    <row r="9326" spans="6:6" x14ac:dyDescent="0.3">
      <c r="F9326" s="142"/>
    </row>
    <row r="9327" spans="6:6" x14ac:dyDescent="0.3">
      <c r="F9327" s="142"/>
    </row>
    <row r="9328" spans="6:6" x14ac:dyDescent="0.3">
      <c r="F9328" s="142"/>
    </row>
    <row r="9329" spans="6:6" x14ac:dyDescent="0.3">
      <c r="F9329" s="142"/>
    </row>
    <row r="9330" spans="6:6" x14ac:dyDescent="0.3">
      <c r="F9330" s="142"/>
    </row>
    <row r="9331" spans="6:6" x14ac:dyDescent="0.3">
      <c r="F9331" s="142"/>
    </row>
    <row r="9332" spans="6:6" x14ac:dyDescent="0.3">
      <c r="F9332" s="142"/>
    </row>
    <row r="9333" spans="6:6" x14ac:dyDescent="0.3">
      <c r="F9333" s="142"/>
    </row>
    <row r="9334" spans="6:6" x14ac:dyDescent="0.3">
      <c r="F9334" s="142"/>
    </row>
    <row r="9335" spans="6:6" x14ac:dyDescent="0.3">
      <c r="F9335" s="142"/>
    </row>
    <row r="9336" spans="6:6" x14ac:dyDescent="0.3">
      <c r="F9336" s="142"/>
    </row>
    <row r="9337" spans="6:6" x14ac:dyDescent="0.3">
      <c r="F9337" s="142"/>
    </row>
    <row r="9338" spans="6:6" x14ac:dyDescent="0.3">
      <c r="F9338" s="142"/>
    </row>
    <row r="9339" spans="6:6" x14ac:dyDescent="0.3">
      <c r="F9339" s="142"/>
    </row>
    <row r="9340" spans="6:6" x14ac:dyDescent="0.3">
      <c r="F9340" s="142"/>
    </row>
    <row r="9341" spans="6:6" x14ac:dyDescent="0.3">
      <c r="F9341" s="142"/>
    </row>
    <row r="9342" spans="6:6" x14ac:dyDescent="0.3">
      <c r="F9342" s="142"/>
    </row>
    <row r="9343" spans="6:6" x14ac:dyDescent="0.3">
      <c r="F9343" s="142"/>
    </row>
    <row r="9344" spans="6:6" x14ac:dyDescent="0.3">
      <c r="F9344" s="142"/>
    </row>
    <row r="9345" spans="6:6" x14ac:dyDescent="0.3">
      <c r="F9345" s="142"/>
    </row>
    <row r="9346" spans="6:6" x14ac:dyDescent="0.3">
      <c r="F9346" s="142"/>
    </row>
    <row r="9347" spans="6:6" x14ac:dyDescent="0.3">
      <c r="F9347" s="142"/>
    </row>
    <row r="9348" spans="6:6" x14ac:dyDescent="0.3">
      <c r="F9348" s="142"/>
    </row>
    <row r="9349" spans="6:6" x14ac:dyDescent="0.3">
      <c r="F9349" s="142"/>
    </row>
    <row r="9350" spans="6:6" x14ac:dyDescent="0.3">
      <c r="F9350" s="142"/>
    </row>
    <row r="9351" spans="6:6" x14ac:dyDescent="0.3">
      <c r="F9351" s="142"/>
    </row>
    <row r="9352" spans="6:6" x14ac:dyDescent="0.3">
      <c r="F9352" s="142"/>
    </row>
    <row r="9353" spans="6:6" x14ac:dyDescent="0.3">
      <c r="F9353" s="142"/>
    </row>
    <row r="9354" spans="6:6" x14ac:dyDescent="0.3">
      <c r="F9354" s="142"/>
    </row>
    <row r="9355" spans="6:6" x14ac:dyDescent="0.3">
      <c r="F9355" s="142"/>
    </row>
    <row r="9356" spans="6:6" x14ac:dyDescent="0.3">
      <c r="F9356" s="142"/>
    </row>
    <row r="9357" spans="6:6" x14ac:dyDescent="0.3">
      <c r="F9357" s="142"/>
    </row>
    <row r="9358" spans="6:6" x14ac:dyDescent="0.3">
      <c r="F9358" s="142"/>
    </row>
    <row r="9359" spans="6:6" x14ac:dyDescent="0.3">
      <c r="F9359" s="142"/>
    </row>
    <row r="9360" spans="6:6" x14ac:dyDescent="0.3">
      <c r="F9360" s="142"/>
    </row>
    <row r="9361" spans="6:6" x14ac:dyDescent="0.3">
      <c r="F9361" s="142"/>
    </row>
    <row r="9362" spans="6:6" x14ac:dyDescent="0.3">
      <c r="F9362" s="142"/>
    </row>
    <row r="9363" spans="6:6" x14ac:dyDescent="0.3">
      <c r="F9363" s="142"/>
    </row>
    <row r="9364" spans="6:6" x14ac:dyDescent="0.3">
      <c r="F9364" s="142"/>
    </row>
    <row r="9365" spans="6:6" x14ac:dyDescent="0.3">
      <c r="F9365" s="142"/>
    </row>
    <row r="9366" spans="6:6" x14ac:dyDescent="0.3">
      <c r="F9366" s="142"/>
    </row>
    <row r="9367" spans="6:6" x14ac:dyDescent="0.3">
      <c r="F9367" s="142"/>
    </row>
    <row r="9368" spans="6:6" x14ac:dyDescent="0.3">
      <c r="F9368" s="142"/>
    </row>
    <row r="9369" spans="6:6" x14ac:dyDescent="0.3">
      <c r="F9369" s="142"/>
    </row>
    <row r="9370" spans="6:6" x14ac:dyDescent="0.3">
      <c r="F9370" s="142"/>
    </row>
    <row r="9371" spans="6:6" x14ac:dyDescent="0.3">
      <c r="F9371" s="142"/>
    </row>
    <row r="9372" spans="6:6" x14ac:dyDescent="0.3">
      <c r="F9372" s="142"/>
    </row>
    <row r="9373" spans="6:6" x14ac:dyDescent="0.3">
      <c r="F9373" s="142"/>
    </row>
    <row r="9374" spans="6:6" x14ac:dyDescent="0.3">
      <c r="F9374" s="142"/>
    </row>
    <row r="9375" spans="6:6" x14ac:dyDescent="0.3">
      <c r="F9375" s="142"/>
    </row>
    <row r="9376" spans="6:6" x14ac:dyDescent="0.3">
      <c r="F9376" s="142"/>
    </row>
    <row r="9377" spans="6:6" x14ac:dyDescent="0.3">
      <c r="F9377" s="142"/>
    </row>
    <row r="9378" spans="6:6" x14ac:dyDescent="0.3">
      <c r="F9378" s="142"/>
    </row>
    <row r="9379" spans="6:6" x14ac:dyDescent="0.3">
      <c r="F9379" s="142"/>
    </row>
    <row r="9380" spans="6:6" x14ac:dyDescent="0.3">
      <c r="F9380" s="142"/>
    </row>
    <row r="9381" spans="6:6" x14ac:dyDescent="0.3">
      <c r="F9381" s="142"/>
    </row>
    <row r="9382" spans="6:6" x14ac:dyDescent="0.3">
      <c r="F9382" s="142"/>
    </row>
    <row r="9383" spans="6:6" x14ac:dyDescent="0.3">
      <c r="F9383" s="142"/>
    </row>
    <row r="9384" spans="6:6" x14ac:dyDescent="0.3">
      <c r="F9384" s="142"/>
    </row>
    <row r="9385" spans="6:6" x14ac:dyDescent="0.3">
      <c r="F9385" s="142"/>
    </row>
    <row r="9386" spans="6:6" x14ac:dyDescent="0.3">
      <c r="F9386" s="142"/>
    </row>
    <row r="9387" spans="6:6" x14ac:dyDescent="0.3">
      <c r="F9387" s="142"/>
    </row>
    <row r="9388" spans="6:6" x14ac:dyDescent="0.3">
      <c r="F9388" s="142"/>
    </row>
    <row r="9389" spans="6:6" x14ac:dyDescent="0.3">
      <c r="F9389" s="142"/>
    </row>
    <row r="9390" spans="6:6" x14ac:dyDescent="0.3">
      <c r="F9390" s="142"/>
    </row>
    <row r="9391" spans="6:6" x14ac:dyDescent="0.3">
      <c r="F9391" s="142"/>
    </row>
    <row r="9392" spans="6:6" x14ac:dyDescent="0.3">
      <c r="F9392" s="142"/>
    </row>
    <row r="9393" spans="6:6" x14ac:dyDescent="0.3">
      <c r="F9393" s="142"/>
    </row>
    <row r="9394" spans="6:6" x14ac:dyDescent="0.3">
      <c r="F9394" s="142"/>
    </row>
    <row r="9395" spans="6:6" x14ac:dyDescent="0.3">
      <c r="F9395" s="142"/>
    </row>
    <row r="9396" spans="6:6" x14ac:dyDescent="0.3">
      <c r="F9396" s="142"/>
    </row>
    <row r="9397" spans="6:6" x14ac:dyDescent="0.3">
      <c r="F9397" s="142"/>
    </row>
    <row r="9398" spans="6:6" x14ac:dyDescent="0.3">
      <c r="F9398" s="142"/>
    </row>
    <row r="9399" spans="6:6" x14ac:dyDescent="0.3">
      <c r="F9399" s="142"/>
    </row>
    <row r="9400" spans="6:6" x14ac:dyDescent="0.3">
      <c r="F9400" s="142"/>
    </row>
    <row r="9401" spans="6:6" x14ac:dyDescent="0.3">
      <c r="F9401" s="142"/>
    </row>
    <row r="9402" spans="6:6" x14ac:dyDescent="0.3">
      <c r="F9402" s="142"/>
    </row>
    <row r="9403" spans="6:6" x14ac:dyDescent="0.3">
      <c r="F9403" s="142"/>
    </row>
    <row r="9404" spans="6:6" x14ac:dyDescent="0.3">
      <c r="F9404" s="142"/>
    </row>
    <row r="9405" spans="6:6" x14ac:dyDescent="0.3">
      <c r="F9405" s="142"/>
    </row>
    <row r="9406" spans="6:6" x14ac:dyDescent="0.3">
      <c r="F9406" s="142"/>
    </row>
    <row r="9407" spans="6:6" x14ac:dyDescent="0.3">
      <c r="F9407" s="142"/>
    </row>
    <row r="9408" spans="6:6" x14ac:dyDescent="0.3">
      <c r="F9408" s="142"/>
    </row>
    <row r="9409" spans="6:6" x14ac:dyDescent="0.3">
      <c r="F9409" s="142"/>
    </row>
    <row r="9410" spans="6:6" x14ac:dyDescent="0.3">
      <c r="F9410" s="142"/>
    </row>
    <row r="9411" spans="6:6" x14ac:dyDescent="0.3">
      <c r="F9411" s="142"/>
    </row>
    <row r="9412" spans="6:6" x14ac:dyDescent="0.3">
      <c r="F9412" s="142"/>
    </row>
    <row r="9413" spans="6:6" x14ac:dyDescent="0.3">
      <c r="F9413" s="142"/>
    </row>
    <row r="9414" spans="6:6" x14ac:dyDescent="0.3">
      <c r="F9414" s="142"/>
    </row>
    <row r="9415" spans="6:6" x14ac:dyDescent="0.3">
      <c r="F9415" s="142"/>
    </row>
    <row r="9416" spans="6:6" x14ac:dyDescent="0.3">
      <c r="F9416" s="142"/>
    </row>
    <row r="9417" spans="6:6" x14ac:dyDescent="0.3">
      <c r="F9417" s="142"/>
    </row>
    <row r="9418" spans="6:6" x14ac:dyDescent="0.3">
      <c r="F9418" s="142"/>
    </row>
    <row r="9419" spans="6:6" x14ac:dyDescent="0.3">
      <c r="F9419" s="142"/>
    </row>
    <row r="9420" spans="6:6" x14ac:dyDescent="0.3">
      <c r="F9420" s="142"/>
    </row>
    <row r="9421" spans="6:6" x14ac:dyDescent="0.3">
      <c r="F9421" s="142"/>
    </row>
    <row r="9422" spans="6:6" x14ac:dyDescent="0.3">
      <c r="F9422" s="142"/>
    </row>
    <row r="9423" spans="6:6" x14ac:dyDescent="0.3">
      <c r="F9423" s="142"/>
    </row>
    <row r="9424" spans="6:6" x14ac:dyDescent="0.3">
      <c r="F9424" s="142"/>
    </row>
    <row r="9425" spans="6:6" x14ac:dyDescent="0.3">
      <c r="F9425" s="142"/>
    </row>
    <row r="9426" spans="6:6" x14ac:dyDescent="0.3">
      <c r="F9426" s="142"/>
    </row>
    <row r="9427" spans="6:6" x14ac:dyDescent="0.3">
      <c r="F9427" s="142"/>
    </row>
    <row r="9428" spans="6:6" x14ac:dyDescent="0.3">
      <c r="F9428" s="142"/>
    </row>
    <row r="9429" spans="6:6" x14ac:dyDescent="0.3">
      <c r="F9429" s="142"/>
    </row>
    <row r="9430" spans="6:6" x14ac:dyDescent="0.3">
      <c r="F9430" s="142"/>
    </row>
    <row r="9431" spans="6:6" x14ac:dyDescent="0.3">
      <c r="F9431" s="142"/>
    </row>
    <row r="9432" spans="6:6" x14ac:dyDescent="0.3">
      <c r="F9432" s="142"/>
    </row>
    <row r="9433" spans="6:6" x14ac:dyDescent="0.3">
      <c r="F9433" s="142"/>
    </row>
    <row r="9434" spans="6:6" x14ac:dyDescent="0.3">
      <c r="F9434" s="142"/>
    </row>
    <row r="9435" spans="6:6" x14ac:dyDescent="0.3">
      <c r="F9435" s="142"/>
    </row>
    <row r="9436" spans="6:6" x14ac:dyDescent="0.3">
      <c r="F9436" s="142"/>
    </row>
    <row r="9437" spans="6:6" x14ac:dyDescent="0.3">
      <c r="F9437" s="142"/>
    </row>
    <row r="9438" spans="6:6" x14ac:dyDescent="0.3">
      <c r="F9438" s="142"/>
    </row>
    <row r="9439" spans="6:6" x14ac:dyDescent="0.3">
      <c r="F9439" s="142"/>
    </row>
    <row r="9440" spans="6:6" x14ac:dyDescent="0.3">
      <c r="F9440" s="142"/>
    </row>
    <row r="9441" spans="6:6" x14ac:dyDescent="0.3">
      <c r="F9441" s="142"/>
    </row>
    <row r="9442" spans="6:6" x14ac:dyDescent="0.3">
      <c r="F9442" s="142"/>
    </row>
    <row r="9443" spans="6:6" x14ac:dyDescent="0.3">
      <c r="F9443" s="142"/>
    </row>
    <row r="9444" spans="6:6" x14ac:dyDescent="0.3">
      <c r="F9444" s="142"/>
    </row>
    <row r="9445" spans="6:6" x14ac:dyDescent="0.3">
      <c r="F9445" s="142"/>
    </row>
    <row r="9446" spans="6:6" x14ac:dyDescent="0.3">
      <c r="F9446" s="142"/>
    </row>
    <row r="9447" spans="6:6" x14ac:dyDescent="0.3">
      <c r="F9447" s="142"/>
    </row>
    <row r="9448" spans="6:6" x14ac:dyDescent="0.3">
      <c r="F9448" s="142"/>
    </row>
    <row r="9449" spans="6:6" x14ac:dyDescent="0.3">
      <c r="F9449" s="142"/>
    </row>
    <row r="9450" spans="6:6" x14ac:dyDescent="0.3">
      <c r="F9450" s="142"/>
    </row>
    <row r="9451" spans="6:6" x14ac:dyDescent="0.3">
      <c r="F9451" s="142"/>
    </row>
    <row r="9452" spans="6:6" x14ac:dyDescent="0.3">
      <c r="F9452" s="142"/>
    </row>
    <row r="9453" spans="6:6" x14ac:dyDescent="0.3">
      <c r="F9453" s="142"/>
    </row>
    <row r="9454" spans="6:6" x14ac:dyDescent="0.3">
      <c r="F9454" s="142"/>
    </row>
    <row r="9455" spans="6:6" x14ac:dyDescent="0.3">
      <c r="F9455" s="142"/>
    </row>
    <row r="9456" spans="6:6" x14ac:dyDescent="0.3">
      <c r="F9456" s="142"/>
    </row>
    <row r="9457" spans="6:6" x14ac:dyDescent="0.3">
      <c r="F9457" s="142"/>
    </row>
    <row r="9458" spans="6:6" x14ac:dyDescent="0.3">
      <c r="F9458" s="142"/>
    </row>
    <row r="9459" spans="6:6" x14ac:dyDescent="0.3">
      <c r="F9459" s="142"/>
    </row>
    <row r="9460" spans="6:6" x14ac:dyDescent="0.3">
      <c r="F9460" s="142"/>
    </row>
    <row r="9461" spans="6:6" x14ac:dyDescent="0.3">
      <c r="F9461" s="142"/>
    </row>
    <row r="9462" spans="6:6" x14ac:dyDescent="0.3">
      <c r="F9462" s="142"/>
    </row>
    <row r="9463" spans="6:6" x14ac:dyDescent="0.3">
      <c r="F9463" s="142"/>
    </row>
    <row r="9464" spans="6:6" x14ac:dyDescent="0.3">
      <c r="F9464" s="142"/>
    </row>
    <row r="9465" spans="6:6" x14ac:dyDescent="0.3">
      <c r="F9465" s="142"/>
    </row>
    <row r="9466" spans="6:6" x14ac:dyDescent="0.3">
      <c r="F9466" s="142"/>
    </row>
    <row r="9467" spans="6:6" x14ac:dyDescent="0.3">
      <c r="F9467" s="142"/>
    </row>
    <row r="9468" spans="6:6" x14ac:dyDescent="0.3">
      <c r="F9468" s="142"/>
    </row>
    <row r="9469" spans="6:6" x14ac:dyDescent="0.3">
      <c r="F9469" s="142"/>
    </row>
    <row r="9470" spans="6:6" x14ac:dyDescent="0.3">
      <c r="F9470" s="142"/>
    </row>
    <row r="9471" spans="6:6" x14ac:dyDescent="0.3">
      <c r="F9471" s="142"/>
    </row>
    <row r="9472" spans="6:6" x14ac:dyDescent="0.3">
      <c r="F9472" s="142"/>
    </row>
    <row r="9473" spans="6:6" x14ac:dyDescent="0.3">
      <c r="F9473" s="142"/>
    </row>
    <row r="9474" spans="6:6" x14ac:dyDescent="0.3">
      <c r="F9474" s="142"/>
    </row>
    <row r="9475" spans="6:6" x14ac:dyDescent="0.3">
      <c r="F9475" s="142"/>
    </row>
    <row r="9476" spans="6:6" x14ac:dyDescent="0.3">
      <c r="F9476" s="142"/>
    </row>
    <row r="9477" spans="6:6" x14ac:dyDescent="0.3">
      <c r="F9477" s="142"/>
    </row>
    <row r="9478" spans="6:6" x14ac:dyDescent="0.3">
      <c r="F9478" s="142"/>
    </row>
    <row r="9479" spans="6:6" x14ac:dyDescent="0.3">
      <c r="F9479" s="142"/>
    </row>
    <row r="9480" spans="6:6" x14ac:dyDescent="0.3">
      <c r="F9480" s="142"/>
    </row>
    <row r="9481" spans="6:6" x14ac:dyDescent="0.3">
      <c r="F9481" s="142"/>
    </row>
    <row r="9482" spans="6:6" x14ac:dyDescent="0.3">
      <c r="F9482" s="142"/>
    </row>
    <row r="9483" spans="6:6" x14ac:dyDescent="0.3">
      <c r="F9483" s="142"/>
    </row>
    <row r="9484" spans="6:6" x14ac:dyDescent="0.3">
      <c r="F9484" s="142"/>
    </row>
    <row r="9485" spans="6:6" x14ac:dyDescent="0.3">
      <c r="F9485" s="142"/>
    </row>
    <row r="9486" spans="6:6" x14ac:dyDescent="0.3">
      <c r="F9486" s="142"/>
    </row>
    <row r="9487" spans="6:6" x14ac:dyDescent="0.3">
      <c r="F9487" s="142"/>
    </row>
    <row r="9488" spans="6:6" x14ac:dyDescent="0.3">
      <c r="F9488" s="142"/>
    </row>
    <row r="9489" spans="6:6" x14ac:dyDescent="0.3">
      <c r="F9489" s="142"/>
    </row>
    <row r="9490" spans="6:6" x14ac:dyDescent="0.3">
      <c r="F9490" s="142"/>
    </row>
    <row r="9491" spans="6:6" x14ac:dyDescent="0.3">
      <c r="F9491" s="142"/>
    </row>
    <row r="9492" spans="6:6" x14ac:dyDescent="0.3">
      <c r="F9492" s="142"/>
    </row>
    <row r="9493" spans="6:6" x14ac:dyDescent="0.3">
      <c r="F9493" s="142"/>
    </row>
    <row r="9494" spans="6:6" x14ac:dyDescent="0.3">
      <c r="F9494" s="142"/>
    </row>
    <row r="9495" spans="6:6" x14ac:dyDescent="0.3">
      <c r="F9495" s="142"/>
    </row>
    <row r="9496" spans="6:6" x14ac:dyDescent="0.3">
      <c r="F9496" s="142"/>
    </row>
    <row r="9497" spans="6:6" x14ac:dyDescent="0.3">
      <c r="F9497" s="142"/>
    </row>
    <row r="9498" spans="6:6" x14ac:dyDescent="0.3">
      <c r="F9498" s="142"/>
    </row>
    <row r="9499" spans="6:6" x14ac:dyDescent="0.3">
      <c r="F9499" s="142"/>
    </row>
    <row r="9500" spans="6:6" x14ac:dyDescent="0.3">
      <c r="F9500" s="142"/>
    </row>
    <row r="9501" spans="6:6" x14ac:dyDescent="0.3">
      <c r="F9501" s="142"/>
    </row>
    <row r="9502" spans="6:6" x14ac:dyDescent="0.3">
      <c r="F9502" s="142"/>
    </row>
    <row r="9503" spans="6:6" x14ac:dyDescent="0.3">
      <c r="F9503" s="142"/>
    </row>
    <row r="9504" spans="6:6" x14ac:dyDescent="0.3">
      <c r="F9504" s="142"/>
    </row>
    <row r="9505" spans="6:6" x14ac:dyDescent="0.3">
      <c r="F9505" s="142"/>
    </row>
    <row r="9506" spans="6:6" x14ac:dyDescent="0.3">
      <c r="F9506" s="142"/>
    </row>
    <row r="9507" spans="6:6" x14ac:dyDescent="0.3">
      <c r="F9507" s="142"/>
    </row>
    <row r="9508" spans="6:6" x14ac:dyDescent="0.3">
      <c r="F9508" s="142"/>
    </row>
    <row r="9509" spans="6:6" x14ac:dyDescent="0.3">
      <c r="F9509" s="142"/>
    </row>
    <row r="9510" spans="6:6" x14ac:dyDescent="0.3">
      <c r="F9510" s="142"/>
    </row>
    <row r="9511" spans="6:6" x14ac:dyDescent="0.3">
      <c r="F9511" s="142"/>
    </row>
    <row r="9512" spans="6:6" x14ac:dyDescent="0.3">
      <c r="F9512" s="142"/>
    </row>
    <row r="9513" spans="6:6" x14ac:dyDescent="0.3">
      <c r="F9513" s="142"/>
    </row>
    <row r="9514" spans="6:6" x14ac:dyDescent="0.3">
      <c r="F9514" s="142"/>
    </row>
    <row r="9515" spans="6:6" x14ac:dyDescent="0.3">
      <c r="F9515" s="142"/>
    </row>
    <row r="9516" spans="6:6" x14ac:dyDescent="0.3">
      <c r="F9516" s="142"/>
    </row>
    <row r="9517" spans="6:6" x14ac:dyDescent="0.3">
      <c r="F9517" s="142"/>
    </row>
    <row r="9518" spans="6:6" x14ac:dyDescent="0.3">
      <c r="F9518" s="142"/>
    </row>
    <row r="9519" spans="6:6" x14ac:dyDescent="0.3">
      <c r="F9519" s="142"/>
    </row>
    <row r="9520" spans="6:6" x14ac:dyDescent="0.3">
      <c r="F9520" s="142"/>
    </row>
    <row r="9521" spans="6:6" x14ac:dyDescent="0.3">
      <c r="F9521" s="142"/>
    </row>
    <row r="9522" spans="6:6" x14ac:dyDescent="0.3">
      <c r="F9522" s="142"/>
    </row>
    <row r="9523" spans="6:6" x14ac:dyDescent="0.3">
      <c r="F9523" s="142"/>
    </row>
    <row r="9524" spans="6:6" x14ac:dyDescent="0.3">
      <c r="F9524" s="142"/>
    </row>
    <row r="9525" spans="6:6" x14ac:dyDescent="0.3">
      <c r="F9525" s="142"/>
    </row>
    <row r="9526" spans="6:6" x14ac:dyDescent="0.3">
      <c r="F9526" s="142"/>
    </row>
    <row r="9527" spans="6:6" x14ac:dyDescent="0.3">
      <c r="F9527" s="142"/>
    </row>
    <row r="9528" spans="6:6" x14ac:dyDescent="0.3">
      <c r="F9528" s="142"/>
    </row>
    <row r="9529" spans="6:6" x14ac:dyDescent="0.3">
      <c r="F9529" s="142"/>
    </row>
    <row r="9530" spans="6:6" x14ac:dyDescent="0.3">
      <c r="F9530" s="142"/>
    </row>
    <row r="9531" spans="6:6" x14ac:dyDescent="0.3">
      <c r="F9531" s="142"/>
    </row>
    <row r="9532" spans="6:6" x14ac:dyDescent="0.3">
      <c r="F9532" s="142"/>
    </row>
    <row r="9533" spans="6:6" x14ac:dyDescent="0.3">
      <c r="F9533" s="142"/>
    </row>
    <row r="9534" spans="6:6" x14ac:dyDescent="0.3">
      <c r="F9534" s="142"/>
    </row>
    <row r="9535" spans="6:6" x14ac:dyDescent="0.3">
      <c r="F9535" s="142"/>
    </row>
    <row r="9536" spans="6:6" x14ac:dyDescent="0.3">
      <c r="F9536" s="142"/>
    </row>
    <row r="9537" spans="6:6" x14ac:dyDescent="0.3">
      <c r="F9537" s="142"/>
    </row>
    <row r="9538" spans="6:6" x14ac:dyDescent="0.3">
      <c r="F9538" s="142"/>
    </row>
    <row r="9539" spans="6:6" x14ac:dyDescent="0.3">
      <c r="F9539" s="142"/>
    </row>
    <row r="9540" spans="6:6" x14ac:dyDescent="0.3">
      <c r="F9540" s="142"/>
    </row>
    <row r="9541" spans="6:6" x14ac:dyDescent="0.3">
      <c r="F9541" s="142"/>
    </row>
    <row r="9542" spans="6:6" x14ac:dyDescent="0.3">
      <c r="F9542" s="142"/>
    </row>
    <row r="9543" spans="6:6" x14ac:dyDescent="0.3">
      <c r="F9543" s="142"/>
    </row>
    <row r="9544" spans="6:6" x14ac:dyDescent="0.3">
      <c r="F9544" s="142"/>
    </row>
    <row r="9545" spans="6:6" x14ac:dyDescent="0.3">
      <c r="F9545" s="142"/>
    </row>
    <row r="9546" spans="6:6" x14ac:dyDescent="0.3">
      <c r="F9546" s="142"/>
    </row>
    <row r="9547" spans="6:6" x14ac:dyDescent="0.3">
      <c r="F9547" s="142"/>
    </row>
    <row r="9548" spans="6:6" x14ac:dyDescent="0.3">
      <c r="F9548" s="142"/>
    </row>
    <row r="9549" spans="6:6" x14ac:dyDescent="0.3">
      <c r="F9549" s="142"/>
    </row>
    <row r="9550" spans="6:6" x14ac:dyDescent="0.3">
      <c r="F9550" s="142"/>
    </row>
    <row r="9551" spans="6:6" x14ac:dyDescent="0.3">
      <c r="F9551" s="142"/>
    </row>
    <row r="9552" spans="6:6" x14ac:dyDescent="0.3">
      <c r="F9552" s="142"/>
    </row>
    <row r="9553" spans="6:6" x14ac:dyDescent="0.3">
      <c r="F9553" s="142"/>
    </row>
    <row r="9554" spans="6:6" x14ac:dyDescent="0.3">
      <c r="F9554" s="142"/>
    </row>
    <row r="9555" spans="6:6" x14ac:dyDescent="0.3">
      <c r="F9555" s="142"/>
    </row>
    <row r="9556" spans="6:6" x14ac:dyDescent="0.3">
      <c r="F9556" s="142"/>
    </row>
    <row r="9557" spans="6:6" x14ac:dyDescent="0.3">
      <c r="F9557" s="142"/>
    </row>
    <row r="9558" spans="6:6" x14ac:dyDescent="0.3">
      <c r="F9558" s="142"/>
    </row>
    <row r="9559" spans="6:6" x14ac:dyDescent="0.3">
      <c r="F9559" s="142"/>
    </row>
    <row r="9560" spans="6:6" x14ac:dyDescent="0.3">
      <c r="F9560" s="142"/>
    </row>
    <row r="9561" spans="6:6" x14ac:dyDescent="0.3">
      <c r="F9561" s="142"/>
    </row>
    <row r="9562" spans="6:6" x14ac:dyDescent="0.3">
      <c r="F9562" s="142"/>
    </row>
    <row r="9563" spans="6:6" x14ac:dyDescent="0.3">
      <c r="F9563" s="142"/>
    </row>
    <row r="9564" spans="6:6" x14ac:dyDescent="0.3">
      <c r="F9564" s="142"/>
    </row>
    <row r="9565" spans="6:6" x14ac:dyDescent="0.3">
      <c r="F9565" s="142"/>
    </row>
    <row r="9566" spans="6:6" x14ac:dyDescent="0.3">
      <c r="F9566" s="142"/>
    </row>
    <row r="9567" spans="6:6" x14ac:dyDescent="0.3">
      <c r="F9567" s="142"/>
    </row>
    <row r="9568" spans="6:6" x14ac:dyDescent="0.3">
      <c r="F9568" s="142"/>
    </row>
    <row r="9569" spans="6:6" x14ac:dyDescent="0.3">
      <c r="F9569" s="142"/>
    </row>
    <row r="9570" spans="6:6" x14ac:dyDescent="0.3">
      <c r="F9570" s="142"/>
    </row>
    <row r="9571" spans="6:6" x14ac:dyDescent="0.3">
      <c r="F9571" s="142"/>
    </row>
    <row r="9572" spans="6:6" x14ac:dyDescent="0.3">
      <c r="F9572" s="142"/>
    </row>
    <row r="9573" spans="6:6" x14ac:dyDescent="0.3">
      <c r="F9573" s="142"/>
    </row>
    <row r="9574" spans="6:6" x14ac:dyDescent="0.3">
      <c r="F9574" s="142"/>
    </row>
    <row r="9575" spans="6:6" x14ac:dyDescent="0.3">
      <c r="F9575" s="142"/>
    </row>
    <row r="9576" spans="6:6" x14ac:dyDescent="0.3">
      <c r="F9576" s="142"/>
    </row>
    <row r="9577" spans="6:6" x14ac:dyDescent="0.3">
      <c r="F9577" s="142"/>
    </row>
    <row r="9578" spans="6:6" x14ac:dyDescent="0.3">
      <c r="F9578" s="142"/>
    </row>
    <row r="9579" spans="6:6" x14ac:dyDescent="0.3">
      <c r="F9579" s="142"/>
    </row>
    <row r="9580" spans="6:6" x14ac:dyDescent="0.3">
      <c r="F9580" s="142"/>
    </row>
    <row r="9581" spans="6:6" x14ac:dyDescent="0.3">
      <c r="F9581" s="142"/>
    </row>
    <row r="9582" spans="6:6" x14ac:dyDescent="0.3">
      <c r="F9582" s="142"/>
    </row>
    <row r="9583" spans="6:6" x14ac:dyDescent="0.3">
      <c r="F9583" s="142"/>
    </row>
    <row r="9584" spans="6:6" x14ac:dyDescent="0.3">
      <c r="F9584" s="142"/>
    </row>
    <row r="9585" spans="6:6" x14ac:dyDescent="0.3">
      <c r="F9585" s="142"/>
    </row>
    <row r="9586" spans="6:6" x14ac:dyDescent="0.3">
      <c r="F9586" s="142"/>
    </row>
    <row r="9587" spans="6:6" x14ac:dyDescent="0.3">
      <c r="F9587" s="142"/>
    </row>
    <row r="9588" spans="6:6" x14ac:dyDescent="0.3">
      <c r="F9588" s="142"/>
    </row>
    <row r="9589" spans="6:6" x14ac:dyDescent="0.3">
      <c r="F9589" s="142"/>
    </row>
    <row r="9590" spans="6:6" x14ac:dyDescent="0.3">
      <c r="F9590" s="142"/>
    </row>
    <row r="9591" spans="6:6" x14ac:dyDescent="0.3">
      <c r="F9591" s="142"/>
    </row>
    <row r="9592" spans="6:6" x14ac:dyDescent="0.3">
      <c r="F9592" s="142"/>
    </row>
    <row r="9593" spans="6:6" x14ac:dyDescent="0.3">
      <c r="F9593" s="142"/>
    </row>
    <row r="9594" spans="6:6" x14ac:dyDescent="0.3">
      <c r="F9594" s="142"/>
    </row>
    <row r="9595" spans="6:6" x14ac:dyDescent="0.3">
      <c r="F9595" s="142"/>
    </row>
    <row r="9596" spans="6:6" x14ac:dyDescent="0.3">
      <c r="F9596" s="142"/>
    </row>
    <row r="9597" spans="6:6" x14ac:dyDescent="0.3">
      <c r="F9597" s="142"/>
    </row>
    <row r="9598" spans="6:6" x14ac:dyDescent="0.3">
      <c r="F9598" s="142"/>
    </row>
    <row r="9599" spans="6:6" x14ac:dyDescent="0.3">
      <c r="F9599" s="142"/>
    </row>
    <row r="9600" spans="6:6" x14ac:dyDescent="0.3">
      <c r="F9600" s="142"/>
    </row>
    <row r="9601" spans="6:6" x14ac:dyDescent="0.3">
      <c r="F9601" s="142"/>
    </row>
    <row r="9602" spans="6:6" x14ac:dyDescent="0.3">
      <c r="F9602" s="142"/>
    </row>
    <row r="9603" spans="6:6" x14ac:dyDescent="0.3">
      <c r="F9603" s="142"/>
    </row>
    <row r="9604" spans="6:6" x14ac:dyDescent="0.3">
      <c r="F9604" s="142"/>
    </row>
    <row r="9605" spans="6:6" x14ac:dyDescent="0.3">
      <c r="F9605" s="142"/>
    </row>
    <row r="9606" spans="6:6" x14ac:dyDescent="0.3">
      <c r="F9606" s="142"/>
    </row>
    <row r="9607" spans="6:6" x14ac:dyDescent="0.3">
      <c r="F9607" s="142"/>
    </row>
    <row r="9608" spans="6:6" x14ac:dyDescent="0.3">
      <c r="F9608" s="142"/>
    </row>
    <row r="9609" spans="6:6" x14ac:dyDescent="0.3">
      <c r="F9609" s="142"/>
    </row>
    <row r="9610" spans="6:6" x14ac:dyDescent="0.3">
      <c r="F9610" s="142"/>
    </row>
    <row r="9611" spans="6:6" x14ac:dyDescent="0.3">
      <c r="F9611" s="142"/>
    </row>
    <row r="9612" spans="6:6" x14ac:dyDescent="0.3">
      <c r="F9612" s="142"/>
    </row>
    <row r="9613" spans="6:6" x14ac:dyDescent="0.3">
      <c r="F9613" s="142"/>
    </row>
    <row r="9614" spans="6:6" x14ac:dyDescent="0.3">
      <c r="F9614" s="142"/>
    </row>
    <row r="9615" spans="6:6" x14ac:dyDescent="0.3">
      <c r="F9615" s="142"/>
    </row>
    <row r="9616" spans="6:6" x14ac:dyDescent="0.3">
      <c r="F9616" s="142"/>
    </row>
    <row r="9617" spans="6:6" x14ac:dyDescent="0.3">
      <c r="F9617" s="142"/>
    </row>
    <row r="9618" spans="6:6" x14ac:dyDescent="0.3">
      <c r="F9618" s="142"/>
    </row>
    <row r="9619" spans="6:6" x14ac:dyDescent="0.3">
      <c r="F9619" s="142"/>
    </row>
    <row r="9620" spans="6:6" x14ac:dyDescent="0.3">
      <c r="F9620" s="142"/>
    </row>
    <row r="9621" spans="6:6" x14ac:dyDescent="0.3">
      <c r="F9621" s="142"/>
    </row>
    <row r="9622" spans="6:6" x14ac:dyDescent="0.3">
      <c r="F9622" s="142"/>
    </row>
    <row r="9623" spans="6:6" x14ac:dyDescent="0.3">
      <c r="F9623" s="142"/>
    </row>
    <row r="9624" spans="6:6" x14ac:dyDescent="0.3">
      <c r="F9624" s="142"/>
    </row>
    <row r="9625" spans="6:6" x14ac:dyDescent="0.3">
      <c r="F9625" s="142"/>
    </row>
    <row r="9626" spans="6:6" x14ac:dyDescent="0.3">
      <c r="F9626" s="142"/>
    </row>
    <row r="9627" spans="6:6" x14ac:dyDescent="0.3">
      <c r="F9627" s="142"/>
    </row>
    <row r="9628" spans="6:6" x14ac:dyDescent="0.3">
      <c r="F9628" s="142"/>
    </row>
    <row r="9629" spans="6:6" x14ac:dyDescent="0.3">
      <c r="F9629" s="142"/>
    </row>
    <row r="9630" spans="6:6" x14ac:dyDescent="0.3">
      <c r="F9630" s="142"/>
    </row>
    <row r="9631" spans="6:6" x14ac:dyDescent="0.3">
      <c r="F9631" s="142"/>
    </row>
    <row r="9632" spans="6:6" x14ac:dyDescent="0.3">
      <c r="F9632" s="142"/>
    </row>
    <row r="9633" spans="6:6" x14ac:dyDescent="0.3">
      <c r="F9633" s="142"/>
    </row>
    <row r="9634" spans="6:6" x14ac:dyDescent="0.3">
      <c r="F9634" s="142"/>
    </row>
    <row r="9635" spans="6:6" x14ac:dyDescent="0.3">
      <c r="F9635" s="142"/>
    </row>
    <row r="9636" spans="6:6" x14ac:dyDescent="0.3">
      <c r="F9636" s="142"/>
    </row>
    <row r="9637" spans="6:6" x14ac:dyDescent="0.3">
      <c r="F9637" s="142"/>
    </row>
    <row r="9638" spans="6:6" x14ac:dyDescent="0.3">
      <c r="F9638" s="142"/>
    </row>
    <row r="9639" spans="6:6" x14ac:dyDescent="0.3">
      <c r="F9639" s="142"/>
    </row>
    <row r="9640" spans="6:6" x14ac:dyDescent="0.3">
      <c r="F9640" s="142"/>
    </row>
    <row r="9641" spans="6:6" x14ac:dyDescent="0.3">
      <c r="F9641" s="142"/>
    </row>
    <row r="9642" spans="6:6" x14ac:dyDescent="0.3">
      <c r="F9642" s="142"/>
    </row>
    <row r="9643" spans="6:6" x14ac:dyDescent="0.3">
      <c r="F9643" s="142"/>
    </row>
    <row r="9644" spans="6:6" x14ac:dyDescent="0.3">
      <c r="F9644" s="142"/>
    </row>
    <row r="9645" spans="6:6" x14ac:dyDescent="0.3">
      <c r="F9645" s="142"/>
    </row>
    <row r="9646" spans="6:6" x14ac:dyDescent="0.3">
      <c r="F9646" s="142"/>
    </row>
    <row r="9647" spans="6:6" x14ac:dyDescent="0.3">
      <c r="F9647" s="142"/>
    </row>
    <row r="9648" spans="6:6" x14ac:dyDescent="0.3">
      <c r="F9648" s="142"/>
    </row>
    <row r="9649" spans="6:6" x14ac:dyDescent="0.3">
      <c r="F9649" s="142"/>
    </row>
    <row r="9650" spans="6:6" x14ac:dyDescent="0.3">
      <c r="F9650" s="142"/>
    </row>
    <row r="9651" spans="6:6" x14ac:dyDescent="0.3">
      <c r="F9651" s="142"/>
    </row>
    <row r="9652" spans="6:6" x14ac:dyDescent="0.3">
      <c r="F9652" s="142"/>
    </row>
    <row r="9653" spans="6:6" x14ac:dyDescent="0.3">
      <c r="F9653" s="142"/>
    </row>
    <row r="9654" spans="6:6" x14ac:dyDescent="0.3">
      <c r="F9654" s="142"/>
    </row>
    <row r="9655" spans="6:6" x14ac:dyDescent="0.3">
      <c r="F9655" s="142"/>
    </row>
    <row r="9656" spans="6:6" x14ac:dyDescent="0.3">
      <c r="F9656" s="142"/>
    </row>
    <row r="9657" spans="6:6" x14ac:dyDescent="0.3">
      <c r="F9657" s="142"/>
    </row>
    <row r="9658" spans="6:6" x14ac:dyDescent="0.3">
      <c r="F9658" s="142"/>
    </row>
    <row r="9659" spans="6:6" x14ac:dyDescent="0.3">
      <c r="F9659" s="142"/>
    </row>
    <row r="9660" spans="6:6" x14ac:dyDescent="0.3">
      <c r="F9660" s="142"/>
    </row>
    <row r="9661" spans="6:6" x14ac:dyDescent="0.3">
      <c r="F9661" s="142"/>
    </row>
    <row r="9662" spans="6:6" x14ac:dyDescent="0.3">
      <c r="F9662" s="142"/>
    </row>
    <row r="9663" spans="6:6" x14ac:dyDescent="0.3">
      <c r="F9663" s="142"/>
    </row>
    <row r="9664" spans="6:6" x14ac:dyDescent="0.3">
      <c r="F9664" s="142"/>
    </row>
    <row r="9665" spans="6:6" x14ac:dyDescent="0.3">
      <c r="F9665" s="142"/>
    </row>
    <row r="9666" spans="6:6" x14ac:dyDescent="0.3">
      <c r="F9666" s="142"/>
    </row>
    <row r="9667" spans="6:6" x14ac:dyDescent="0.3">
      <c r="F9667" s="142"/>
    </row>
    <row r="9668" spans="6:6" x14ac:dyDescent="0.3">
      <c r="F9668" s="142"/>
    </row>
    <row r="9669" spans="6:6" x14ac:dyDescent="0.3">
      <c r="F9669" s="142"/>
    </row>
    <row r="9670" spans="6:6" x14ac:dyDescent="0.3">
      <c r="F9670" s="142"/>
    </row>
    <row r="9671" spans="6:6" x14ac:dyDescent="0.3">
      <c r="F9671" s="142"/>
    </row>
    <row r="9672" spans="6:6" x14ac:dyDescent="0.3">
      <c r="F9672" s="142"/>
    </row>
    <row r="9673" spans="6:6" x14ac:dyDescent="0.3">
      <c r="F9673" s="142"/>
    </row>
    <row r="9674" spans="6:6" x14ac:dyDescent="0.3">
      <c r="F9674" s="142"/>
    </row>
    <row r="9675" spans="6:6" x14ac:dyDescent="0.3">
      <c r="F9675" s="142"/>
    </row>
    <row r="9676" spans="6:6" x14ac:dyDescent="0.3">
      <c r="F9676" s="142"/>
    </row>
    <row r="9677" spans="6:6" x14ac:dyDescent="0.3">
      <c r="F9677" s="142"/>
    </row>
    <row r="9678" spans="6:6" x14ac:dyDescent="0.3">
      <c r="F9678" s="142"/>
    </row>
    <row r="9679" spans="6:6" x14ac:dyDescent="0.3">
      <c r="F9679" s="142"/>
    </row>
    <row r="9680" spans="6:6" x14ac:dyDescent="0.3">
      <c r="F9680" s="142"/>
    </row>
    <row r="9681" spans="6:6" x14ac:dyDescent="0.3">
      <c r="F9681" s="142"/>
    </row>
    <row r="9682" spans="6:6" x14ac:dyDescent="0.3">
      <c r="F9682" s="142"/>
    </row>
    <row r="9683" spans="6:6" x14ac:dyDescent="0.3">
      <c r="F9683" s="142"/>
    </row>
    <row r="9684" spans="6:6" x14ac:dyDescent="0.3">
      <c r="F9684" s="142"/>
    </row>
    <row r="9685" spans="6:6" x14ac:dyDescent="0.3">
      <c r="F9685" s="142"/>
    </row>
    <row r="9686" spans="6:6" x14ac:dyDescent="0.3">
      <c r="F9686" s="142"/>
    </row>
    <row r="9687" spans="6:6" x14ac:dyDescent="0.3">
      <c r="F9687" s="142"/>
    </row>
    <row r="9688" spans="6:6" x14ac:dyDescent="0.3">
      <c r="F9688" s="142"/>
    </row>
    <row r="9689" spans="6:6" x14ac:dyDescent="0.3">
      <c r="F9689" s="142"/>
    </row>
    <row r="9690" spans="6:6" x14ac:dyDescent="0.3">
      <c r="F9690" s="142"/>
    </row>
    <row r="9691" spans="6:6" x14ac:dyDescent="0.3">
      <c r="F9691" s="142"/>
    </row>
    <row r="9692" spans="6:6" x14ac:dyDescent="0.3">
      <c r="F9692" s="142"/>
    </row>
    <row r="9693" spans="6:6" x14ac:dyDescent="0.3">
      <c r="F9693" s="142"/>
    </row>
    <row r="9694" spans="6:6" x14ac:dyDescent="0.3">
      <c r="F9694" s="142"/>
    </row>
    <row r="9695" spans="6:6" x14ac:dyDescent="0.3">
      <c r="F9695" s="142"/>
    </row>
    <row r="9696" spans="6:6" x14ac:dyDescent="0.3">
      <c r="F9696" s="142"/>
    </row>
    <row r="9697" spans="6:6" x14ac:dyDescent="0.3">
      <c r="F9697" s="142"/>
    </row>
    <row r="9698" spans="6:6" x14ac:dyDescent="0.3">
      <c r="F9698" s="142"/>
    </row>
    <row r="9699" spans="6:6" x14ac:dyDescent="0.3">
      <c r="F9699" s="142"/>
    </row>
    <row r="9700" spans="6:6" x14ac:dyDescent="0.3">
      <c r="F9700" s="142"/>
    </row>
    <row r="9701" spans="6:6" x14ac:dyDescent="0.3">
      <c r="F9701" s="142"/>
    </row>
    <row r="9702" spans="6:6" x14ac:dyDescent="0.3">
      <c r="F9702" s="142"/>
    </row>
    <row r="9703" spans="6:6" x14ac:dyDescent="0.3">
      <c r="F9703" s="142"/>
    </row>
    <row r="9704" spans="6:6" x14ac:dyDescent="0.3">
      <c r="F9704" s="142"/>
    </row>
    <row r="9705" spans="6:6" x14ac:dyDescent="0.3">
      <c r="F9705" s="142"/>
    </row>
    <row r="9706" spans="6:6" x14ac:dyDescent="0.3">
      <c r="F9706" s="142"/>
    </row>
    <row r="9707" spans="6:6" x14ac:dyDescent="0.3">
      <c r="F9707" s="142"/>
    </row>
    <row r="9708" spans="6:6" x14ac:dyDescent="0.3">
      <c r="F9708" s="142"/>
    </row>
    <row r="9709" spans="6:6" x14ac:dyDescent="0.3">
      <c r="F9709" s="142"/>
    </row>
    <row r="9710" spans="6:6" x14ac:dyDescent="0.3">
      <c r="F9710" s="142"/>
    </row>
    <row r="9711" spans="6:6" x14ac:dyDescent="0.3">
      <c r="F9711" s="142"/>
    </row>
    <row r="9712" spans="6:6" x14ac:dyDescent="0.3">
      <c r="F9712" s="142"/>
    </row>
    <row r="9713" spans="6:6" x14ac:dyDescent="0.3">
      <c r="F9713" s="142"/>
    </row>
    <row r="9714" spans="6:6" x14ac:dyDescent="0.3">
      <c r="F9714" s="142"/>
    </row>
    <row r="9715" spans="6:6" x14ac:dyDescent="0.3">
      <c r="F9715" s="142"/>
    </row>
    <row r="9716" spans="6:6" x14ac:dyDescent="0.3">
      <c r="F9716" s="142"/>
    </row>
    <row r="9717" spans="6:6" x14ac:dyDescent="0.3">
      <c r="F9717" s="142"/>
    </row>
    <row r="9718" spans="6:6" x14ac:dyDescent="0.3">
      <c r="F9718" s="142"/>
    </row>
    <row r="9719" spans="6:6" x14ac:dyDescent="0.3">
      <c r="F9719" s="142"/>
    </row>
    <row r="9720" spans="6:6" x14ac:dyDescent="0.3">
      <c r="F9720" s="142"/>
    </row>
    <row r="9721" spans="6:6" x14ac:dyDescent="0.3">
      <c r="F9721" s="142"/>
    </row>
    <row r="9722" spans="6:6" x14ac:dyDescent="0.3">
      <c r="F9722" s="142"/>
    </row>
    <row r="9723" spans="6:6" x14ac:dyDescent="0.3">
      <c r="F9723" s="142"/>
    </row>
    <row r="9724" spans="6:6" x14ac:dyDescent="0.3">
      <c r="F9724" s="142"/>
    </row>
    <row r="9725" spans="6:6" x14ac:dyDescent="0.3">
      <c r="F9725" s="142"/>
    </row>
    <row r="9726" spans="6:6" x14ac:dyDescent="0.3">
      <c r="F9726" s="142"/>
    </row>
    <row r="9727" spans="6:6" x14ac:dyDescent="0.3">
      <c r="F9727" s="142"/>
    </row>
    <row r="9728" spans="6:6" x14ac:dyDescent="0.3">
      <c r="F9728" s="142"/>
    </row>
    <row r="9729" spans="6:6" x14ac:dyDescent="0.3">
      <c r="F9729" s="142"/>
    </row>
    <row r="9730" spans="6:6" x14ac:dyDescent="0.3">
      <c r="F9730" s="142"/>
    </row>
    <row r="9731" spans="6:6" x14ac:dyDescent="0.3">
      <c r="F9731" s="142"/>
    </row>
    <row r="9732" spans="6:6" x14ac:dyDescent="0.3">
      <c r="F9732" s="142"/>
    </row>
    <row r="9733" spans="6:6" x14ac:dyDescent="0.3">
      <c r="F9733" s="142"/>
    </row>
    <row r="9734" spans="6:6" x14ac:dyDescent="0.3">
      <c r="F9734" s="142"/>
    </row>
    <row r="9735" spans="6:6" x14ac:dyDescent="0.3">
      <c r="F9735" s="142"/>
    </row>
    <row r="9736" spans="6:6" x14ac:dyDescent="0.3">
      <c r="F9736" s="142"/>
    </row>
    <row r="9737" spans="6:6" x14ac:dyDescent="0.3">
      <c r="F9737" s="142"/>
    </row>
    <row r="9738" spans="6:6" x14ac:dyDescent="0.3">
      <c r="F9738" s="142"/>
    </row>
    <row r="9739" spans="6:6" x14ac:dyDescent="0.3">
      <c r="F9739" s="142"/>
    </row>
    <row r="9740" spans="6:6" x14ac:dyDescent="0.3">
      <c r="F9740" s="142"/>
    </row>
    <row r="9741" spans="6:6" x14ac:dyDescent="0.3">
      <c r="F9741" s="142"/>
    </row>
    <row r="9742" spans="6:6" x14ac:dyDescent="0.3">
      <c r="F9742" s="142"/>
    </row>
    <row r="9743" spans="6:6" x14ac:dyDescent="0.3">
      <c r="F9743" s="142"/>
    </row>
    <row r="9744" spans="6:6" x14ac:dyDescent="0.3">
      <c r="F9744" s="142"/>
    </row>
    <row r="9745" spans="6:6" x14ac:dyDescent="0.3">
      <c r="F9745" s="142"/>
    </row>
    <row r="9746" spans="6:6" x14ac:dyDescent="0.3">
      <c r="F9746" s="142"/>
    </row>
    <row r="9747" spans="6:6" x14ac:dyDescent="0.3">
      <c r="F9747" s="142"/>
    </row>
    <row r="9748" spans="6:6" x14ac:dyDescent="0.3">
      <c r="F9748" s="142"/>
    </row>
    <row r="9749" spans="6:6" x14ac:dyDescent="0.3">
      <c r="F9749" s="142"/>
    </row>
    <row r="9750" spans="6:6" x14ac:dyDescent="0.3">
      <c r="F9750" s="142"/>
    </row>
    <row r="9751" spans="6:6" x14ac:dyDescent="0.3">
      <c r="F9751" s="142"/>
    </row>
    <row r="9752" spans="6:6" x14ac:dyDescent="0.3">
      <c r="F9752" s="142"/>
    </row>
    <row r="9753" spans="6:6" x14ac:dyDescent="0.3">
      <c r="F9753" s="142"/>
    </row>
    <row r="9754" spans="6:6" x14ac:dyDescent="0.3">
      <c r="F9754" s="142"/>
    </row>
    <row r="9755" spans="6:6" x14ac:dyDescent="0.3">
      <c r="F9755" s="142"/>
    </row>
    <row r="9756" spans="6:6" x14ac:dyDescent="0.3">
      <c r="F9756" s="142"/>
    </row>
    <row r="9757" spans="6:6" x14ac:dyDescent="0.3">
      <c r="F9757" s="142"/>
    </row>
    <row r="9758" spans="6:6" x14ac:dyDescent="0.3">
      <c r="F9758" s="142"/>
    </row>
    <row r="9759" spans="6:6" x14ac:dyDescent="0.3">
      <c r="F9759" s="142"/>
    </row>
    <row r="9760" spans="6:6" x14ac:dyDescent="0.3">
      <c r="F9760" s="142"/>
    </row>
    <row r="9761" spans="6:6" x14ac:dyDescent="0.3">
      <c r="F9761" s="142"/>
    </row>
    <row r="9762" spans="6:6" x14ac:dyDescent="0.3">
      <c r="F9762" s="142"/>
    </row>
    <row r="9763" spans="6:6" x14ac:dyDescent="0.3">
      <c r="F9763" s="142"/>
    </row>
    <row r="9764" spans="6:6" x14ac:dyDescent="0.3">
      <c r="F9764" s="142"/>
    </row>
    <row r="9765" spans="6:6" x14ac:dyDescent="0.3">
      <c r="F9765" s="142"/>
    </row>
    <row r="9766" spans="6:6" x14ac:dyDescent="0.3">
      <c r="F9766" s="142"/>
    </row>
    <row r="9767" spans="6:6" x14ac:dyDescent="0.3">
      <c r="F9767" s="142"/>
    </row>
    <row r="9768" spans="6:6" x14ac:dyDescent="0.3">
      <c r="F9768" s="142"/>
    </row>
    <row r="9769" spans="6:6" x14ac:dyDescent="0.3">
      <c r="F9769" s="142"/>
    </row>
    <row r="9770" spans="6:6" x14ac:dyDescent="0.3">
      <c r="F9770" s="142"/>
    </row>
    <row r="9771" spans="6:6" x14ac:dyDescent="0.3">
      <c r="F9771" s="142"/>
    </row>
    <row r="9772" spans="6:6" x14ac:dyDescent="0.3">
      <c r="F9772" s="142"/>
    </row>
    <row r="9773" spans="6:6" x14ac:dyDescent="0.3">
      <c r="F9773" s="142"/>
    </row>
    <row r="9774" spans="6:6" x14ac:dyDescent="0.3">
      <c r="F9774" s="142"/>
    </row>
    <row r="9775" spans="6:6" x14ac:dyDescent="0.3">
      <c r="F9775" s="142"/>
    </row>
    <row r="9776" spans="6:6" x14ac:dyDescent="0.3">
      <c r="F9776" s="142"/>
    </row>
    <row r="9777" spans="6:6" x14ac:dyDescent="0.3">
      <c r="F9777" s="142"/>
    </row>
    <row r="9778" spans="6:6" x14ac:dyDescent="0.3">
      <c r="F9778" s="142"/>
    </row>
    <row r="9779" spans="6:6" x14ac:dyDescent="0.3">
      <c r="F9779" s="142"/>
    </row>
    <row r="9780" spans="6:6" x14ac:dyDescent="0.3">
      <c r="F9780" s="142"/>
    </row>
    <row r="9781" spans="6:6" x14ac:dyDescent="0.3">
      <c r="F9781" s="142"/>
    </row>
    <row r="9782" spans="6:6" x14ac:dyDescent="0.3">
      <c r="F9782" s="142"/>
    </row>
    <row r="9783" spans="6:6" x14ac:dyDescent="0.3">
      <c r="F9783" s="142"/>
    </row>
    <row r="9784" spans="6:6" x14ac:dyDescent="0.3">
      <c r="F9784" s="142"/>
    </row>
    <row r="9785" spans="6:6" x14ac:dyDescent="0.3">
      <c r="F9785" s="142"/>
    </row>
    <row r="9786" spans="6:6" x14ac:dyDescent="0.3">
      <c r="F9786" s="142"/>
    </row>
    <row r="9787" spans="6:6" x14ac:dyDescent="0.3">
      <c r="F9787" s="142"/>
    </row>
    <row r="9788" spans="6:6" x14ac:dyDescent="0.3">
      <c r="F9788" s="142"/>
    </row>
    <row r="9789" spans="6:6" x14ac:dyDescent="0.3">
      <c r="F9789" s="142"/>
    </row>
    <row r="9790" spans="6:6" x14ac:dyDescent="0.3">
      <c r="F9790" s="142"/>
    </row>
    <row r="9791" spans="6:6" x14ac:dyDescent="0.3">
      <c r="F9791" s="142"/>
    </row>
    <row r="9792" spans="6:6" x14ac:dyDescent="0.3">
      <c r="F9792" s="142"/>
    </row>
    <row r="9793" spans="6:6" x14ac:dyDescent="0.3">
      <c r="F9793" s="142"/>
    </row>
    <row r="9794" spans="6:6" x14ac:dyDescent="0.3">
      <c r="F9794" s="142"/>
    </row>
    <row r="9795" spans="6:6" x14ac:dyDescent="0.3">
      <c r="F9795" s="142"/>
    </row>
    <row r="9796" spans="6:6" x14ac:dyDescent="0.3">
      <c r="F9796" s="142"/>
    </row>
    <row r="9797" spans="6:6" x14ac:dyDescent="0.3">
      <c r="F9797" s="142"/>
    </row>
    <row r="9798" spans="6:6" x14ac:dyDescent="0.3">
      <c r="F9798" s="142"/>
    </row>
    <row r="9799" spans="6:6" x14ac:dyDescent="0.3">
      <c r="F9799" s="142"/>
    </row>
    <row r="9800" spans="6:6" x14ac:dyDescent="0.3">
      <c r="F9800" s="142"/>
    </row>
    <row r="9801" spans="6:6" x14ac:dyDescent="0.3">
      <c r="F9801" s="142"/>
    </row>
    <row r="9802" spans="6:6" x14ac:dyDescent="0.3">
      <c r="F9802" s="142"/>
    </row>
    <row r="9803" spans="6:6" x14ac:dyDescent="0.3">
      <c r="F9803" s="142"/>
    </row>
    <row r="9804" spans="6:6" x14ac:dyDescent="0.3">
      <c r="F9804" s="142"/>
    </row>
    <row r="9805" spans="6:6" x14ac:dyDescent="0.3">
      <c r="F9805" s="142"/>
    </row>
    <row r="9806" spans="6:6" x14ac:dyDescent="0.3">
      <c r="F9806" s="142"/>
    </row>
    <row r="9807" spans="6:6" x14ac:dyDescent="0.3">
      <c r="F9807" s="142"/>
    </row>
    <row r="9808" spans="6:6" x14ac:dyDescent="0.3">
      <c r="F9808" s="142"/>
    </row>
    <row r="9809" spans="6:6" x14ac:dyDescent="0.3">
      <c r="F9809" s="142"/>
    </row>
    <row r="9810" spans="6:6" x14ac:dyDescent="0.3">
      <c r="F9810" s="142"/>
    </row>
    <row r="9811" spans="6:6" x14ac:dyDescent="0.3">
      <c r="F9811" s="142"/>
    </row>
    <row r="9812" spans="6:6" x14ac:dyDescent="0.3">
      <c r="F9812" s="142"/>
    </row>
    <row r="9813" spans="6:6" x14ac:dyDescent="0.3">
      <c r="F9813" s="142"/>
    </row>
    <row r="9814" spans="6:6" x14ac:dyDescent="0.3">
      <c r="F9814" s="142"/>
    </row>
    <row r="9815" spans="6:6" x14ac:dyDescent="0.3">
      <c r="F9815" s="142"/>
    </row>
    <row r="9816" spans="6:6" x14ac:dyDescent="0.3">
      <c r="F9816" s="142"/>
    </row>
    <row r="9817" spans="6:6" x14ac:dyDescent="0.3">
      <c r="F9817" s="142"/>
    </row>
    <row r="9818" spans="6:6" x14ac:dyDescent="0.3">
      <c r="F9818" s="142"/>
    </row>
    <row r="9819" spans="6:6" x14ac:dyDescent="0.3">
      <c r="F9819" s="142"/>
    </row>
    <row r="9820" spans="6:6" x14ac:dyDescent="0.3">
      <c r="F9820" s="142"/>
    </row>
    <row r="9821" spans="6:6" x14ac:dyDescent="0.3">
      <c r="F9821" s="142"/>
    </row>
    <row r="9822" spans="6:6" x14ac:dyDescent="0.3">
      <c r="F9822" s="142"/>
    </row>
    <row r="9823" spans="6:6" x14ac:dyDescent="0.3">
      <c r="F9823" s="142"/>
    </row>
    <row r="9824" spans="6:6" x14ac:dyDescent="0.3">
      <c r="F9824" s="142"/>
    </row>
    <row r="9825" spans="6:6" x14ac:dyDescent="0.3">
      <c r="F9825" s="142"/>
    </row>
    <row r="9826" spans="6:6" x14ac:dyDescent="0.3">
      <c r="F9826" s="142"/>
    </row>
    <row r="9827" spans="6:6" x14ac:dyDescent="0.3">
      <c r="F9827" s="142"/>
    </row>
    <row r="9828" spans="6:6" x14ac:dyDescent="0.3">
      <c r="F9828" s="142"/>
    </row>
    <row r="9829" spans="6:6" x14ac:dyDescent="0.3">
      <c r="F9829" s="142"/>
    </row>
    <row r="9830" spans="6:6" x14ac:dyDescent="0.3">
      <c r="F9830" s="142"/>
    </row>
    <row r="9831" spans="6:6" x14ac:dyDescent="0.3">
      <c r="F9831" s="142"/>
    </row>
    <row r="9832" spans="6:6" x14ac:dyDescent="0.3">
      <c r="F9832" s="142"/>
    </row>
    <row r="9833" spans="6:6" x14ac:dyDescent="0.3">
      <c r="F9833" s="142"/>
    </row>
    <row r="9834" spans="6:6" x14ac:dyDescent="0.3">
      <c r="F9834" s="142"/>
    </row>
    <row r="9835" spans="6:6" x14ac:dyDescent="0.3">
      <c r="F9835" s="142"/>
    </row>
    <row r="9836" spans="6:6" x14ac:dyDescent="0.3">
      <c r="F9836" s="142"/>
    </row>
    <row r="9837" spans="6:6" x14ac:dyDescent="0.3">
      <c r="F9837" s="142"/>
    </row>
    <row r="9838" spans="6:6" x14ac:dyDescent="0.3">
      <c r="F9838" s="142"/>
    </row>
    <row r="9839" spans="6:6" x14ac:dyDescent="0.3">
      <c r="F9839" s="142"/>
    </row>
    <row r="9840" spans="6:6" x14ac:dyDescent="0.3">
      <c r="F9840" s="142"/>
    </row>
    <row r="9841" spans="6:6" x14ac:dyDescent="0.3">
      <c r="F9841" s="142"/>
    </row>
    <row r="9842" spans="6:6" x14ac:dyDescent="0.3">
      <c r="F9842" s="142"/>
    </row>
    <row r="9843" spans="6:6" x14ac:dyDescent="0.3">
      <c r="F9843" s="142"/>
    </row>
    <row r="9844" spans="6:6" x14ac:dyDescent="0.3">
      <c r="F9844" s="142"/>
    </row>
    <row r="9845" spans="6:6" x14ac:dyDescent="0.3">
      <c r="F9845" s="142"/>
    </row>
    <row r="9846" spans="6:6" x14ac:dyDescent="0.3">
      <c r="F9846" s="142"/>
    </row>
    <row r="9847" spans="6:6" x14ac:dyDescent="0.3">
      <c r="F9847" s="142"/>
    </row>
    <row r="9848" spans="6:6" x14ac:dyDescent="0.3">
      <c r="F9848" s="142"/>
    </row>
    <row r="9849" spans="6:6" x14ac:dyDescent="0.3">
      <c r="F9849" s="142"/>
    </row>
    <row r="9850" spans="6:6" x14ac:dyDescent="0.3">
      <c r="F9850" s="142"/>
    </row>
    <row r="9851" spans="6:6" x14ac:dyDescent="0.3">
      <c r="F9851" s="142"/>
    </row>
    <row r="9852" spans="6:6" x14ac:dyDescent="0.3">
      <c r="F9852" s="142"/>
    </row>
    <row r="9853" spans="6:6" x14ac:dyDescent="0.3">
      <c r="F9853" s="142"/>
    </row>
    <row r="9854" spans="6:6" x14ac:dyDescent="0.3">
      <c r="F9854" s="142"/>
    </row>
    <row r="9855" spans="6:6" x14ac:dyDescent="0.3">
      <c r="F9855" s="142"/>
    </row>
    <row r="9856" spans="6:6" x14ac:dyDescent="0.3">
      <c r="F9856" s="142"/>
    </row>
    <row r="9857" spans="6:6" x14ac:dyDescent="0.3">
      <c r="F9857" s="142"/>
    </row>
    <row r="9858" spans="6:6" x14ac:dyDescent="0.3">
      <c r="F9858" s="142"/>
    </row>
    <row r="9859" spans="6:6" x14ac:dyDescent="0.3">
      <c r="F9859" s="142"/>
    </row>
    <row r="9860" spans="6:6" x14ac:dyDescent="0.3">
      <c r="F9860" s="142"/>
    </row>
    <row r="9861" spans="6:6" x14ac:dyDescent="0.3">
      <c r="F9861" s="142"/>
    </row>
    <row r="9862" spans="6:6" x14ac:dyDescent="0.3">
      <c r="F9862" s="142"/>
    </row>
    <row r="9863" spans="6:6" x14ac:dyDescent="0.3">
      <c r="F9863" s="142"/>
    </row>
    <row r="9864" spans="6:6" x14ac:dyDescent="0.3">
      <c r="F9864" s="142"/>
    </row>
    <row r="9865" spans="6:6" x14ac:dyDescent="0.3">
      <c r="F9865" s="142"/>
    </row>
    <row r="9866" spans="6:6" x14ac:dyDescent="0.3">
      <c r="F9866" s="142"/>
    </row>
    <row r="9867" spans="6:6" x14ac:dyDescent="0.3">
      <c r="F9867" s="142"/>
    </row>
    <row r="9868" spans="6:6" x14ac:dyDescent="0.3">
      <c r="F9868" s="142"/>
    </row>
    <row r="9869" spans="6:6" x14ac:dyDescent="0.3">
      <c r="F9869" s="142"/>
    </row>
    <row r="9870" spans="6:6" x14ac:dyDescent="0.3">
      <c r="F9870" s="142"/>
    </row>
    <row r="9871" spans="6:6" x14ac:dyDescent="0.3">
      <c r="F9871" s="142"/>
    </row>
    <row r="9872" spans="6:6" x14ac:dyDescent="0.3">
      <c r="F9872" s="142"/>
    </row>
    <row r="9873" spans="6:6" x14ac:dyDescent="0.3">
      <c r="F9873" s="142"/>
    </row>
    <row r="9874" spans="6:6" x14ac:dyDescent="0.3">
      <c r="F9874" s="142"/>
    </row>
    <row r="9875" spans="6:6" x14ac:dyDescent="0.3">
      <c r="F9875" s="142"/>
    </row>
    <row r="9876" spans="6:6" x14ac:dyDescent="0.3">
      <c r="F9876" s="142"/>
    </row>
    <row r="9877" spans="6:6" x14ac:dyDescent="0.3">
      <c r="F9877" s="142"/>
    </row>
    <row r="9878" spans="6:6" x14ac:dyDescent="0.3">
      <c r="F9878" s="142"/>
    </row>
    <row r="9879" spans="6:6" x14ac:dyDescent="0.3">
      <c r="F9879" s="142"/>
    </row>
    <row r="9880" spans="6:6" x14ac:dyDescent="0.3">
      <c r="F9880" s="142"/>
    </row>
    <row r="9881" spans="6:6" x14ac:dyDescent="0.3">
      <c r="F9881" s="142"/>
    </row>
    <row r="9882" spans="6:6" x14ac:dyDescent="0.3">
      <c r="F9882" s="142"/>
    </row>
    <row r="9883" spans="6:6" x14ac:dyDescent="0.3">
      <c r="F9883" s="142"/>
    </row>
    <row r="9884" spans="6:6" x14ac:dyDescent="0.3">
      <c r="F9884" s="142"/>
    </row>
    <row r="9885" spans="6:6" x14ac:dyDescent="0.3">
      <c r="F9885" s="142"/>
    </row>
    <row r="9886" spans="6:6" x14ac:dyDescent="0.3">
      <c r="F9886" s="142"/>
    </row>
    <row r="9887" spans="6:6" x14ac:dyDescent="0.3">
      <c r="F9887" s="142"/>
    </row>
    <row r="9888" spans="6:6" x14ac:dyDescent="0.3">
      <c r="F9888" s="142"/>
    </row>
    <row r="9889" spans="6:6" x14ac:dyDescent="0.3">
      <c r="F9889" s="142"/>
    </row>
    <row r="9890" spans="6:6" x14ac:dyDescent="0.3">
      <c r="F9890" s="142"/>
    </row>
    <row r="9891" spans="6:6" x14ac:dyDescent="0.3">
      <c r="F9891" s="142"/>
    </row>
    <row r="9892" spans="6:6" x14ac:dyDescent="0.3">
      <c r="F9892" s="142"/>
    </row>
    <row r="9893" spans="6:6" x14ac:dyDescent="0.3">
      <c r="F9893" s="142"/>
    </row>
    <row r="9894" spans="6:6" x14ac:dyDescent="0.3">
      <c r="F9894" s="142"/>
    </row>
    <row r="9895" spans="6:6" x14ac:dyDescent="0.3">
      <c r="F9895" s="142"/>
    </row>
    <row r="9896" spans="6:6" x14ac:dyDescent="0.3">
      <c r="F9896" s="142"/>
    </row>
    <row r="9897" spans="6:6" x14ac:dyDescent="0.3">
      <c r="F9897" s="142"/>
    </row>
    <row r="9898" spans="6:6" x14ac:dyDescent="0.3">
      <c r="F9898" s="142"/>
    </row>
    <row r="9899" spans="6:6" x14ac:dyDescent="0.3">
      <c r="F9899" s="142"/>
    </row>
    <row r="9900" spans="6:6" x14ac:dyDescent="0.3">
      <c r="F9900" s="142"/>
    </row>
    <row r="9901" spans="6:6" x14ac:dyDescent="0.3">
      <c r="F9901" s="142"/>
    </row>
    <row r="9902" spans="6:6" x14ac:dyDescent="0.3">
      <c r="F9902" s="142"/>
    </row>
    <row r="9903" spans="6:6" x14ac:dyDescent="0.3">
      <c r="F9903" s="142"/>
    </row>
    <row r="9904" spans="6:6" x14ac:dyDescent="0.3">
      <c r="F9904" s="142"/>
    </row>
    <row r="9905" spans="6:6" x14ac:dyDescent="0.3">
      <c r="F9905" s="142"/>
    </row>
    <row r="9906" spans="6:6" x14ac:dyDescent="0.3">
      <c r="F9906" s="142"/>
    </row>
    <row r="9907" spans="6:6" x14ac:dyDescent="0.3">
      <c r="F9907" s="142"/>
    </row>
    <row r="9908" spans="6:6" x14ac:dyDescent="0.3">
      <c r="F9908" s="142"/>
    </row>
    <row r="9909" spans="6:6" x14ac:dyDescent="0.3">
      <c r="F9909" s="142"/>
    </row>
    <row r="9910" spans="6:6" x14ac:dyDescent="0.3">
      <c r="F9910" s="142"/>
    </row>
    <row r="9911" spans="6:6" x14ac:dyDescent="0.3">
      <c r="F9911" s="142"/>
    </row>
    <row r="9912" spans="6:6" x14ac:dyDescent="0.3">
      <c r="F9912" s="142"/>
    </row>
    <row r="9913" spans="6:6" x14ac:dyDescent="0.3">
      <c r="F9913" s="142"/>
    </row>
    <row r="9914" spans="6:6" x14ac:dyDescent="0.3">
      <c r="F9914" s="142"/>
    </row>
    <row r="9915" spans="6:6" x14ac:dyDescent="0.3">
      <c r="F9915" s="142"/>
    </row>
    <row r="9916" spans="6:6" x14ac:dyDescent="0.3">
      <c r="F9916" s="142"/>
    </row>
    <row r="9917" spans="6:6" x14ac:dyDescent="0.3">
      <c r="F9917" s="142"/>
    </row>
    <row r="9918" spans="6:6" x14ac:dyDescent="0.3">
      <c r="F9918" s="142"/>
    </row>
    <row r="9919" spans="6:6" x14ac:dyDescent="0.3">
      <c r="F9919" s="142"/>
    </row>
    <row r="9920" spans="6:6" x14ac:dyDescent="0.3">
      <c r="F9920" s="142"/>
    </row>
    <row r="9921" spans="6:6" x14ac:dyDescent="0.3">
      <c r="F9921" s="142"/>
    </row>
    <row r="9922" spans="6:6" x14ac:dyDescent="0.3">
      <c r="F9922" s="142"/>
    </row>
    <row r="9923" spans="6:6" x14ac:dyDescent="0.3">
      <c r="F9923" s="142"/>
    </row>
    <row r="9924" spans="6:6" x14ac:dyDescent="0.3">
      <c r="F9924" s="142"/>
    </row>
    <row r="9925" spans="6:6" x14ac:dyDescent="0.3">
      <c r="F9925" s="142"/>
    </row>
    <row r="9926" spans="6:6" x14ac:dyDescent="0.3">
      <c r="F9926" s="142"/>
    </row>
    <row r="9927" spans="6:6" x14ac:dyDescent="0.3">
      <c r="F9927" s="142"/>
    </row>
    <row r="9928" spans="6:6" x14ac:dyDescent="0.3">
      <c r="F9928" s="142"/>
    </row>
    <row r="9929" spans="6:6" x14ac:dyDescent="0.3">
      <c r="F9929" s="142"/>
    </row>
    <row r="9930" spans="6:6" x14ac:dyDescent="0.3">
      <c r="F9930" s="142"/>
    </row>
    <row r="9931" spans="6:6" x14ac:dyDescent="0.3">
      <c r="F9931" s="142"/>
    </row>
    <row r="9932" spans="6:6" x14ac:dyDescent="0.3">
      <c r="F9932" s="142"/>
    </row>
    <row r="9933" spans="6:6" x14ac:dyDescent="0.3">
      <c r="F9933" s="142"/>
    </row>
    <row r="9934" spans="6:6" x14ac:dyDescent="0.3">
      <c r="F9934" s="142"/>
    </row>
    <row r="9935" spans="6:6" x14ac:dyDescent="0.3">
      <c r="F9935" s="142"/>
    </row>
    <row r="9936" spans="6:6" x14ac:dyDescent="0.3">
      <c r="F9936" s="142"/>
    </row>
    <row r="9937" spans="6:6" x14ac:dyDescent="0.3">
      <c r="F9937" s="142"/>
    </row>
    <row r="9938" spans="6:6" x14ac:dyDescent="0.3">
      <c r="F9938" s="142"/>
    </row>
    <row r="9939" spans="6:6" x14ac:dyDescent="0.3">
      <c r="F9939" s="142"/>
    </row>
    <row r="9940" spans="6:6" x14ac:dyDescent="0.3">
      <c r="F9940" s="142"/>
    </row>
    <row r="9941" spans="6:6" x14ac:dyDescent="0.3">
      <c r="F9941" s="142"/>
    </row>
    <row r="9942" spans="6:6" x14ac:dyDescent="0.3">
      <c r="F9942" s="142"/>
    </row>
    <row r="9943" spans="6:6" x14ac:dyDescent="0.3">
      <c r="F9943" s="142"/>
    </row>
    <row r="9944" spans="6:6" x14ac:dyDescent="0.3">
      <c r="F9944" s="142"/>
    </row>
    <row r="9945" spans="6:6" x14ac:dyDescent="0.3">
      <c r="F9945" s="142"/>
    </row>
    <row r="9946" spans="6:6" x14ac:dyDescent="0.3">
      <c r="F9946" s="142"/>
    </row>
    <row r="9947" spans="6:6" x14ac:dyDescent="0.3">
      <c r="F9947" s="142"/>
    </row>
    <row r="9948" spans="6:6" x14ac:dyDescent="0.3">
      <c r="F9948" s="142"/>
    </row>
    <row r="9949" spans="6:6" x14ac:dyDescent="0.3">
      <c r="F9949" s="142"/>
    </row>
    <row r="9950" spans="6:6" x14ac:dyDescent="0.3">
      <c r="F9950" s="142"/>
    </row>
    <row r="9951" spans="6:6" x14ac:dyDescent="0.3">
      <c r="F9951" s="142"/>
    </row>
    <row r="9952" spans="6:6" x14ac:dyDescent="0.3">
      <c r="F9952" s="142"/>
    </row>
    <row r="9953" spans="6:6" x14ac:dyDescent="0.3">
      <c r="F9953" s="142"/>
    </row>
    <row r="9954" spans="6:6" x14ac:dyDescent="0.3">
      <c r="F9954" s="142"/>
    </row>
    <row r="9955" spans="6:6" x14ac:dyDescent="0.3">
      <c r="F9955" s="142"/>
    </row>
    <row r="9956" spans="6:6" x14ac:dyDescent="0.3">
      <c r="F9956" s="142"/>
    </row>
    <row r="9957" spans="6:6" x14ac:dyDescent="0.3">
      <c r="F9957" s="142"/>
    </row>
    <row r="9958" spans="6:6" x14ac:dyDescent="0.3">
      <c r="F9958" s="142"/>
    </row>
    <row r="9959" spans="6:6" x14ac:dyDescent="0.3">
      <c r="F9959" s="142"/>
    </row>
    <row r="9960" spans="6:6" x14ac:dyDescent="0.3">
      <c r="F9960" s="142"/>
    </row>
    <row r="9961" spans="6:6" x14ac:dyDescent="0.3">
      <c r="F9961" s="142"/>
    </row>
    <row r="9962" spans="6:6" x14ac:dyDescent="0.3">
      <c r="F9962" s="142"/>
    </row>
    <row r="9963" spans="6:6" x14ac:dyDescent="0.3">
      <c r="F9963" s="142"/>
    </row>
    <row r="9964" spans="6:6" x14ac:dyDescent="0.3">
      <c r="F9964" s="142"/>
    </row>
    <row r="9965" spans="6:6" x14ac:dyDescent="0.3">
      <c r="F9965" s="142"/>
    </row>
    <row r="9966" spans="6:6" x14ac:dyDescent="0.3">
      <c r="F9966" s="142"/>
    </row>
    <row r="9967" spans="6:6" x14ac:dyDescent="0.3">
      <c r="F9967" s="142"/>
    </row>
    <row r="9968" spans="6:6" x14ac:dyDescent="0.3">
      <c r="F9968" s="142"/>
    </row>
    <row r="9969" spans="6:6" x14ac:dyDescent="0.3">
      <c r="F9969" s="142"/>
    </row>
    <row r="9970" spans="6:6" x14ac:dyDescent="0.3">
      <c r="F9970" s="142"/>
    </row>
    <row r="9971" spans="6:6" x14ac:dyDescent="0.3">
      <c r="F9971" s="142"/>
    </row>
    <row r="9972" spans="6:6" x14ac:dyDescent="0.3">
      <c r="F9972" s="142"/>
    </row>
    <row r="9973" spans="6:6" x14ac:dyDescent="0.3">
      <c r="F9973" s="142"/>
    </row>
    <row r="9974" spans="6:6" x14ac:dyDescent="0.3">
      <c r="F9974" s="142"/>
    </row>
    <row r="9975" spans="6:6" x14ac:dyDescent="0.3">
      <c r="F9975" s="142"/>
    </row>
    <row r="9976" spans="6:6" x14ac:dyDescent="0.3">
      <c r="F9976" s="142"/>
    </row>
    <row r="9977" spans="6:6" x14ac:dyDescent="0.3">
      <c r="F9977" s="142"/>
    </row>
    <row r="9978" spans="6:6" x14ac:dyDescent="0.3">
      <c r="F9978" s="142"/>
    </row>
    <row r="9979" spans="6:6" x14ac:dyDescent="0.3">
      <c r="F9979" s="142"/>
    </row>
    <row r="9980" spans="6:6" x14ac:dyDescent="0.3">
      <c r="F9980" s="142"/>
    </row>
    <row r="9981" spans="6:6" x14ac:dyDescent="0.3">
      <c r="F9981" s="142"/>
    </row>
    <row r="9982" spans="6:6" x14ac:dyDescent="0.3">
      <c r="F9982" s="142"/>
    </row>
    <row r="9983" spans="6:6" x14ac:dyDescent="0.3">
      <c r="F9983" s="142"/>
    </row>
    <row r="9984" spans="6:6" x14ac:dyDescent="0.3">
      <c r="F9984" s="142"/>
    </row>
    <row r="9985" spans="6:6" x14ac:dyDescent="0.3">
      <c r="F9985" s="142"/>
    </row>
    <row r="9986" spans="6:6" x14ac:dyDescent="0.3">
      <c r="F9986" s="142"/>
    </row>
    <row r="9987" spans="6:6" x14ac:dyDescent="0.3">
      <c r="F9987" s="142"/>
    </row>
    <row r="9988" spans="6:6" x14ac:dyDescent="0.3">
      <c r="F9988" s="142"/>
    </row>
    <row r="9989" spans="6:6" x14ac:dyDescent="0.3">
      <c r="F9989" s="142"/>
    </row>
    <row r="9990" spans="6:6" x14ac:dyDescent="0.3">
      <c r="F9990" s="142"/>
    </row>
    <row r="9991" spans="6:6" x14ac:dyDescent="0.3">
      <c r="F9991" s="142"/>
    </row>
    <row r="9992" spans="6:6" x14ac:dyDescent="0.3">
      <c r="F9992" s="142"/>
    </row>
    <row r="9993" spans="6:6" x14ac:dyDescent="0.3">
      <c r="F9993" s="142"/>
    </row>
    <row r="9994" spans="6:6" x14ac:dyDescent="0.3">
      <c r="F9994" s="142"/>
    </row>
    <row r="9995" spans="6:6" x14ac:dyDescent="0.3">
      <c r="F9995" s="142"/>
    </row>
    <row r="9996" spans="6:6" x14ac:dyDescent="0.3">
      <c r="F9996" s="142"/>
    </row>
    <row r="9997" spans="6:6" x14ac:dyDescent="0.3">
      <c r="F9997" s="142"/>
    </row>
    <row r="9998" spans="6:6" x14ac:dyDescent="0.3">
      <c r="F9998" s="142"/>
    </row>
    <row r="9999" spans="6:6" x14ac:dyDescent="0.3">
      <c r="F9999" s="142"/>
    </row>
    <row r="10000" spans="6:6" x14ac:dyDescent="0.3">
      <c r="F10000" s="142"/>
    </row>
    <row r="10001" spans="6:6" x14ac:dyDescent="0.3">
      <c r="F10001" s="142"/>
    </row>
    <row r="10002" spans="6:6" x14ac:dyDescent="0.3">
      <c r="F10002" s="142"/>
    </row>
    <row r="1048576" spans="10:10" x14ac:dyDescent="0.3">
      <c r="J1048576" t="s">
        <v>664</v>
      </c>
    </row>
  </sheetData>
  <pageMargins left="0.11811023622047245" right="0.19685039370078741" top="0.19685039370078741" bottom="0.74803149606299213" header="0.98425196850393704" footer="0.31496062992125984"/>
  <pageSetup paperSize="9" scale="10" fitToHeight="2" orientation="landscape" r:id="rId1"/>
  <rowBreaks count="1" manualBreakCount="1">
    <brk id="67" max="16383" man="1"/>
  </rowBreaks>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B24F5-D723-4106-BE25-9D0DCF51607A}">
  <dimension ref="B2:N48"/>
  <sheetViews>
    <sheetView showGridLines="0" topLeftCell="B1" workbookViewId="0">
      <pane ySplit="2" topLeftCell="A23" activePane="bottomLeft" state="frozen"/>
      <selection activeCell="B1" sqref="B1"/>
      <selection pane="bottomLeft" activeCell="B39" sqref="B39"/>
    </sheetView>
  </sheetViews>
  <sheetFormatPr defaultRowHeight="14.4" x14ac:dyDescent="0.3"/>
  <cols>
    <col min="1" max="1" width="1.88671875" customWidth="1"/>
    <col min="2" max="2" width="22.77734375" bestFit="1" customWidth="1"/>
    <col min="3" max="14" width="10.88671875" bestFit="1" customWidth="1"/>
  </cols>
  <sheetData>
    <row r="2" spans="2:14" x14ac:dyDescent="0.3">
      <c r="B2" s="98" t="s">
        <v>190</v>
      </c>
      <c r="C2" s="99">
        <v>41334</v>
      </c>
      <c r="D2" s="99">
        <v>41699</v>
      </c>
      <c r="E2" s="99">
        <v>42064</v>
      </c>
      <c r="F2" s="99">
        <v>42430</v>
      </c>
      <c r="G2" s="99">
        <v>42795</v>
      </c>
      <c r="H2" s="99">
        <v>43160</v>
      </c>
      <c r="I2" s="99">
        <v>43525</v>
      </c>
      <c r="J2" s="99">
        <v>43891</v>
      </c>
      <c r="K2" s="99">
        <v>44256</v>
      </c>
      <c r="L2" s="99">
        <v>44621</v>
      </c>
      <c r="M2" s="99">
        <v>44986</v>
      </c>
      <c r="N2" s="99">
        <v>45352</v>
      </c>
    </row>
    <row r="3" spans="2:14" s="102" customFormat="1" x14ac:dyDescent="0.3">
      <c r="B3" s="100"/>
      <c r="C3" s="101"/>
      <c r="D3" s="101"/>
      <c r="E3" s="101"/>
      <c r="F3" s="101"/>
      <c r="G3" s="101"/>
      <c r="H3" s="101"/>
      <c r="I3" s="101"/>
      <c r="J3" s="101"/>
      <c r="K3" s="101"/>
      <c r="L3" s="101"/>
      <c r="M3" s="101"/>
      <c r="N3" s="101"/>
    </row>
    <row r="4" spans="2:14" x14ac:dyDescent="0.3">
      <c r="B4" t="s">
        <v>282</v>
      </c>
      <c r="C4" s="104">
        <v>638</v>
      </c>
      <c r="D4" s="104">
        <v>644</v>
      </c>
      <c r="E4" s="104">
        <v>644</v>
      </c>
      <c r="F4" s="104">
        <v>679</v>
      </c>
      <c r="G4" s="104">
        <v>679</v>
      </c>
      <c r="H4" s="104">
        <v>679</v>
      </c>
      <c r="I4" s="104">
        <v>679</v>
      </c>
      <c r="J4" s="104">
        <v>720</v>
      </c>
      <c r="K4" s="104">
        <v>766</v>
      </c>
      <c r="L4" s="104">
        <v>766</v>
      </c>
      <c r="M4" s="104">
        <v>766</v>
      </c>
      <c r="N4" s="104">
        <v>766</v>
      </c>
    </row>
    <row r="5" spans="2:14" x14ac:dyDescent="0.3">
      <c r="B5" t="s">
        <v>25</v>
      </c>
      <c r="C5" s="104">
        <v>36999</v>
      </c>
      <c r="D5" s="104">
        <v>64960</v>
      </c>
      <c r="E5" s="104">
        <v>55618</v>
      </c>
      <c r="F5" s="104">
        <v>78273</v>
      </c>
      <c r="G5" s="104">
        <v>57383</v>
      </c>
      <c r="H5" s="104">
        <v>94749</v>
      </c>
      <c r="I5" s="104">
        <v>59500</v>
      </c>
      <c r="J5" s="104">
        <v>61491</v>
      </c>
      <c r="K5" s="104">
        <v>54481</v>
      </c>
      <c r="L5" s="104">
        <v>43795</v>
      </c>
      <c r="M5" s="104">
        <v>44556</v>
      </c>
      <c r="N5" s="104">
        <v>84152</v>
      </c>
    </row>
    <row r="6" spans="2:14" x14ac:dyDescent="0.3">
      <c r="B6" s="2" t="s">
        <v>283</v>
      </c>
      <c r="C6" s="105"/>
      <c r="D6" s="104"/>
      <c r="E6" s="104"/>
      <c r="F6" s="104"/>
      <c r="G6" s="104"/>
      <c r="H6" s="104"/>
      <c r="I6" s="104"/>
      <c r="J6" s="104"/>
      <c r="K6" s="104"/>
      <c r="L6" s="104"/>
      <c r="M6" s="104"/>
      <c r="N6" s="104"/>
    </row>
    <row r="7" spans="2:14" x14ac:dyDescent="0.3">
      <c r="B7" t="s">
        <v>284</v>
      </c>
      <c r="C7" s="104">
        <v>32155</v>
      </c>
      <c r="D7" s="104">
        <v>45259</v>
      </c>
      <c r="E7" s="104">
        <v>56071</v>
      </c>
      <c r="F7" s="104">
        <v>50510</v>
      </c>
      <c r="G7" s="104">
        <v>60629</v>
      </c>
      <c r="H7" s="104">
        <v>61200</v>
      </c>
      <c r="I7" s="104">
        <v>70818</v>
      </c>
      <c r="J7" s="104">
        <v>83316</v>
      </c>
      <c r="K7" s="104">
        <v>93113</v>
      </c>
      <c r="L7" s="104">
        <v>97759</v>
      </c>
      <c r="M7" s="104">
        <v>88696</v>
      </c>
      <c r="N7" s="104">
        <v>62149</v>
      </c>
    </row>
    <row r="8" spans="2:14" x14ac:dyDescent="0.3">
      <c r="B8" t="s">
        <v>285</v>
      </c>
      <c r="C8" s="104">
        <v>11620</v>
      </c>
      <c r="D8" s="104">
        <v>9696</v>
      </c>
      <c r="E8" s="104">
        <v>13140</v>
      </c>
      <c r="F8" s="104">
        <v>11451</v>
      </c>
      <c r="G8" s="104">
        <v>13860</v>
      </c>
      <c r="H8" s="104">
        <v>16795</v>
      </c>
      <c r="I8" s="104">
        <v>20150</v>
      </c>
      <c r="J8" s="104">
        <v>16363</v>
      </c>
      <c r="K8" s="104">
        <v>42792</v>
      </c>
      <c r="L8" s="104">
        <v>41918</v>
      </c>
      <c r="M8" s="104">
        <v>36965</v>
      </c>
      <c r="N8" s="104">
        <v>36352</v>
      </c>
    </row>
    <row r="9" spans="2:14" x14ac:dyDescent="0.3">
      <c r="B9" t="s">
        <v>286</v>
      </c>
      <c r="C9" s="104">
        <v>0</v>
      </c>
      <c r="D9" s="104">
        <v>0</v>
      </c>
      <c r="E9" s="104">
        <v>0</v>
      </c>
      <c r="F9" s="104">
        <v>0</v>
      </c>
      <c r="G9" s="104">
        <v>0</v>
      </c>
      <c r="H9" s="104">
        <v>0</v>
      </c>
      <c r="I9" s="104">
        <v>173</v>
      </c>
      <c r="J9" s="104">
        <v>5977</v>
      </c>
      <c r="K9" s="104">
        <v>6226</v>
      </c>
      <c r="L9" s="104">
        <v>6772</v>
      </c>
      <c r="M9" s="104">
        <v>8453</v>
      </c>
      <c r="N9" s="104">
        <v>8762</v>
      </c>
    </row>
    <row r="10" spans="2:14" ht="13.95" customHeight="1" x14ac:dyDescent="0.3">
      <c r="B10" t="s">
        <v>287</v>
      </c>
      <c r="C10" s="104">
        <v>9940</v>
      </c>
      <c r="D10" s="104">
        <v>5688</v>
      </c>
      <c r="E10" s="104">
        <v>4399</v>
      </c>
      <c r="F10" s="104">
        <v>7399</v>
      </c>
      <c r="G10" s="104">
        <v>4115</v>
      </c>
      <c r="H10" s="104">
        <v>10956</v>
      </c>
      <c r="I10" s="104">
        <v>15034</v>
      </c>
      <c r="J10" s="104">
        <v>19132</v>
      </c>
      <c r="K10" s="104">
        <v>0</v>
      </c>
      <c r="L10" s="104">
        <v>0</v>
      </c>
      <c r="M10" s="104">
        <v>0</v>
      </c>
      <c r="N10" s="104">
        <v>0</v>
      </c>
    </row>
    <row r="11" spans="2:14" x14ac:dyDescent="0.3">
      <c r="B11" t="s">
        <v>288</v>
      </c>
      <c r="C11" s="104"/>
      <c r="D11" s="104"/>
      <c r="E11" s="104"/>
      <c r="F11" s="104"/>
      <c r="G11" s="104"/>
      <c r="H11" s="104"/>
      <c r="I11" s="104"/>
      <c r="J11" s="104"/>
      <c r="K11" s="104"/>
      <c r="L11" s="104"/>
      <c r="M11" s="104"/>
      <c r="N11" s="104"/>
    </row>
    <row r="12" spans="2:14" x14ac:dyDescent="0.3">
      <c r="B12" t="s">
        <v>289</v>
      </c>
      <c r="C12" s="104">
        <v>370</v>
      </c>
      <c r="D12" s="104">
        <v>421</v>
      </c>
      <c r="E12" s="104">
        <v>433</v>
      </c>
      <c r="F12" s="104">
        <v>433</v>
      </c>
      <c r="G12" s="104">
        <v>453</v>
      </c>
      <c r="H12" s="104">
        <v>525</v>
      </c>
      <c r="I12" s="104">
        <v>523</v>
      </c>
      <c r="J12" s="104">
        <v>814</v>
      </c>
      <c r="K12" s="104">
        <v>1573</v>
      </c>
      <c r="L12" s="104">
        <v>4271</v>
      </c>
      <c r="M12" s="104">
        <v>7278</v>
      </c>
      <c r="N12" s="104">
        <v>8176</v>
      </c>
    </row>
    <row r="13" spans="2:14" x14ac:dyDescent="0.3">
      <c r="B13" t="s">
        <v>290</v>
      </c>
      <c r="C13" s="104">
        <v>44912</v>
      </c>
      <c r="D13" s="104">
        <v>57316</v>
      </c>
      <c r="E13" s="104">
        <v>57407</v>
      </c>
      <c r="F13" s="104">
        <v>61562</v>
      </c>
      <c r="G13" s="104">
        <v>62533</v>
      </c>
      <c r="H13" s="104">
        <v>76940</v>
      </c>
      <c r="I13" s="104">
        <v>71691</v>
      </c>
      <c r="J13" s="104">
        <v>66398</v>
      </c>
      <c r="K13" s="104">
        <v>76040</v>
      </c>
      <c r="L13" s="104">
        <v>69750</v>
      </c>
      <c r="M13" s="104">
        <v>79252</v>
      </c>
      <c r="N13" s="104">
        <v>93979</v>
      </c>
    </row>
    <row r="14" spans="2:14" x14ac:dyDescent="0.3">
      <c r="B14" t="s">
        <v>291</v>
      </c>
      <c r="C14" s="104">
        <v>2067</v>
      </c>
      <c r="D14" s="104">
        <v>3119</v>
      </c>
      <c r="E14" s="104">
        <v>2289</v>
      </c>
      <c r="F14" s="104">
        <v>2165</v>
      </c>
      <c r="G14" s="104">
        <v>1711</v>
      </c>
      <c r="H14" s="104">
        <v>0</v>
      </c>
      <c r="I14" s="104">
        <v>0</v>
      </c>
      <c r="J14" s="104">
        <v>0</v>
      </c>
      <c r="K14" s="104">
        <v>0</v>
      </c>
      <c r="L14" s="104">
        <v>0</v>
      </c>
      <c r="M14" s="104">
        <v>0</v>
      </c>
      <c r="N14" s="104">
        <v>0</v>
      </c>
    </row>
    <row r="15" spans="2:14" x14ac:dyDescent="0.3">
      <c r="B15" t="s">
        <v>292</v>
      </c>
      <c r="C15" s="106">
        <v>29627</v>
      </c>
      <c r="D15" s="106">
        <v>31325</v>
      </c>
      <c r="E15" s="106">
        <v>47313</v>
      </c>
      <c r="F15" s="106">
        <v>50712</v>
      </c>
      <c r="G15" s="106">
        <v>71218</v>
      </c>
      <c r="H15" s="106">
        <v>65349</v>
      </c>
      <c r="I15" s="106">
        <v>67135</v>
      </c>
      <c r="J15" s="106">
        <v>65969</v>
      </c>
      <c r="K15" s="106">
        <v>66579</v>
      </c>
      <c r="L15" s="106">
        <v>64030</v>
      </c>
      <c r="M15" s="106">
        <v>68710</v>
      </c>
      <c r="N15" s="106">
        <v>75186</v>
      </c>
    </row>
    <row r="16" spans="2:14" x14ac:dyDescent="0.3">
      <c r="B16" s="103" t="s">
        <v>123</v>
      </c>
      <c r="C16" s="107">
        <v>168330</v>
      </c>
      <c r="D16" s="107">
        <v>218426</v>
      </c>
      <c r="E16" s="107">
        <v>237315</v>
      </c>
      <c r="F16" s="107">
        <v>263184</v>
      </c>
      <c r="G16" s="107">
        <v>272580</v>
      </c>
      <c r="H16" s="107">
        <v>327192</v>
      </c>
      <c r="I16" s="107">
        <v>305703</v>
      </c>
      <c r="J16" s="107">
        <v>320179</v>
      </c>
      <c r="K16" s="107">
        <v>341570</v>
      </c>
      <c r="L16" s="107">
        <v>329061</v>
      </c>
      <c r="M16" s="107">
        <v>334674</v>
      </c>
      <c r="N16" s="107">
        <v>369521</v>
      </c>
    </row>
    <row r="17" spans="2:14" x14ac:dyDescent="0.3">
      <c r="C17" s="108"/>
      <c r="D17" s="108"/>
      <c r="E17" s="108"/>
      <c r="F17" s="108"/>
      <c r="G17" s="108"/>
      <c r="H17" s="108"/>
      <c r="I17" s="108"/>
      <c r="J17" s="108"/>
      <c r="K17" s="108"/>
      <c r="L17" s="108"/>
      <c r="M17" s="108"/>
      <c r="N17" s="108"/>
    </row>
    <row r="18" spans="2:14" x14ac:dyDescent="0.3">
      <c r="B18" s="2" t="s">
        <v>293</v>
      </c>
      <c r="C18" s="108"/>
      <c r="D18" s="108"/>
      <c r="E18" s="108"/>
      <c r="F18" s="108"/>
      <c r="G18" s="108"/>
      <c r="H18" s="108"/>
      <c r="I18" s="108"/>
      <c r="J18" s="108"/>
      <c r="K18" s="108"/>
      <c r="L18" s="108"/>
      <c r="M18" s="108"/>
      <c r="N18" s="108"/>
    </row>
    <row r="19" spans="2:14" x14ac:dyDescent="0.3">
      <c r="B19" t="s">
        <v>294</v>
      </c>
      <c r="C19" s="104">
        <v>1959</v>
      </c>
      <c r="D19" s="104">
        <v>2296</v>
      </c>
      <c r="E19" s="104">
        <v>2513</v>
      </c>
      <c r="F19" s="104">
        <v>7185</v>
      </c>
      <c r="G19" s="104">
        <v>6762</v>
      </c>
      <c r="H19" s="104">
        <v>7339</v>
      </c>
      <c r="I19" s="104">
        <v>7286</v>
      </c>
      <c r="J19" s="104">
        <v>7675</v>
      </c>
      <c r="K19" s="104">
        <v>7819</v>
      </c>
      <c r="L19" s="104">
        <v>7760</v>
      </c>
      <c r="M19" s="104">
        <v>8045</v>
      </c>
      <c r="N19" s="104">
        <v>7930</v>
      </c>
    </row>
    <row r="20" spans="2:14" x14ac:dyDescent="0.3">
      <c r="B20" t="s">
        <v>295</v>
      </c>
      <c r="C20" s="104">
        <v>8323</v>
      </c>
      <c r="D20" s="104">
        <v>11010</v>
      </c>
      <c r="E20" s="104">
        <v>13396</v>
      </c>
      <c r="F20" s="104">
        <v>12343</v>
      </c>
      <c r="G20" s="104">
        <v>12164</v>
      </c>
      <c r="H20" s="104">
        <v>16552</v>
      </c>
      <c r="I20" s="104">
        <v>22938</v>
      </c>
      <c r="J20" s="104">
        <v>32665</v>
      </c>
      <c r="K20" s="104">
        <v>35537</v>
      </c>
      <c r="L20" s="104">
        <v>36466</v>
      </c>
      <c r="M20" s="104">
        <v>38674</v>
      </c>
      <c r="N20" s="104">
        <v>40584</v>
      </c>
    </row>
    <row r="21" spans="2:14" ht="10.95" customHeight="1" x14ac:dyDescent="0.3">
      <c r="B21" t="s">
        <v>296</v>
      </c>
      <c r="C21" s="109">
        <v>63478</v>
      </c>
      <c r="D21" s="109">
        <v>79505</v>
      </c>
      <c r="E21" s="109">
        <v>88943</v>
      </c>
      <c r="F21" s="109">
        <v>80063</v>
      </c>
      <c r="G21" s="109">
        <v>79976</v>
      </c>
      <c r="H21" s="109">
        <v>100226</v>
      </c>
      <c r="I21" s="109">
        <v>109415</v>
      </c>
      <c r="J21" s="109">
        <v>124158</v>
      </c>
      <c r="K21" s="109">
        <v>138868</v>
      </c>
      <c r="L21" s="109">
        <v>148585</v>
      </c>
      <c r="M21" s="109">
        <v>153672</v>
      </c>
      <c r="N21" s="109">
        <v>151878</v>
      </c>
    </row>
    <row r="22" spans="2:14" x14ac:dyDescent="0.3">
      <c r="B22" t="s">
        <v>297</v>
      </c>
      <c r="C22" s="104">
        <v>0</v>
      </c>
      <c r="D22" s="104">
        <v>0</v>
      </c>
      <c r="E22" s="104">
        <v>482</v>
      </c>
      <c r="F22" s="104">
        <v>498</v>
      </c>
      <c r="G22" s="104">
        <v>0</v>
      </c>
      <c r="H22" s="104">
        <v>0</v>
      </c>
      <c r="I22" s="104">
        <v>0</v>
      </c>
      <c r="J22" s="104">
        <v>0</v>
      </c>
      <c r="K22" s="104">
        <v>0</v>
      </c>
      <c r="L22" s="104">
        <v>0</v>
      </c>
      <c r="M22" s="104">
        <v>0</v>
      </c>
      <c r="N22" s="104">
        <v>0</v>
      </c>
    </row>
    <row r="23" spans="2:14" x14ac:dyDescent="0.3">
      <c r="B23" t="s">
        <v>298</v>
      </c>
      <c r="C23" s="104">
        <v>928</v>
      </c>
      <c r="D23" s="104">
        <v>1126</v>
      </c>
      <c r="E23" s="104">
        <v>1364</v>
      </c>
      <c r="F23" s="104">
        <v>1634</v>
      </c>
      <c r="G23" s="104">
        <v>1767</v>
      </c>
      <c r="H23" s="104">
        <v>1943</v>
      </c>
      <c r="I23" s="104">
        <v>2335</v>
      </c>
      <c r="J23" s="104">
        <v>3054</v>
      </c>
      <c r="K23" s="104">
        <v>3172</v>
      </c>
      <c r="L23" s="104">
        <v>3383</v>
      </c>
      <c r="M23" s="104">
        <v>3499</v>
      </c>
      <c r="N23" s="104">
        <v>3667</v>
      </c>
    </row>
    <row r="24" spans="2:14" x14ac:dyDescent="0.3">
      <c r="B24" t="s">
        <v>299</v>
      </c>
      <c r="C24" s="104">
        <v>710</v>
      </c>
      <c r="D24" s="104">
        <v>1011</v>
      </c>
      <c r="E24" s="104">
        <v>1149</v>
      </c>
      <c r="F24" s="104">
        <v>1241</v>
      </c>
      <c r="G24" s="104">
        <v>1401</v>
      </c>
      <c r="H24" s="104">
        <v>1430</v>
      </c>
      <c r="I24" s="104">
        <v>1626</v>
      </c>
      <c r="J24" s="104">
        <v>1890</v>
      </c>
      <c r="K24" s="104">
        <v>1956</v>
      </c>
      <c r="L24" s="104">
        <v>1984</v>
      </c>
      <c r="M24" s="104">
        <v>2084</v>
      </c>
      <c r="N24" s="104">
        <v>2029</v>
      </c>
    </row>
    <row r="25" spans="2:14" x14ac:dyDescent="0.3">
      <c r="B25" t="s">
        <v>300</v>
      </c>
      <c r="C25" s="104">
        <v>251</v>
      </c>
      <c r="D25" s="104">
        <v>270</v>
      </c>
      <c r="E25" s="104">
        <v>280</v>
      </c>
      <c r="F25" s="104">
        <v>280</v>
      </c>
      <c r="G25" s="104">
        <v>291</v>
      </c>
      <c r="H25" s="104">
        <v>353</v>
      </c>
      <c r="I25" s="104">
        <v>387</v>
      </c>
      <c r="J25" s="104">
        <v>601</v>
      </c>
      <c r="K25" s="104">
        <v>845</v>
      </c>
      <c r="L25" s="104">
        <v>725</v>
      </c>
      <c r="M25" s="104">
        <v>788</v>
      </c>
      <c r="N25" s="104">
        <v>956</v>
      </c>
    </row>
    <row r="26" spans="2:14" x14ac:dyDescent="0.3">
      <c r="B26" t="s">
        <v>301</v>
      </c>
      <c r="C26" s="104">
        <v>7423</v>
      </c>
      <c r="D26" s="104">
        <v>8994</v>
      </c>
      <c r="E26" s="104">
        <v>9580</v>
      </c>
      <c r="F26" s="104">
        <v>58951</v>
      </c>
      <c r="G26" s="104">
        <v>54932</v>
      </c>
      <c r="H26" s="104">
        <v>77870</v>
      </c>
      <c r="I26" s="104">
        <v>80480</v>
      </c>
      <c r="J26" s="104">
        <v>91157</v>
      </c>
      <c r="K26" s="104">
        <v>114809</v>
      </c>
      <c r="L26" s="104">
        <v>114323</v>
      </c>
      <c r="M26" s="104">
        <v>112538</v>
      </c>
      <c r="N26" s="104">
        <v>116714</v>
      </c>
    </row>
    <row r="27" spans="2:14" x14ac:dyDescent="0.3">
      <c r="B27" t="s">
        <v>302</v>
      </c>
      <c r="C27" s="104">
        <v>24161</v>
      </c>
      <c r="D27" s="104">
        <v>33694</v>
      </c>
      <c r="E27" s="104">
        <v>45196</v>
      </c>
      <c r="F27" s="104">
        <v>6746</v>
      </c>
      <c r="G27" s="104">
        <v>6219</v>
      </c>
      <c r="H27" s="104">
        <v>7497</v>
      </c>
      <c r="I27" s="104">
        <v>8049</v>
      </c>
      <c r="J27" s="104">
        <v>9380</v>
      </c>
      <c r="K27" s="104">
        <v>10686</v>
      </c>
      <c r="L27" s="104">
        <v>10870</v>
      </c>
      <c r="M27" s="104">
        <v>11841</v>
      </c>
      <c r="N27" s="104">
        <v>10724</v>
      </c>
    </row>
    <row r="28" spans="2:14" x14ac:dyDescent="0.3">
      <c r="B28" s="2" t="s">
        <v>303</v>
      </c>
      <c r="C28" s="110">
        <v>107234</v>
      </c>
      <c r="D28" s="110">
        <v>137907</v>
      </c>
      <c r="E28" s="110">
        <v>162904</v>
      </c>
      <c r="F28" s="110">
        <v>168941</v>
      </c>
      <c r="G28" s="110">
        <v>163512</v>
      </c>
      <c r="H28" s="110">
        <v>213209</v>
      </c>
      <c r="I28" s="110">
        <v>232517</v>
      </c>
      <c r="J28" s="110">
        <v>270579</v>
      </c>
      <c r="K28" s="110">
        <v>313692</v>
      </c>
      <c r="L28" s="110">
        <v>324096</v>
      </c>
      <c r="M28" s="110">
        <v>331141</v>
      </c>
      <c r="N28" s="110">
        <v>334482</v>
      </c>
    </row>
    <row r="29" spans="2:14" x14ac:dyDescent="0.3">
      <c r="B29" s="2" t="s">
        <v>304</v>
      </c>
      <c r="C29" s="111">
        <v>51723</v>
      </c>
      <c r="D29" s="111">
        <v>68815</v>
      </c>
      <c r="E29" s="111">
        <v>74424</v>
      </c>
      <c r="F29" s="111">
        <v>61709</v>
      </c>
      <c r="G29" s="111">
        <v>67568</v>
      </c>
      <c r="H29" s="111">
        <v>91795</v>
      </c>
      <c r="I29" s="111">
        <v>121283</v>
      </c>
      <c r="J29" s="111">
        <v>143471</v>
      </c>
      <c r="K29" s="111">
        <v>174985</v>
      </c>
      <c r="L29" s="111">
        <v>185241</v>
      </c>
      <c r="M29" s="111">
        <v>199062</v>
      </c>
      <c r="N29" s="111">
        <v>213197</v>
      </c>
    </row>
    <row r="30" spans="2:14" x14ac:dyDescent="0.3">
      <c r="B30" s="112" t="s">
        <v>27</v>
      </c>
      <c r="C30" s="111">
        <f>C28-C29</f>
        <v>55511</v>
      </c>
      <c r="D30" s="111">
        <f t="shared" ref="D30:N30" si="0">D28-D29</f>
        <v>69092</v>
      </c>
      <c r="E30" s="111">
        <f t="shared" si="0"/>
        <v>88480</v>
      </c>
      <c r="F30" s="111">
        <f t="shared" si="0"/>
        <v>107232</v>
      </c>
      <c r="G30" s="111">
        <f t="shared" si="0"/>
        <v>95944</v>
      </c>
      <c r="H30" s="111">
        <f t="shared" si="0"/>
        <v>121414</v>
      </c>
      <c r="I30" s="111">
        <f t="shared" si="0"/>
        <v>111234</v>
      </c>
      <c r="J30" s="111">
        <f t="shared" si="0"/>
        <v>127108</v>
      </c>
      <c r="K30" s="111">
        <f t="shared" si="0"/>
        <v>138707</v>
      </c>
      <c r="L30" s="111">
        <f t="shared" si="0"/>
        <v>138855</v>
      </c>
      <c r="M30" s="111">
        <f t="shared" si="0"/>
        <v>132079</v>
      </c>
      <c r="N30" s="111">
        <f t="shared" si="0"/>
        <v>121285</v>
      </c>
    </row>
    <row r="31" spans="2:14" x14ac:dyDescent="0.3">
      <c r="B31" s="2"/>
      <c r="C31" s="2"/>
      <c r="D31" s="2"/>
      <c r="E31" s="2"/>
      <c r="F31" s="2"/>
      <c r="G31" s="2"/>
      <c r="H31" s="2"/>
      <c r="I31" s="2"/>
      <c r="J31" s="2"/>
      <c r="K31" s="2"/>
      <c r="L31" s="2"/>
      <c r="M31" s="2"/>
      <c r="N31" s="2"/>
    </row>
    <row r="32" spans="2:14" x14ac:dyDescent="0.3">
      <c r="B32" s="2"/>
      <c r="C32" s="2"/>
      <c r="D32" s="2"/>
      <c r="E32" s="2"/>
      <c r="F32" s="2"/>
      <c r="G32" s="2"/>
      <c r="H32" s="2"/>
      <c r="I32" s="2"/>
      <c r="J32" s="2"/>
      <c r="K32" s="2"/>
      <c r="L32" s="2"/>
      <c r="M32" s="2"/>
      <c r="N32" s="2"/>
    </row>
    <row r="33" spans="2:14" ht="13.95" customHeight="1" x14ac:dyDescent="0.3">
      <c r="B33" s="2" t="s">
        <v>305</v>
      </c>
      <c r="C33" s="113">
        <v>18454</v>
      </c>
      <c r="D33" s="113">
        <v>33263</v>
      </c>
      <c r="E33" s="113">
        <v>28640</v>
      </c>
      <c r="F33" s="113">
        <v>25919</v>
      </c>
      <c r="G33" s="113">
        <v>33699</v>
      </c>
      <c r="H33" s="113">
        <v>40034</v>
      </c>
      <c r="I33" s="113">
        <v>31884</v>
      </c>
      <c r="J33" s="113">
        <v>35622</v>
      </c>
      <c r="K33" s="113">
        <v>20964</v>
      </c>
      <c r="L33" s="113">
        <v>10251</v>
      </c>
      <c r="M33" s="113">
        <v>14274</v>
      </c>
      <c r="N33" s="113">
        <v>35698</v>
      </c>
    </row>
    <row r="34" spans="2:14" x14ac:dyDescent="0.3">
      <c r="B34" s="2" t="s">
        <v>29</v>
      </c>
      <c r="C34" s="104">
        <v>8765</v>
      </c>
      <c r="D34" s="104">
        <v>10687</v>
      </c>
      <c r="E34" s="104">
        <v>15337</v>
      </c>
      <c r="F34" s="104">
        <v>23767</v>
      </c>
      <c r="G34" s="104">
        <v>20338</v>
      </c>
      <c r="H34" s="104">
        <v>20813</v>
      </c>
      <c r="I34" s="104">
        <v>15771</v>
      </c>
      <c r="J34" s="104">
        <v>16308</v>
      </c>
      <c r="K34" s="104">
        <v>24620</v>
      </c>
      <c r="L34" s="104">
        <v>29380</v>
      </c>
      <c r="M34" s="104">
        <v>26379</v>
      </c>
      <c r="N34" s="104">
        <v>22971</v>
      </c>
    </row>
    <row r="35" spans="2:14" x14ac:dyDescent="0.3">
      <c r="C35" s="2"/>
      <c r="D35" s="2"/>
      <c r="E35" s="2"/>
      <c r="F35" s="2"/>
      <c r="G35" s="2"/>
      <c r="H35" s="2"/>
      <c r="I35" s="2"/>
      <c r="J35" s="2"/>
      <c r="K35" s="2"/>
      <c r="L35" s="2"/>
      <c r="M35" s="2"/>
      <c r="N35" s="2"/>
    </row>
    <row r="36" spans="2:14" x14ac:dyDescent="0.3">
      <c r="C36" s="2"/>
      <c r="D36" s="2"/>
      <c r="E36" s="2"/>
      <c r="F36" s="2"/>
      <c r="G36" s="2"/>
      <c r="H36" s="2"/>
      <c r="I36" s="2"/>
      <c r="J36" s="2"/>
      <c r="K36" s="2"/>
      <c r="L36" s="2"/>
      <c r="M36" s="2"/>
      <c r="N36" s="2"/>
    </row>
    <row r="37" spans="2:14" x14ac:dyDescent="0.3">
      <c r="B37" s="2" t="s">
        <v>306</v>
      </c>
      <c r="C37" s="2"/>
      <c r="D37" s="2"/>
      <c r="E37" s="2"/>
      <c r="F37" s="2"/>
      <c r="G37" s="2"/>
      <c r="H37" s="2"/>
      <c r="I37" s="2"/>
      <c r="J37" s="2"/>
      <c r="K37" s="2"/>
      <c r="L37" s="2"/>
      <c r="M37" s="2"/>
      <c r="N37" s="2"/>
    </row>
    <row r="38" spans="2:14" x14ac:dyDescent="0.3">
      <c r="B38" t="s">
        <v>307</v>
      </c>
      <c r="C38" s="113">
        <v>21037</v>
      </c>
      <c r="D38" s="113">
        <v>27271</v>
      </c>
      <c r="E38" s="113">
        <v>29272</v>
      </c>
      <c r="F38" s="113">
        <v>32656</v>
      </c>
      <c r="G38" s="113">
        <v>35085</v>
      </c>
      <c r="H38" s="113">
        <v>42138</v>
      </c>
      <c r="I38" s="113">
        <v>39014</v>
      </c>
      <c r="J38" s="113">
        <v>37457</v>
      </c>
      <c r="K38" s="113">
        <v>36089</v>
      </c>
      <c r="L38" s="113">
        <v>35240</v>
      </c>
      <c r="M38" s="113">
        <v>40755</v>
      </c>
      <c r="N38" s="113">
        <v>47788</v>
      </c>
    </row>
    <row r="39" spans="2:14" x14ac:dyDescent="0.3">
      <c r="B39" t="s">
        <v>649</v>
      </c>
      <c r="C39" s="104">
        <v>10960</v>
      </c>
      <c r="D39" s="104">
        <v>10574</v>
      </c>
      <c r="E39" s="104">
        <v>12579</v>
      </c>
      <c r="F39" s="104">
        <v>13571</v>
      </c>
      <c r="G39" s="104">
        <v>14076</v>
      </c>
      <c r="H39" s="104">
        <v>19893</v>
      </c>
      <c r="I39" s="104">
        <v>18996</v>
      </c>
      <c r="J39" s="104">
        <v>11173</v>
      </c>
      <c r="K39" s="104">
        <v>12679</v>
      </c>
      <c r="L39" s="104">
        <v>12442</v>
      </c>
      <c r="M39" s="104">
        <v>15738</v>
      </c>
      <c r="N39" s="104">
        <v>16952</v>
      </c>
    </row>
    <row r="40" spans="2:14" ht="12" customHeight="1" x14ac:dyDescent="0.3">
      <c r="B40" t="s">
        <v>308</v>
      </c>
      <c r="C40" s="104">
        <v>21115</v>
      </c>
      <c r="D40" s="104">
        <v>29712</v>
      </c>
      <c r="E40" s="104">
        <v>32116</v>
      </c>
      <c r="F40" s="104">
        <v>30460</v>
      </c>
      <c r="G40" s="104">
        <v>36078</v>
      </c>
      <c r="H40" s="104">
        <v>34614</v>
      </c>
      <c r="I40" s="104">
        <v>32649</v>
      </c>
      <c r="J40" s="104">
        <v>33727</v>
      </c>
      <c r="K40" s="104">
        <v>46792</v>
      </c>
      <c r="L40" s="104">
        <v>40669</v>
      </c>
      <c r="M40" s="104">
        <v>37016</v>
      </c>
      <c r="N40" s="104">
        <v>45807</v>
      </c>
    </row>
    <row r="41" spans="2:14" ht="12" customHeight="1" x14ac:dyDescent="0.3">
      <c r="B41" t="s">
        <v>309</v>
      </c>
      <c r="C41" s="104">
        <v>7041</v>
      </c>
      <c r="D41" s="104">
        <v>9344</v>
      </c>
      <c r="E41" s="104">
        <v>6190</v>
      </c>
      <c r="F41" s="104">
        <v>0</v>
      </c>
      <c r="G41" s="104">
        <v>0</v>
      </c>
      <c r="H41" s="104">
        <v>966</v>
      </c>
      <c r="I41" s="104">
        <v>974</v>
      </c>
      <c r="J41" s="104">
        <v>39</v>
      </c>
      <c r="K41" s="104">
        <v>142</v>
      </c>
      <c r="L41" s="104">
        <v>47</v>
      </c>
      <c r="M41" s="104">
        <v>119</v>
      </c>
      <c r="N41" s="104">
        <v>168</v>
      </c>
    </row>
    <row r="42" spans="2:14" hidden="1" x14ac:dyDescent="0.3">
      <c r="B42" t="s">
        <v>309</v>
      </c>
      <c r="C42" s="104">
        <v>7041</v>
      </c>
      <c r="D42" s="104">
        <v>9344</v>
      </c>
      <c r="E42" s="104">
        <v>6190</v>
      </c>
      <c r="F42" s="104">
        <v>0</v>
      </c>
      <c r="G42" s="104">
        <v>0</v>
      </c>
      <c r="H42" s="104">
        <v>966</v>
      </c>
      <c r="I42" s="104">
        <v>974</v>
      </c>
      <c r="J42" s="104">
        <v>39</v>
      </c>
      <c r="K42" s="104">
        <v>142</v>
      </c>
      <c r="L42" s="104">
        <v>47</v>
      </c>
      <c r="M42" s="104">
        <v>119</v>
      </c>
      <c r="N42" s="104">
        <v>168</v>
      </c>
    </row>
    <row r="43" spans="2:14" x14ac:dyDescent="0.3">
      <c r="B43" t="s">
        <v>310</v>
      </c>
      <c r="C43" s="106">
        <v>25448</v>
      </c>
      <c r="D43" s="106">
        <v>28484</v>
      </c>
      <c r="E43" s="106">
        <v>24701</v>
      </c>
      <c r="F43" s="106">
        <v>29579</v>
      </c>
      <c r="G43" s="106">
        <v>37361</v>
      </c>
      <c r="H43" s="106">
        <v>47321</v>
      </c>
      <c r="I43" s="106">
        <v>55182</v>
      </c>
      <c r="J43" s="106">
        <v>58746</v>
      </c>
      <c r="K43" s="106">
        <v>61576</v>
      </c>
      <c r="L43" s="106">
        <v>62177</v>
      </c>
      <c r="M43" s="106">
        <v>68313</v>
      </c>
      <c r="N43" s="106">
        <v>78851</v>
      </c>
    </row>
    <row r="44" spans="2:14" x14ac:dyDescent="0.3">
      <c r="B44" s="103" t="s">
        <v>127</v>
      </c>
      <c r="C44" s="107">
        <v>168330</v>
      </c>
      <c r="D44" s="107">
        <v>218426</v>
      </c>
      <c r="E44" s="107">
        <v>237315</v>
      </c>
      <c r="F44" s="107">
        <v>263184</v>
      </c>
      <c r="G44" s="107">
        <v>272580</v>
      </c>
      <c r="H44" s="107">
        <v>327192</v>
      </c>
      <c r="I44" s="107">
        <v>305703</v>
      </c>
      <c r="J44" s="107">
        <v>320179</v>
      </c>
      <c r="K44" s="107">
        <v>341570</v>
      </c>
      <c r="L44" s="107">
        <v>329061</v>
      </c>
      <c r="M44" s="107">
        <v>334674</v>
      </c>
      <c r="N44" s="107">
        <v>369521</v>
      </c>
    </row>
    <row r="45" spans="2:14" x14ac:dyDescent="0.3">
      <c r="C45" s="108"/>
      <c r="D45" s="108"/>
      <c r="E45" s="108"/>
      <c r="F45" s="108"/>
      <c r="G45" s="108"/>
      <c r="H45" s="108"/>
      <c r="I45" s="108"/>
      <c r="J45" s="108"/>
      <c r="K45" s="108"/>
      <c r="L45" s="108"/>
      <c r="M45" s="108"/>
      <c r="N45" s="108"/>
    </row>
    <row r="48" spans="2:14" ht="6" customHeight="1" x14ac:dyDescent="0.3"/>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4680E-F0DE-4813-93B8-1F59F5712F34}">
  <dimension ref="A2:K265"/>
  <sheetViews>
    <sheetView topLeftCell="A3" workbookViewId="0">
      <selection activeCell="I3" sqref="I3"/>
    </sheetView>
  </sheetViews>
  <sheetFormatPr defaultRowHeight="14.4" x14ac:dyDescent="0.3"/>
  <cols>
    <col min="1" max="1" width="10.33203125" bestFit="1" customWidth="1"/>
    <col min="2" max="2" width="18.21875" customWidth="1"/>
    <col min="3" max="3" width="7" bestFit="1" customWidth="1"/>
    <col min="4" max="4" width="10.33203125" bestFit="1" customWidth="1"/>
    <col min="5" max="5" width="13.6640625" bestFit="1" customWidth="1"/>
    <col min="6" max="6" width="10.109375" bestFit="1" customWidth="1"/>
    <col min="9" max="9" width="10.33203125" bestFit="1" customWidth="1"/>
    <col min="10" max="10" width="10.44140625" bestFit="1" customWidth="1"/>
    <col min="11" max="11" width="12.77734375" bestFit="1" customWidth="1"/>
  </cols>
  <sheetData>
    <row r="2" spans="1:11" x14ac:dyDescent="0.3">
      <c r="A2" t="s">
        <v>648</v>
      </c>
    </row>
    <row r="3" spans="1:11" x14ac:dyDescent="0.3">
      <c r="A3" s="87">
        <v>45550</v>
      </c>
      <c r="B3" t="s">
        <v>510</v>
      </c>
      <c r="C3">
        <v>768.65</v>
      </c>
      <c r="D3" s="28">
        <v>34571945</v>
      </c>
      <c r="I3" t="s">
        <v>236</v>
      </c>
      <c r="J3" t="s">
        <v>238</v>
      </c>
      <c r="K3" t="s">
        <v>434</v>
      </c>
    </row>
    <row r="4" spans="1:11" x14ac:dyDescent="0.3">
      <c r="A4" s="87">
        <v>45543</v>
      </c>
      <c r="B4" s="170" t="s">
        <v>511</v>
      </c>
      <c r="C4">
        <v>768.65</v>
      </c>
      <c r="D4" s="28">
        <v>34571945</v>
      </c>
      <c r="E4" t="s">
        <v>244</v>
      </c>
      <c r="F4" t="s">
        <v>245</v>
      </c>
      <c r="G4" t="s">
        <v>246</v>
      </c>
      <c r="H4" t="s">
        <v>247</v>
      </c>
      <c r="I4" s="170">
        <v>45557</v>
      </c>
      <c r="J4" t="s">
        <v>99</v>
      </c>
      <c r="K4" t="s">
        <v>99</v>
      </c>
    </row>
    <row r="5" spans="1:11" x14ac:dyDescent="0.3">
      <c r="A5" s="87">
        <v>45536</v>
      </c>
      <c r="B5" s="170" t="s">
        <v>512</v>
      </c>
      <c r="C5">
        <v>768.65</v>
      </c>
      <c r="D5" s="28">
        <v>34571945</v>
      </c>
      <c r="E5">
        <v>385564.45</v>
      </c>
      <c r="F5">
        <v>118.6</v>
      </c>
      <c r="G5">
        <v>157.19999999999999</v>
      </c>
      <c r="H5">
        <v>0</v>
      </c>
      <c r="I5" s="87">
        <v>45550</v>
      </c>
      <c r="J5">
        <v>970.85</v>
      </c>
      <c r="K5" s="28">
        <v>92629069</v>
      </c>
    </row>
    <row r="6" spans="1:11" x14ac:dyDescent="0.3">
      <c r="A6" s="87">
        <v>45529</v>
      </c>
      <c r="B6" s="170" t="s">
        <v>513</v>
      </c>
      <c r="C6">
        <v>768.65</v>
      </c>
      <c r="D6" s="28">
        <v>34571945</v>
      </c>
      <c r="E6">
        <v>381265.98</v>
      </c>
      <c r="F6">
        <v>107262.5</v>
      </c>
      <c r="G6">
        <v>766.5</v>
      </c>
      <c r="H6">
        <v>1.26</v>
      </c>
      <c r="I6" s="87">
        <v>45543</v>
      </c>
      <c r="J6">
        <v>992.1</v>
      </c>
      <c r="K6" s="28">
        <v>89145215</v>
      </c>
    </row>
    <row r="7" spans="1:11" x14ac:dyDescent="0.3">
      <c r="A7" s="87">
        <v>45522</v>
      </c>
      <c r="B7" s="170" t="s">
        <v>514</v>
      </c>
      <c r="C7">
        <v>749.2</v>
      </c>
      <c r="D7" s="28">
        <v>44460543</v>
      </c>
      <c r="E7">
        <v>334509.26</v>
      </c>
      <c r="F7">
        <v>108647.25</v>
      </c>
      <c r="G7">
        <v>557.38</v>
      </c>
      <c r="H7">
        <v>1.64</v>
      </c>
      <c r="I7" s="87">
        <v>45536</v>
      </c>
      <c r="J7" s="85">
        <v>1049.3499999999999</v>
      </c>
      <c r="K7" s="28">
        <v>34489284</v>
      </c>
    </row>
    <row r="8" spans="1:11" x14ac:dyDescent="0.3">
      <c r="A8" s="87">
        <v>45515</v>
      </c>
      <c r="B8" s="170" t="s">
        <v>515</v>
      </c>
      <c r="C8">
        <v>749.95</v>
      </c>
      <c r="D8" s="28">
        <v>10734398</v>
      </c>
      <c r="E8">
        <v>306841.28000000003</v>
      </c>
      <c r="F8">
        <v>1911.74</v>
      </c>
      <c r="G8">
        <v>279.18</v>
      </c>
      <c r="H8">
        <v>7.0000000000000007E-2</v>
      </c>
      <c r="I8" s="87">
        <v>45529</v>
      </c>
      <c r="J8" s="85">
        <v>1111.3499999999999</v>
      </c>
      <c r="K8" s="28">
        <v>84679424</v>
      </c>
    </row>
    <row r="9" spans="1:11" x14ac:dyDescent="0.3">
      <c r="A9" s="87">
        <v>45508</v>
      </c>
      <c r="B9" s="170" t="s">
        <v>516</v>
      </c>
      <c r="C9">
        <v>731.75</v>
      </c>
      <c r="D9" s="28">
        <v>19540177</v>
      </c>
      <c r="E9">
        <v>130890.05</v>
      </c>
      <c r="F9">
        <v>26005.7</v>
      </c>
      <c r="G9">
        <v>47.51</v>
      </c>
      <c r="H9">
        <v>3.83</v>
      </c>
      <c r="I9" s="87">
        <v>45522</v>
      </c>
      <c r="J9" s="85">
        <v>1085.1500000000001</v>
      </c>
      <c r="K9" s="28">
        <v>36964171</v>
      </c>
    </row>
    <row r="10" spans="1:11" x14ac:dyDescent="0.3">
      <c r="A10" s="87">
        <v>45505</v>
      </c>
      <c r="B10" s="170" t="s">
        <v>517</v>
      </c>
      <c r="C10">
        <v>747.15</v>
      </c>
      <c r="D10" s="28">
        <v>14748554</v>
      </c>
      <c r="I10" s="87">
        <v>45515</v>
      </c>
      <c r="J10" s="85">
        <v>1098.3499999999999</v>
      </c>
      <c r="K10" s="28">
        <v>38466761</v>
      </c>
    </row>
    <row r="11" spans="1:11" x14ac:dyDescent="0.3">
      <c r="A11" s="87">
        <v>45494</v>
      </c>
      <c r="B11" s="170" t="s">
        <v>518</v>
      </c>
      <c r="C11">
        <v>765</v>
      </c>
      <c r="D11" s="28">
        <v>14837064</v>
      </c>
      <c r="I11" s="87">
        <v>45508</v>
      </c>
      <c r="J11" s="85">
        <v>1068.0999999999999</v>
      </c>
      <c r="K11" s="28">
        <v>88329038</v>
      </c>
    </row>
    <row r="12" spans="1:11" x14ac:dyDescent="0.3">
      <c r="A12" s="87">
        <v>45487</v>
      </c>
      <c r="B12" s="170" t="s">
        <v>519</v>
      </c>
      <c r="C12">
        <v>677.05</v>
      </c>
      <c r="D12" s="28">
        <v>5841480</v>
      </c>
      <c r="I12" s="87">
        <v>45505</v>
      </c>
      <c r="J12" s="85">
        <v>1096.6500000000001</v>
      </c>
      <c r="K12" s="28">
        <v>87647311</v>
      </c>
    </row>
    <row r="13" spans="1:11" x14ac:dyDescent="0.3">
      <c r="A13" s="87">
        <v>45480</v>
      </c>
      <c r="B13" s="170" t="s">
        <v>520</v>
      </c>
      <c r="C13">
        <v>693.95</v>
      </c>
      <c r="D13" s="28">
        <v>5384070</v>
      </c>
      <c r="I13" s="87">
        <v>45494</v>
      </c>
      <c r="J13" s="85">
        <v>1118.3</v>
      </c>
      <c r="K13" s="28">
        <v>83249153</v>
      </c>
    </row>
    <row r="14" spans="1:11" x14ac:dyDescent="0.3">
      <c r="A14" s="87">
        <v>45473</v>
      </c>
      <c r="B14" s="170" t="s">
        <v>521</v>
      </c>
      <c r="C14">
        <v>678.65</v>
      </c>
      <c r="D14" s="28">
        <v>5858744</v>
      </c>
      <c r="I14" s="87">
        <v>45487</v>
      </c>
      <c r="J14">
        <v>990</v>
      </c>
      <c r="K14" s="28">
        <v>26082354</v>
      </c>
    </row>
    <row r="15" spans="1:11" x14ac:dyDescent="0.3">
      <c r="A15" s="87">
        <v>45466</v>
      </c>
      <c r="B15" s="170" t="s">
        <v>522</v>
      </c>
      <c r="C15">
        <v>665.6</v>
      </c>
      <c r="D15" s="28">
        <v>7191765</v>
      </c>
      <c r="I15" s="87">
        <v>45480</v>
      </c>
      <c r="J15" s="85">
        <v>1016.75</v>
      </c>
      <c r="K15" s="28">
        <v>56995600</v>
      </c>
    </row>
    <row r="16" spans="1:11" x14ac:dyDescent="0.3">
      <c r="A16" s="87">
        <v>45459</v>
      </c>
      <c r="B16" s="170" t="s">
        <v>523</v>
      </c>
      <c r="C16">
        <v>645.5</v>
      </c>
      <c r="D16" s="28">
        <v>8199603</v>
      </c>
      <c r="I16" s="87">
        <v>45473</v>
      </c>
      <c r="J16">
        <v>993.65</v>
      </c>
      <c r="K16" s="28">
        <v>54826702</v>
      </c>
    </row>
    <row r="17" spans="1:11" x14ac:dyDescent="0.3">
      <c r="A17" s="87">
        <v>45452</v>
      </c>
      <c r="B17" s="170" t="s">
        <v>524</v>
      </c>
      <c r="C17">
        <v>665.19</v>
      </c>
      <c r="D17" s="28">
        <v>8194775</v>
      </c>
      <c r="I17" s="87">
        <v>45466</v>
      </c>
      <c r="J17">
        <v>989.75</v>
      </c>
      <c r="K17" s="28">
        <v>63279372</v>
      </c>
    </row>
    <row r="18" spans="1:11" x14ac:dyDescent="0.3">
      <c r="A18" s="87">
        <v>45445</v>
      </c>
      <c r="B18" s="170" t="s">
        <v>525</v>
      </c>
      <c r="C18">
        <v>648.32000000000005</v>
      </c>
      <c r="D18" s="28">
        <v>13407682</v>
      </c>
      <c r="I18" s="87">
        <v>45459</v>
      </c>
      <c r="J18">
        <v>961.8</v>
      </c>
      <c r="K18" s="28">
        <v>39054100</v>
      </c>
    </row>
    <row r="19" spans="1:11" x14ac:dyDescent="0.3">
      <c r="A19" s="87">
        <v>45438</v>
      </c>
      <c r="B19" s="170" t="s">
        <v>526</v>
      </c>
      <c r="C19">
        <v>615.52</v>
      </c>
      <c r="D19" s="28">
        <v>8370592</v>
      </c>
      <c r="I19" s="87">
        <v>45452</v>
      </c>
      <c r="J19">
        <v>990.34</v>
      </c>
      <c r="K19" s="28">
        <v>65364273</v>
      </c>
    </row>
    <row r="20" spans="1:11" x14ac:dyDescent="0.3">
      <c r="A20" s="87">
        <v>45431</v>
      </c>
      <c r="B20" s="170" t="s">
        <v>527</v>
      </c>
      <c r="C20">
        <v>644.38</v>
      </c>
      <c r="D20" s="28">
        <v>4260689</v>
      </c>
      <c r="I20" s="87">
        <v>45445</v>
      </c>
      <c r="J20">
        <v>967.51</v>
      </c>
      <c r="K20" s="28">
        <v>79991986</v>
      </c>
    </row>
    <row r="21" spans="1:11" x14ac:dyDescent="0.3">
      <c r="A21" s="87">
        <v>45424</v>
      </c>
      <c r="B21" s="170" t="s">
        <v>528</v>
      </c>
      <c r="C21">
        <v>638.51</v>
      </c>
      <c r="D21" s="28">
        <v>13828387</v>
      </c>
      <c r="I21" s="87">
        <v>45438</v>
      </c>
      <c r="J21">
        <v>920.16</v>
      </c>
      <c r="K21" s="28">
        <v>46179534</v>
      </c>
    </row>
    <row r="22" spans="1:11" x14ac:dyDescent="0.3">
      <c r="A22" s="87">
        <v>45417</v>
      </c>
      <c r="B22" s="170" t="s">
        <v>529</v>
      </c>
      <c r="C22">
        <v>703.15</v>
      </c>
      <c r="D22" s="28">
        <v>9957108</v>
      </c>
      <c r="I22" s="87">
        <v>45431</v>
      </c>
      <c r="J22">
        <v>957.59</v>
      </c>
      <c r="K22" s="28">
        <v>40352199</v>
      </c>
    </row>
    <row r="23" spans="1:11" x14ac:dyDescent="0.3">
      <c r="A23" s="87">
        <v>45410</v>
      </c>
      <c r="B23" s="170" t="s">
        <v>530</v>
      </c>
      <c r="C23">
        <v>681.16</v>
      </c>
      <c r="D23" s="28">
        <v>5109454</v>
      </c>
      <c r="I23" s="87">
        <v>45424</v>
      </c>
      <c r="J23">
        <v>951.02</v>
      </c>
      <c r="K23" s="28">
        <v>141345296</v>
      </c>
    </row>
    <row r="24" spans="1:11" x14ac:dyDescent="0.3">
      <c r="A24" s="87">
        <v>45403</v>
      </c>
      <c r="B24" s="170" t="s">
        <v>531</v>
      </c>
      <c r="C24">
        <v>669.51</v>
      </c>
      <c r="D24" s="28">
        <v>5489345</v>
      </c>
      <c r="I24" s="87">
        <v>45417</v>
      </c>
      <c r="J24" s="85">
        <v>1043.43</v>
      </c>
      <c r="K24" s="28">
        <v>54694519</v>
      </c>
    </row>
    <row r="25" spans="1:11" x14ac:dyDescent="0.3">
      <c r="A25" s="87">
        <v>45396</v>
      </c>
      <c r="B25" s="170" t="s">
        <v>532</v>
      </c>
      <c r="C25">
        <v>634.23</v>
      </c>
      <c r="D25" s="28">
        <v>6411253</v>
      </c>
      <c r="I25" s="87">
        <v>45410</v>
      </c>
      <c r="J25" s="85">
        <v>1010.28</v>
      </c>
      <c r="K25" s="28">
        <v>38378581</v>
      </c>
    </row>
    <row r="26" spans="1:11" x14ac:dyDescent="0.3">
      <c r="A26" s="87">
        <v>45389</v>
      </c>
      <c r="B26" s="170" t="s">
        <v>533</v>
      </c>
      <c r="C26">
        <v>667.92</v>
      </c>
      <c r="D26" s="28">
        <v>6383447</v>
      </c>
      <c r="I26" s="87">
        <v>45403</v>
      </c>
      <c r="J26">
        <v>996.43</v>
      </c>
      <c r="K26" s="28">
        <v>36157480</v>
      </c>
    </row>
    <row r="27" spans="1:11" x14ac:dyDescent="0.3">
      <c r="A27" s="87">
        <v>45382</v>
      </c>
      <c r="B27" s="170" t="s">
        <v>534</v>
      </c>
      <c r="C27">
        <v>665.19</v>
      </c>
      <c r="D27" s="28">
        <v>6381270</v>
      </c>
      <c r="I27" s="87">
        <v>45396</v>
      </c>
      <c r="J27">
        <v>960.24</v>
      </c>
      <c r="K27" s="28">
        <v>51128971</v>
      </c>
    </row>
    <row r="28" spans="1:11" x14ac:dyDescent="0.3">
      <c r="A28" s="87">
        <v>45375</v>
      </c>
      <c r="B28" s="170" t="s">
        <v>535</v>
      </c>
      <c r="C28">
        <v>654.09</v>
      </c>
      <c r="D28" s="28">
        <v>3789856</v>
      </c>
      <c r="I28" s="87">
        <v>45389</v>
      </c>
      <c r="J28" s="85">
        <v>1015.37</v>
      </c>
      <c r="K28" s="28">
        <v>29856364</v>
      </c>
    </row>
    <row r="29" spans="1:11" x14ac:dyDescent="0.3">
      <c r="A29" s="87">
        <v>45368</v>
      </c>
      <c r="B29" s="170" t="s">
        <v>536</v>
      </c>
      <c r="C29">
        <v>646.08000000000004</v>
      </c>
      <c r="D29" s="28">
        <v>8619008</v>
      </c>
      <c r="I29" s="87">
        <v>45382</v>
      </c>
      <c r="J29" s="85">
        <v>1004</v>
      </c>
      <c r="K29" s="28">
        <v>38323100</v>
      </c>
    </row>
    <row r="30" spans="1:11" x14ac:dyDescent="0.3">
      <c r="A30" s="87">
        <v>45361</v>
      </c>
      <c r="B30" s="170" t="s">
        <v>537</v>
      </c>
      <c r="C30">
        <v>621.09</v>
      </c>
      <c r="D30" s="28">
        <v>14488338</v>
      </c>
      <c r="I30" s="87">
        <v>45375</v>
      </c>
      <c r="J30">
        <v>989.75</v>
      </c>
      <c r="K30" s="28">
        <v>25965064</v>
      </c>
    </row>
    <row r="31" spans="1:11" x14ac:dyDescent="0.3">
      <c r="A31" s="87">
        <v>45354</v>
      </c>
      <c r="B31" s="170" t="s">
        <v>538</v>
      </c>
      <c r="C31">
        <v>686.09</v>
      </c>
      <c r="D31" s="28">
        <v>18906971</v>
      </c>
      <c r="I31" s="87">
        <v>45368</v>
      </c>
      <c r="J31">
        <v>976.79</v>
      </c>
      <c r="K31" s="28">
        <v>60218293</v>
      </c>
    </row>
    <row r="32" spans="1:11" x14ac:dyDescent="0.3">
      <c r="A32" s="87">
        <v>45347</v>
      </c>
      <c r="B32" s="170" t="s">
        <v>539</v>
      </c>
      <c r="C32">
        <v>647.27</v>
      </c>
      <c r="D32" s="28">
        <v>14297230</v>
      </c>
      <c r="I32" s="87">
        <v>45361</v>
      </c>
      <c r="J32">
        <v>942.94</v>
      </c>
      <c r="K32" s="28">
        <v>79153139</v>
      </c>
    </row>
    <row r="33" spans="1:11" x14ac:dyDescent="0.3">
      <c r="A33" s="87">
        <v>45340</v>
      </c>
      <c r="B33" s="170" t="s">
        <v>540</v>
      </c>
      <c r="C33">
        <v>612.92999999999995</v>
      </c>
      <c r="D33" s="28">
        <v>6168878</v>
      </c>
      <c r="I33" s="87">
        <v>45354</v>
      </c>
      <c r="J33" s="85">
        <v>1036.0999999999999</v>
      </c>
      <c r="K33" s="28">
        <v>96987433</v>
      </c>
    </row>
    <row r="34" spans="1:11" x14ac:dyDescent="0.3">
      <c r="A34" s="87">
        <v>45333</v>
      </c>
      <c r="B34" s="170" t="s">
        <v>541</v>
      </c>
      <c r="C34">
        <v>617.71</v>
      </c>
      <c r="D34" s="28">
        <v>7352308</v>
      </c>
      <c r="I34" s="87">
        <v>45347</v>
      </c>
      <c r="J34">
        <v>974.39</v>
      </c>
      <c r="K34" s="28">
        <v>54621653</v>
      </c>
    </row>
    <row r="35" spans="1:11" x14ac:dyDescent="0.3">
      <c r="A35" s="87">
        <v>45326</v>
      </c>
      <c r="B35" s="170" t="s">
        <v>542</v>
      </c>
      <c r="C35">
        <v>602.14</v>
      </c>
      <c r="D35" s="28">
        <v>11833055</v>
      </c>
      <c r="I35" s="87">
        <v>45340</v>
      </c>
      <c r="J35">
        <v>934.52</v>
      </c>
      <c r="K35" s="28">
        <v>28861358</v>
      </c>
    </row>
    <row r="36" spans="1:11" x14ac:dyDescent="0.3">
      <c r="A36" s="87">
        <v>45319</v>
      </c>
      <c r="B36" s="170" t="s">
        <v>543</v>
      </c>
      <c r="C36">
        <v>583.97</v>
      </c>
      <c r="D36" s="28">
        <v>15471596</v>
      </c>
      <c r="I36" s="87">
        <v>45333</v>
      </c>
      <c r="J36">
        <v>935.71</v>
      </c>
      <c r="K36" s="28">
        <v>41688898</v>
      </c>
    </row>
    <row r="37" spans="1:11" x14ac:dyDescent="0.3">
      <c r="A37" s="87">
        <v>45312</v>
      </c>
      <c r="B37" s="170" t="s">
        <v>544</v>
      </c>
      <c r="C37">
        <v>535.4</v>
      </c>
      <c r="D37" s="28">
        <v>4429322</v>
      </c>
      <c r="I37" s="87">
        <v>45326</v>
      </c>
      <c r="J37">
        <v>912.19</v>
      </c>
      <c r="K37" s="28">
        <v>78795818</v>
      </c>
    </row>
    <row r="38" spans="1:11" x14ac:dyDescent="0.3">
      <c r="A38" s="87">
        <v>45305</v>
      </c>
      <c r="B38" s="170" t="s">
        <v>545</v>
      </c>
      <c r="C38">
        <v>542.87</v>
      </c>
      <c r="D38" s="28">
        <v>6143123</v>
      </c>
      <c r="I38" s="87">
        <v>45319</v>
      </c>
      <c r="J38">
        <v>876.05</v>
      </c>
      <c r="K38" s="28">
        <v>84630013</v>
      </c>
    </row>
    <row r="39" spans="1:11" x14ac:dyDescent="0.3">
      <c r="A39" s="87">
        <v>45298</v>
      </c>
      <c r="B39" s="170" t="s">
        <v>546</v>
      </c>
      <c r="C39">
        <v>541.32000000000005</v>
      </c>
      <c r="D39" s="28">
        <v>6439129</v>
      </c>
      <c r="I39" s="87">
        <v>45312</v>
      </c>
      <c r="J39">
        <v>809.35</v>
      </c>
      <c r="K39" s="28">
        <v>26763471</v>
      </c>
    </row>
    <row r="40" spans="1:11" x14ac:dyDescent="0.3">
      <c r="A40" s="87">
        <v>45291</v>
      </c>
      <c r="B40" s="170" t="s">
        <v>547</v>
      </c>
      <c r="C40">
        <v>524.01</v>
      </c>
      <c r="D40" s="28">
        <v>7775805</v>
      </c>
      <c r="I40" s="87">
        <v>45305</v>
      </c>
      <c r="J40">
        <v>821.02</v>
      </c>
      <c r="K40" s="28">
        <v>40097744</v>
      </c>
    </row>
    <row r="41" spans="1:11" x14ac:dyDescent="0.3">
      <c r="A41" s="87">
        <v>45284</v>
      </c>
      <c r="B41" s="170" t="s">
        <v>548</v>
      </c>
      <c r="C41">
        <v>516.84</v>
      </c>
      <c r="D41" s="28">
        <v>11339246</v>
      </c>
      <c r="I41" s="87">
        <v>45298</v>
      </c>
      <c r="J41">
        <v>813.94</v>
      </c>
      <c r="K41" s="28">
        <v>49260533</v>
      </c>
    </row>
    <row r="42" spans="1:11" x14ac:dyDescent="0.3">
      <c r="A42" s="87">
        <v>45277</v>
      </c>
      <c r="B42" s="170" t="s">
        <v>549</v>
      </c>
      <c r="C42">
        <v>484.59</v>
      </c>
      <c r="D42" s="28">
        <v>8093263</v>
      </c>
      <c r="I42" s="87">
        <v>45291</v>
      </c>
      <c r="J42">
        <v>788.52</v>
      </c>
      <c r="K42" s="28">
        <v>60310509</v>
      </c>
    </row>
    <row r="43" spans="1:11" x14ac:dyDescent="0.3">
      <c r="A43" s="87">
        <v>45270</v>
      </c>
      <c r="B43" s="170" t="s">
        <v>550</v>
      </c>
      <c r="C43">
        <v>490.27</v>
      </c>
      <c r="D43" s="28">
        <v>12801918</v>
      </c>
      <c r="I43" s="87">
        <v>45284</v>
      </c>
      <c r="J43">
        <v>777.55</v>
      </c>
      <c r="K43" s="28">
        <v>78358333</v>
      </c>
    </row>
    <row r="44" spans="1:11" x14ac:dyDescent="0.3">
      <c r="A44" s="87">
        <v>45263</v>
      </c>
      <c r="B44" s="170" t="s">
        <v>551</v>
      </c>
      <c r="C44">
        <v>477.38</v>
      </c>
      <c r="D44" s="28">
        <v>13037653</v>
      </c>
      <c r="I44" s="87">
        <v>45277</v>
      </c>
      <c r="J44">
        <v>722.47</v>
      </c>
      <c r="K44" s="28">
        <v>37833570</v>
      </c>
    </row>
    <row r="45" spans="1:11" x14ac:dyDescent="0.3">
      <c r="A45" s="87">
        <v>45256</v>
      </c>
      <c r="B45" s="170" t="s">
        <v>552</v>
      </c>
      <c r="C45">
        <v>473.65</v>
      </c>
      <c r="D45" s="28">
        <v>84039480</v>
      </c>
      <c r="I45" s="87">
        <v>45270</v>
      </c>
      <c r="J45">
        <v>730.15</v>
      </c>
      <c r="K45" s="28">
        <v>37486915</v>
      </c>
    </row>
    <row r="46" spans="1:11" x14ac:dyDescent="0.3">
      <c r="A46" s="87">
        <v>45249</v>
      </c>
      <c r="B46" s="170" t="s">
        <v>553</v>
      </c>
      <c r="C46">
        <v>455.83</v>
      </c>
      <c r="D46" s="28">
        <v>16289522</v>
      </c>
      <c r="I46" s="87">
        <v>45263</v>
      </c>
      <c r="J46">
        <v>712.35</v>
      </c>
      <c r="K46" s="28">
        <v>50107374</v>
      </c>
    </row>
    <row r="47" spans="1:11" x14ac:dyDescent="0.3">
      <c r="A47" s="87">
        <v>45242</v>
      </c>
      <c r="B47" s="170" t="s">
        <v>554</v>
      </c>
      <c r="C47">
        <v>460.61</v>
      </c>
      <c r="D47" s="28">
        <v>16592912</v>
      </c>
      <c r="I47" s="87">
        <v>45256</v>
      </c>
      <c r="J47">
        <v>703.28</v>
      </c>
      <c r="K47" s="28">
        <v>66979384</v>
      </c>
    </row>
    <row r="48" spans="1:11" x14ac:dyDescent="0.3">
      <c r="A48" s="87">
        <v>45235</v>
      </c>
      <c r="B48" s="170" t="s">
        <v>555</v>
      </c>
      <c r="C48">
        <v>441.35</v>
      </c>
      <c r="D48" s="28">
        <v>10841534</v>
      </c>
      <c r="I48" s="87">
        <v>45249</v>
      </c>
      <c r="J48">
        <v>671.63</v>
      </c>
      <c r="K48" s="28">
        <v>37732113</v>
      </c>
    </row>
    <row r="49" spans="1:11" x14ac:dyDescent="0.3">
      <c r="A49" s="87">
        <v>45228</v>
      </c>
      <c r="B49" s="170" t="s">
        <v>556</v>
      </c>
      <c r="C49">
        <v>439.41</v>
      </c>
      <c r="D49" s="28">
        <v>11641362</v>
      </c>
      <c r="I49" s="87">
        <v>45242</v>
      </c>
      <c r="J49">
        <v>679.45</v>
      </c>
      <c r="K49" s="28">
        <v>41668856</v>
      </c>
    </row>
    <row r="50" spans="1:11" x14ac:dyDescent="0.3">
      <c r="A50" s="87">
        <v>45221</v>
      </c>
      <c r="B50" s="170" t="s">
        <v>557</v>
      </c>
      <c r="C50">
        <v>421.64</v>
      </c>
      <c r="D50" s="28">
        <v>8250361</v>
      </c>
      <c r="I50" s="87">
        <v>45235</v>
      </c>
      <c r="J50">
        <v>649.04999999999995</v>
      </c>
      <c r="K50" s="28">
        <v>40522077</v>
      </c>
    </row>
    <row r="51" spans="1:11" x14ac:dyDescent="0.3">
      <c r="A51" s="87">
        <v>45214</v>
      </c>
      <c r="B51" s="170" t="s">
        <v>558</v>
      </c>
      <c r="C51">
        <v>438.22</v>
      </c>
      <c r="D51" s="28">
        <v>11573003</v>
      </c>
      <c r="I51" s="87">
        <v>45228</v>
      </c>
      <c r="J51">
        <v>645.51</v>
      </c>
      <c r="K51" s="28">
        <v>65990074</v>
      </c>
    </row>
    <row r="52" spans="1:11" x14ac:dyDescent="0.3">
      <c r="A52" s="87">
        <v>45207</v>
      </c>
      <c r="B52" s="170" t="s">
        <v>559</v>
      </c>
      <c r="C52">
        <v>439.76</v>
      </c>
      <c r="D52" s="28">
        <v>10394153</v>
      </c>
      <c r="I52" s="87">
        <v>45221</v>
      </c>
      <c r="J52">
        <v>639.08000000000004</v>
      </c>
      <c r="K52" s="28">
        <v>35915792</v>
      </c>
    </row>
    <row r="53" spans="1:11" x14ac:dyDescent="0.3">
      <c r="A53" s="87">
        <v>45200</v>
      </c>
      <c r="B53" s="170" t="s">
        <v>560</v>
      </c>
      <c r="C53">
        <v>416.32</v>
      </c>
      <c r="D53" s="28">
        <v>8114696</v>
      </c>
      <c r="I53" s="87">
        <v>45214</v>
      </c>
      <c r="J53">
        <v>661.16</v>
      </c>
      <c r="K53" s="28">
        <v>67571197</v>
      </c>
    </row>
    <row r="54" spans="1:11" x14ac:dyDescent="0.3">
      <c r="A54" s="87">
        <v>45193</v>
      </c>
      <c r="B54" s="170" t="s">
        <v>561</v>
      </c>
      <c r="C54">
        <v>426.02</v>
      </c>
      <c r="D54" s="28">
        <v>8069448</v>
      </c>
      <c r="I54" s="87">
        <v>45207</v>
      </c>
      <c r="J54">
        <v>665.05</v>
      </c>
      <c r="K54" s="28">
        <v>57856959</v>
      </c>
    </row>
    <row r="55" spans="1:11" x14ac:dyDescent="0.3">
      <c r="A55" s="87">
        <v>45186</v>
      </c>
      <c r="B55" s="170" t="s">
        <v>562</v>
      </c>
      <c r="C55">
        <v>415.22</v>
      </c>
      <c r="D55" s="28">
        <v>11860918</v>
      </c>
      <c r="I55" s="87">
        <v>45200</v>
      </c>
      <c r="J55">
        <v>620.54</v>
      </c>
      <c r="K55" s="28">
        <v>30323557</v>
      </c>
    </row>
    <row r="56" spans="1:11" x14ac:dyDescent="0.3">
      <c r="A56" s="87">
        <v>45179</v>
      </c>
      <c r="B56" s="170" t="s">
        <v>563</v>
      </c>
      <c r="C56">
        <v>427.22</v>
      </c>
      <c r="D56" s="28">
        <v>14508536</v>
      </c>
      <c r="I56" s="87">
        <v>45193</v>
      </c>
      <c r="J56">
        <v>628.26</v>
      </c>
      <c r="K56" s="28">
        <v>34359880</v>
      </c>
    </row>
    <row r="57" spans="1:11" ht="14.4" customHeight="1" x14ac:dyDescent="0.3">
      <c r="A57" s="87">
        <v>45172</v>
      </c>
      <c r="B57" s="170" t="s">
        <v>564</v>
      </c>
      <c r="C57">
        <v>422.59</v>
      </c>
      <c r="D57" s="28">
        <v>10244208</v>
      </c>
      <c r="I57" s="87">
        <v>45186</v>
      </c>
      <c r="J57">
        <v>618.54</v>
      </c>
      <c r="K57" s="28">
        <v>38705045</v>
      </c>
    </row>
    <row r="58" spans="1:11" x14ac:dyDescent="0.3">
      <c r="A58" s="87">
        <v>45165</v>
      </c>
      <c r="B58" s="170" t="s">
        <v>565</v>
      </c>
      <c r="C58">
        <v>404.13</v>
      </c>
      <c r="D58" s="28">
        <v>10577802</v>
      </c>
      <c r="I58" s="87">
        <v>45179</v>
      </c>
      <c r="J58">
        <v>632.29999999999995</v>
      </c>
      <c r="K58" s="28">
        <v>52950345</v>
      </c>
    </row>
    <row r="59" spans="1:11" x14ac:dyDescent="0.3">
      <c r="A59" s="87">
        <v>45158</v>
      </c>
      <c r="B59" s="170" t="s">
        <v>566</v>
      </c>
      <c r="C59">
        <v>395.32</v>
      </c>
      <c r="D59" s="28">
        <v>12327836</v>
      </c>
      <c r="I59" s="87">
        <v>45172</v>
      </c>
      <c r="J59">
        <v>625.32000000000005</v>
      </c>
      <c r="K59" s="28">
        <v>46184422</v>
      </c>
    </row>
    <row r="60" spans="1:11" x14ac:dyDescent="0.3">
      <c r="A60" s="87">
        <v>45151</v>
      </c>
      <c r="B60" s="170" t="s">
        <v>567</v>
      </c>
      <c r="C60">
        <v>398.21</v>
      </c>
      <c r="D60" s="28">
        <v>11387622</v>
      </c>
      <c r="I60" s="87">
        <v>45165</v>
      </c>
      <c r="J60">
        <v>609.32000000000005</v>
      </c>
      <c r="K60" s="28">
        <v>40953739</v>
      </c>
    </row>
    <row r="61" spans="1:11" x14ac:dyDescent="0.3">
      <c r="A61" s="87">
        <v>45144</v>
      </c>
      <c r="B61" s="170" t="s">
        <v>568</v>
      </c>
      <c r="C61">
        <v>399.1</v>
      </c>
      <c r="D61" s="28">
        <v>13398874</v>
      </c>
      <c r="I61" s="87">
        <v>45158</v>
      </c>
      <c r="J61">
        <v>603.24</v>
      </c>
      <c r="K61" s="28">
        <v>49534627</v>
      </c>
    </row>
    <row r="62" spans="1:11" x14ac:dyDescent="0.3">
      <c r="A62" s="87">
        <v>45137</v>
      </c>
      <c r="B62" s="170" t="s">
        <v>569</v>
      </c>
      <c r="C62">
        <v>399.9</v>
      </c>
      <c r="D62" s="28">
        <v>19024856</v>
      </c>
      <c r="I62" s="87">
        <v>45151</v>
      </c>
      <c r="J62">
        <v>613.91</v>
      </c>
      <c r="K62" s="28">
        <v>52364291</v>
      </c>
    </row>
    <row r="63" spans="1:11" x14ac:dyDescent="0.3">
      <c r="A63" s="87">
        <v>45130</v>
      </c>
      <c r="B63" s="170" t="s">
        <v>570</v>
      </c>
      <c r="C63">
        <v>409.38</v>
      </c>
      <c r="D63" s="28">
        <v>53603552</v>
      </c>
      <c r="I63" s="87">
        <v>45144</v>
      </c>
      <c r="J63">
        <v>609.91999999999996</v>
      </c>
      <c r="K63" s="28">
        <v>94584143</v>
      </c>
    </row>
    <row r="64" spans="1:11" x14ac:dyDescent="0.3">
      <c r="A64" s="87">
        <v>45123</v>
      </c>
      <c r="B64" s="170" t="s">
        <v>571</v>
      </c>
      <c r="C64">
        <v>347.79</v>
      </c>
      <c r="D64" s="28">
        <v>11387513</v>
      </c>
      <c r="I64" s="87">
        <v>45137</v>
      </c>
      <c r="J64">
        <v>613.11</v>
      </c>
      <c r="K64" s="28">
        <v>55454926</v>
      </c>
    </row>
    <row r="65" spans="1:11" x14ac:dyDescent="0.3">
      <c r="A65" s="87">
        <v>45116</v>
      </c>
      <c r="B65" s="170" t="s">
        <v>572</v>
      </c>
      <c r="C65">
        <v>333.87</v>
      </c>
      <c r="D65" s="28">
        <v>16713533</v>
      </c>
      <c r="I65" s="87">
        <v>45130</v>
      </c>
      <c r="J65">
        <v>631.38</v>
      </c>
      <c r="K65" s="28">
        <v>78906076</v>
      </c>
    </row>
    <row r="66" spans="1:11" x14ac:dyDescent="0.3">
      <c r="A66" s="87">
        <v>45109</v>
      </c>
      <c r="B66" s="170" t="s">
        <v>573</v>
      </c>
      <c r="C66">
        <v>321.2</v>
      </c>
      <c r="D66" s="28">
        <v>11910148</v>
      </c>
      <c r="I66" s="87">
        <v>45123</v>
      </c>
      <c r="J66">
        <v>621.89</v>
      </c>
      <c r="K66" s="28">
        <v>49817894</v>
      </c>
    </row>
    <row r="67" spans="1:11" x14ac:dyDescent="0.3">
      <c r="A67" s="87">
        <v>45102</v>
      </c>
      <c r="B67" s="170" t="s">
        <v>574</v>
      </c>
      <c r="C67">
        <v>309.02</v>
      </c>
      <c r="D67" s="28">
        <v>8522053</v>
      </c>
      <c r="I67" s="87">
        <v>45116</v>
      </c>
      <c r="J67">
        <v>621.04</v>
      </c>
      <c r="K67" s="28">
        <v>63339086</v>
      </c>
    </row>
    <row r="68" spans="1:11" x14ac:dyDescent="0.3">
      <c r="A68" s="87">
        <v>45095</v>
      </c>
      <c r="B68" s="170" t="s">
        <v>575</v>
      </c>
      <c r="C68">
        <v>294.01</v>
      </c>
      <c r="D68" s="28">
        <v>13354763</v>
      </c>
      <c r="I68" s="87">
        <v>45109</v>
      </c>
      <c r="J68">
        <v>614.38</v>
      </c>
      <c r="K68" s="28">
        <v>62188260</v>
      </c>
    </row>
    <row r="69" spans="1:11" x14ac:dyDescent="0.3">
      <c r="A69" s="87">
        <v>45088</v>
      </c>
      <c r="B69" s="170" t="s">
        <v>576</v>
      </c>
      <c r="C69">
        <v>317.43</v>
      </c>
      <c r="D69" s="28">
        <v>19939330</v>
      </c>
      <c r="I69" s="87">
        <v>45102</v>
      </c>
      <c r="J69">
        <v>591.87</v>
      </c>
      <c r="K69" s="28">
        <v>45600058</v>
      </c>
    </row>
    <row r="70" spans="1:11" x14ac:dyDescent="0.3">
      <c r="A70" s="87">
        <v>45081</v>
      </c>
      <c r="B70" s="170" t="s">
        <v>577</v>
      </c>
      <c r="C70">
        <v>290.99</v>
      </c>
      <c r="D70" s="28">
        <v>16267835</v>
      </c>
      <c r="I70" s="87">
        <v>45095</v>
      </c>
      <c r="J70">
        <v>556.19000000000005</v>
      </c>
      <c r="K70" s="28">
        <v>54093496</v>
      </c>
    </row>
    <row r="71" spans="1:11" x14ac:dyDescent="0.3">
      <c r="A71" s="87">
        <v>45074</v>
      </c>
      <c r="B71" s="170" t="s">
        <v>578</v>
      </c>
      <c r="C71">
        <v>279.16000000000003</v>
      </c>
      <c r="D71" s="28">
        <v>9972627</v>
      </c>
      <c r="I71" s="87">
        <v>45088</v>
      </c>
      <c r="J71">
        <v>566.28</v>
      </c>
      <c r="K71" s="28">
        <v>54370797</v>
      </c>
    </row>
    <row r="72" spans="1:11" x14ac:dyDescent="0.3">
      <c r="A72" s="87">
        <v>45067</v>
      </c>
      <c r="B72" s="170" t="s">
        <v>579</v>
      </c>
      <c r="C72">
        <v>264.55</v>
      </c>
      <c r="D72" s="28">
        <v>6829709</v>
      </c>
      <c r="I72" s="87">
        <v>45081</v>
      </c>
      <c r="J72">
        <v>558.83000000000004</v>
      </c>
      <c r="K72" s="28">
        <v>82147528</v>
      </c>
    </row>
    <row r="73" spans="1:11" x14ac:dyDescent="0.3">
      <c r="A73" s="87">
        <v>45060</v>
      </c>
      <c r="B73" s="170" t="s">
        <v>580</v>
      </c>
      <c r="C73">
        <v>271.49</v>
      </c>
      <c r="D73" s="28">
        <v>19578420</v>
      </c>
      <c r="I73" s="87">
        <v>45074</v>
      </c>
      <c r="J73">
        <v>532.59</v>
      </c>
      <c r="K73" s="28">
        <v>48864469</v>
      </c>
    </row>
    <row r="74" spans="1:11" x14ac:dyDescent="0.3">
      <c r="A74" s="87">
        <v>45053</v>
      </c>
      <c r="B74" s="170" t="s">
        <v>581</v>
      </c>
      <c r="C74">
        <v>259.89999999999998</v>
      </c>
      <c r="D74" s="28">
        <v>27379168</v>
      </c>
      <c r="I74" s="87">
        <v>45067</v>
      </c>
      <c r="J74">
        <v>515.25</v>
      </c>
      <c r="K74" s="28">
        <v>49787807</v>
      </c>
    </row>
    <row r="75" spans="1:11" x14ac:dyDescent="0.3">
      <c r="A75" s="87">
        <v>45046</v>
      </c>
      <c r="B75" s="170" t="s">
        <v>582</v>
      </c>
      <c r="C75">
        <v>243.86</v>
      </c>
      <c r="D75" s="28">
        <v>8630818</v>
      </c>
      <c r="I75" s="87">
        <v>45060</v>
      </c>
      <c r="J75">
        <v>521.71</v>
      </c>
      <c r="K75" s="28">
        <v>100106678</v>
      </c>
    </row>
    <row r="76" spans="1:11" x14ac:dyDescent="0.3">
      <c r="A76" s="87">
        <v>45039</v>
      </c>
      <c r="B76" s="170" t="s">
        <v>583</v>
      </c>
      <c r="C76">
        <v>246.04</v>
      </c>
      <c r="D76" s="28">
        <v>6360170</v>
      </c>
      <c r="I76" s="87">
        <v>45053</v>
      </c>
      <c r="J76">
        <v>512.76</v>
      </c>
      <c r="K76" s="28">
        <v>87036254</v>
      </c>
    </row>
    <row r="77" spans="1:11" x14ac:dyDescent="0.3">
      <c r="A77" s="87">
        <v>45032</v>
      </c>
      <c r="B77" s="170" t="s">
        <v>584</v>
      </c>
      <c r="C77">
        <v>242.07</v>
      </c>
      <c r="D77" s="28">
        <v>16325061</v>
      </c>
      <c r="I77" s="87">
        <v>45046</v>
      </c>
      <c r="J77">
        <v>474.15</v>
      </c>
      <c r="K77" s="28">
        <v>30552600</v>
      </c>
    </row>
    <row r="78" spans="1:11" x14ac:dyDescent="0.3">
      <c r="A78" s="87">
        <v>45025</v>
      </c>
      <c r="B78" s="170" t="s">
        <v>585</v>
      </c>
      <c r="C78">
        <v>233.11</v>
      </c>
      <c r="D78" s="28">
        <v>18853777</v>
      </c>
      <c r="I78" s="87">
        <v>45039</v>
      </c>
      <c r="J78">
        <v>481.96</v>
      </c>
      <c r="K78" s="28">
        <v>39733976</v>
      </c>
    </row>
    <row r="79" spans="1:11" x14ac:dyDescent="0.3">
      <c r="A79" s="87">
        <v>45018</v>
      </c>
      <c r="B79" s="170" t="s">
        <v>586</v>
      </c>
      <c r="C79">
        <v>215.09</v>
      </c>
      <c r="D79" s="28">
        <v>7973299</v>
      </c>
      <c r="I79" s="87">
        <v>45032</v>
      </c>
      <c r="J79">
        <v>468.29</v>
      </c>
      <c r="K79" s="28">
        <v>56961157</v>
      </c>
    </row>
    <row r="80" spans="1:11" x14ac:dyDescent="0.3">
      <c r="A80" s="87">
        <v>45011</v>
      </c>
      <c r="B80" s="170" t="s">
        <v>587</v>
      </c>
      <c r="C80">
        <v>206.72</v>
      </c>
      <c r="D80" s="28">
        <v>7729965</v>
      </c>
      <c r="I80" s="87">
        <v>45025</v>
      </c>
      <c r="J80">
        <v>466.6</v>
      </c>
      <c r="K80" s="28">
        <v>91243985</v>
      </c>
    </row>
    <row r="81" spans="1:11" x14ac:dyDescent="0.3">
      <c r="A81" s="87">
        <v>45004</v>
      </c>
      <c r="B81" s="170" t="s">
        <v>588</v>
      </c>
      <c r="C81">
        <v>208.7</v>
      </c>
      <c r="D81" s="28">
        <v>6334888</v>
      </c>
      <c r="I81" s="87">
        <v>45018</v>
      </c>
      <c r="J81">
        <v>434.95</v>
      </c>
      <c r="K81" s="28">
        <v>26677147</v>
      </c>
    </row>
    <row r="82" spans="1:11" x14ac:dyDescent="0.3">
      <c r="A82" s="87">
        <v>44997</v>
      </c>
      <c r="B82" s="170" t="s">
        <v>589</v>
      </c>
      <c r="C82">
        <v>211.47</v>
      </c>
      <c r="D82" s="28">
        <v>8585038</v>
      </c>
      <c r="I82" s="87">
        <v>45011</v>
      </c>
      <c r="J82">
        <v>418.2</v>
      </c>
      <c r="K82" s="28">
        <v>38503979</v>
      </c>
    </row>
    <row r="83" spans="1:11" x14ac:dyDescent="0.3">
      <c r="A83" s="87">
        <v>44990</v>
      </c>
      <c r="B83" s="170" t="s">
        <v>590</v>
      </c>
      <c r="C83">
        <v>219</v>
      </c>
      <c r="D83" s="28">
        <v>5343740</v>
      </c>
      <c r="I83" s="87">
        <v>45004</v>
      </c>
      <c r="J83">
        <v>413.93</v>
      </c>
      <c r="K83" s="28">
        <v>39890446</v>
      </c>
    </row>
    <row r="84" spans="1:11" x14ac:dyDescent="0.3">
      <c r="A84" s="87">
        <v>44983</v>
      </c>
      <c r="B84" s="170" t="s">
        <v>591</v>
      </c>
      <c r="C84">
        <v>217.37</v>
      </c>
      <c r="D84" s="28">
        <v>6128183</v>
      </c>
      <c r="I84" s="87">
        <v>44997</v>
      </c>
      <c r="J84">
        <v>416.41</v>
      </c>
      <c r="K84" s="28">
        <v>46163807</v>
      </c>
    </row>
    <row r="85" spans="1:11" x14ac:dyDescent="0.3">
      <c r="A85" s="87">
        <v>44976</v>
      </c>
      <c r="B85" s="170" t="s">
        <v>592</v>
      </c>
      <c r="C85">
        <v>220.09</v>
      </c>
      <c r="D85" s="28">
        <v>7923060</v>
      </c>
      <c r="I85" s="87">
        <v>44990</v>
      </c>
      <c r="J85">
        <v>433.16</v>
      </c>
      <c r="K85" s="28">
        <v>35270868</v>
      </c>
    </row>
    <row r="86" spans="1:11" x14ac:dyDescent="0.3">
      <c r="A86" s="87">
        <v>44969</v>
      </c>
      <c r="B86" s="170" t="s">
        <v>593</v>
      </c>
      <c r="C86">
        <v>219.4</v>
      </c>
      <c r="D86" s="28">
        <v>5821594</v>
      </c>
      <c r="I86" s="87">
        <v>44983</v>
      </c>
      <c r="J86">
        <v>425.36</v>
      </c>
      <c r="K86" s="28">
        <v>41374755</v>
      </c>
    </row>
    <row r="87" spans="1:11" x14ac:dyDescent="0.3">
      <c r="A87" s="87">
        <v>44962</v>
      </c>
      <c r="B87" s="170" t="s">
        <v>594</v>
      </c>
      <c r="C87">
        <v>222.42</v>
      </c>
      <c r="D87" s="28">
        <v>7263976</v>
      </c>
      <c r="I87" s="87">
        <v>44976</v>
      </c>
      <c r="J87">
        <v>425.11</v>
      </c>
      <c r="K87" s="28">
        <v>43058201</v>
      </c>
    </row>
    <row r="88" spans="1:11" x14ac:dyDescent="0.3">
      <c r="A88" s="87">
        <v>44955</v>
      </c>
      <c r="B88" s="170" t="s">
        <v>595</v>
      </c>
      <c r="C88">
        <v>221.62</v>
      </c>
      <c r="D88" s="28">
        <v>15546007</v>
      </c>
      <c r="I88" s="87">
        <v>44969</v>
      </c>
      <c r="J88">
        <v>437.18</v>
      </c>
      <c r="K88" s="28">
        <v>41382475</v>
      </c>
    </row>
    <row r="89" spans="1:11" x14ac:dyDescent="0.3">
      <c r="A89" s="87">
        <v>44948</v>
      </c>
      <c r="B89" s="170" t="s">
        <v>596</v>
      </c>
      <c r="C89">
        <v>222.96</v>
      </c>
      <c r="D89" s="28">
        <v>15985777</v>
      </c>
      <c r="I89" s="87">
        <v>44962</v>
      </c>
      <c r="J89">
        <v>443.1</v>
      </c>
      <c r="K89" s="28">
        <v>46634804</v>
      </c>
    </row>
    <row r="90" spans="1:11" x14ac:dyDescent="0.3">
      <c r="A90" s="87">
        <v>44941</v>
      </c>
      <c r="B90" s="170" t="s">
        <v>597</v>
      </c>
      <c r="C90">
        <v>209.74</v>
      </c>
      <c r="D90" s="28">
        <v>6775240</v>
      </c>
      <c r="I90" s="87">
        <v>44955</v>
      </c>
      <c r="J90">
        <v>442.7</v>
      </c>
      <c r="K90" s="28">
        <v>91681764</v>
      </c>
    </row>
    <row r="91" spans="1:11" x14ac:dyDescent="0.3">
      <c r="A91" s="87">
        <v>44934</v>
      </c>
      <c r="B91" s="170" t="s">
        <v>598</v>
      </c>
      <c r="C91">
        <v>212.02</v>
      </c>
      <c r="D91" s="28">
        <v>12980541</v>
      </c>
      <c r="I91" s="87">
        <v>44948</v>
      </c>
      <c r="J91">
        <v>442.85</v>
      </c>
      <c r="K91" s="28">
        <v>129646706</v>
      </c>
    </row>
    <row r="92" spans="1:11" x14ac:dyDescent="0.3">
      <c r="A92" s="87">
        <v>44927</v>
      </c>
      <c r="B92" s="170" t="s">
        <v>599</v>
      </c>
      <c r="C92">
        <v>203.16</v>
      </c>
      <c r="D92" s="28">
        <v>6873205</v>
      </c>
      <c r="I92" s="87">
        <v>44941</v>
      </c>
      <c r="J92">
        <v>400.66</v>
      </c>
      <c r="K92" s="28">
        <v>74143059</v>
      </c>
    </row>
    <row r="93" spans="1:11" x14ac:dyDescent="0.3">
      <c r="A93" s="87">
        <v>44920</v>
      </c>
      <c r="B93" s="170" t="s">
        <v>600</v>
      </c>
      <c r="C93">
        <v>203.65</v>
      </c>
      <c r="D93" s="28">
        <v>6698634</v>
      </c>
      <c r="I93" s="87">
        <v>44934</v>
      </c>
      <c r="J93">
        <v>408.96</v>
      </c>
      <c r="K93" s="28">
        <v>113867503</v>
      </c>
    </row>
    <row r="94" spans="1:11" x14ac:dyDescent="0.3">
      <c r="A94" s="87">
        <v>44913</v>
      </c>
      <c r="B94" s="170" t="s">
        <v>601</v>
      </c>
      <c r="C94">
        <v>190.53</v>
      </c>
      <c r="D94" s="28">
        <v>9740798</v>
      </c>
      <c r="I94" s="87">
        <v>44927</v>
      </c>
      <c r="J94">
        <v>379.64</v>
      </c>
      <c r="K94" s="28">
        <v>55213003</v>
      </c>
    </row>
    <row r="95" spans="1:11" x14ac:dyDescent="0.3">
      <c r="A95" s="87">
        <v>44906</v>
      </c>
      <c r="B95" s="170" t="s">
        <v>602</v>
      </c>
      <c r="C95">
        <v>216.67</v>
      </c>
      <c r="D95" s="28">
        <v>8527382</v>
      </c>
      <c r="I95" s="87">
        <v>44920</v>
      </c>
      <c r="J95">
        <v>385.55</v>
      </c>
      <c r="K95" s="28">
        <v>64621480</v>
      </c>
    </row>
    <row r="96" spans="1:11" x14ac:dyDescent="0.3">
      <c r="A96" s="87">
        <v>44899</v>
      </c>
      <c r="B96" s="170" t="s">
        <v>603</v>
      </c>
      <c r="C96">
        <v>219.59</v>
      </c>
      <c r="D96" s="28">
        <v>8281748</v>
      </c>
      <c r="I96" s="87">
        <v>44913</v>
      </c>
      <c r="J96">
        <v>376.01</v>
      </c>
      <c r="K96" s="28">
        <v>68568019</v>
      </c>
    </row>
    <row r="97" spans="1:11" x14ac:dyDescent="0.3">
      <c r="A97" s="87">
        <v>44892</v>
      </c>
      <c r="B97" s="170" t="s">
        <v>604</v>
      </c>
      <c r="C97">
        <v>230.49</v>
      </c>
      <c r="D97" s="28">
        <v>17759280</v>
      </c>
      <c r="I97" s="87">
        <v>44906</v>
      </c>
      <c r="J97">
        <v>419</v>
      </c>
      <c r="K97" s="28">
        <v>82533805</v>
      </c>
    </row>
    <row r="98" spans="1:11" x14ac:dyDescent="0.3">
      <c r="A98" s="87">
        <v>44885</v>
      </c>
      <c r="B98" s="170" t="s">
        <v>605</v>
      </c>
      <c r="C98">
        <v>232.42</v>
      </c>
      <c r="D98" s="28">
        <v>22190884</v>
      </c>
      <c r="I98" s="87">
        <v>44899</v>
      </c>
      <c r="J98">
        <v>410.75</v>
      </c>
      <c r="K98" s="28">
        <v>52913095</v>
      </c>
    </row>
    <row r="99" spans="1:11" x14ac:dyDescent="0.3">
      <c r="A99" s="87">
        <v>44878</v>
      </c>
      <c r="B99" s="170" t="s">
        <v>606</v>
      </c>
      <c r="C99">
        <v>217.71</v>
      </c>
      <c r="D99" s="28">
        <v>14198907</v>
      </c>
      <c r="I99" s="87">
        <v>44892</v>
      </c>
      <c r="J99">
        <v>432.71</v>
      </c>
      <c r="K99" s="28">
        <v>51321173</v>
      </c>
    </row>
    <row r="100" spans="1:11" x14ac:dyDescent="0.3">
      <c r="A100" s="87">
        <v>44871</v>
      </c>
      <c r="B100" s="170" t="s">
        <v>607</v>
      </c>
      <c r="C100">
        <v>222.47</v>
      </c>
      <c r="D100" s="28">
        <v>37512325</v>
      </c>
      <c r="I100" s="87">
        <v>44885</v>
      </c>
      <c r="J100">
        <v>430.53</v>
      </c>
      <c r="K100" s="28">
        <v>48006353</v>
      </c>
    </row>
    <row r="101" spans="1:11" x14ac:dyDescent="0.3">
      <c r="A101" s="87">
        <v>44864</v>
      </c>
      <c r="B101" s="170" t="s">
        <v>608</v>
      </c>
      <c r="C101">
        <v>227.67</v>
      </c>
      <c r="D101" s="28">
        <v>53165581</v>
      </c>
      <c r="I101" s="87">
        <v>44878</v>
      </c>
      <c r="J101">
        <v>421.18</v>
      </c>
      <c r="K101" s="28">
        <v>62372047</v>
      </c>
    </row>
    <row r="102" spans="1:11" x14ac:dyDescent="0.3">
      <c r="A102" s="87">
        <v>44857</v>
      </c>
      <c r="B102" s="170" t="s">
        <v>609</v>
      </c>
      <c r="C102">
        <v>234.65</v>
      </c>
      <c r="D102" s="28">
        <v>36985529</v>
      </c>
      <c r="I102" s="87">
        <v>44871</v>
      </c>
      <c r="J102">
        <v>420.89</v>
      </c>
      <c r="K102" s="28">
        <v>75077580</v>
      </c>
    </row>
    <row r="103" spans="1:11" x14ac:dyDescent="0.3">
      <c r="A103" s="87">
        <v>44850</v>
      </c>
      <c r="B103" s="170" t="s">
        <v>610</v>
      </c>
      <c r="C103">
        <v>197.81</v>
      </c>
      <c r="D103" s="28">
        <v>12219554</v>
      </c>
      <c r="I103" s="87">
        <v>44864</v>
      </c>
      <c r="J103">
        <v>422.72</v>
      </c>
      <c r="K103" s="28">
        <v>62951231</v>
      </c>
    </row>
    <row r="104" spans="1:11" x14ac:dyDescent="0.3">
      <c r="A104" s="87">
        <v>44843</v>
      </c>
      <c r="B104" s="170" t="s">
        <v>611</v>
      </c>
      <c r="C104">
        <v>189.54</v>
      </c>
      <c r="D104" s="28">
        <v>11499961</v>
      </c>
      <c r="I104" s="87">
        <v>44857</v>
      </c>
      <c r="J104">
        <v>407.37</v>
      </c>
      <c r="K104" s="28">
        <v>47954645</v>
      </c>
    </row>
    <row r="105" spans="1:11" x14ac:dyDescent="0.3">
      <c r="A105" s="87">
        <v>44836</v>
      </c>
      <c r="B105" s="170" t="s">
        <v>612</v>
      </c>
      <c r="C105">
        <v>198.06</v>
      </c>
      <c r="D105" s="28">
        <v>6800468</v>
      </c>
      <c r="I105" s="87">
        <v>44850</v>
      </c>
      <c r="J105">
        <v>395.59</v>
      </c>
      <c r="K105" s="28">
        <v>53434336</v>
      </c>
    </row>
    <row r="106" spans="1:11" x14ac:dyDescent="0.3">
      <c r="A106" s="87">
        <v>44829</v>
      </c>
      <c r="B106" s="170" t="s">
        <v>613</v>
      </c>
      <c r="C106">
        <v>193.75</v>
      </c>
      <c r="D106" s="28">
        <v>15492949</v>
      </c>
      <c r="I106" s="87">
        <v>44843</v>
      </c>
      <c r="J106">
        <v>393.8</v>
      </c>
      <c r="K106" s="28">
        <v>87302859</v>
      </c>
    </row>
    <row r="107" spans="1:11" x14ac:dyDescent="0.3">
      <c r="A107" s="87">
        <v>44822</v>
      </c>
      <c r="B107" t="s">
        <v>614</v>
      </c>
      <c r="C107">
        <v>203.75</v>
      </c>
      <c r="D107" s="28">
        <v>15545667</v>
      </c>
      <c r="I107" s="87">
        <v>44836</v>
      </c>
      <c r="J107">
        <v>409.61</v>
      </c>
      <c r="K107" s="28">
        <v>56535908</v>
      </c>
    </row>
    <row r="108" spans="1:11" x14ac:dyDescent="0.3">
      <c r="I108" s="87">
        <v>44829</v>
      </c>
      <c r="J108">
        <v>402.1</v>
      </c>
      <c r="K108" s="28">
        <v>114955837</v>
      </c>
    </row>
    <row r="109" spans="1:11" x14ac:dyDescent="0.3">
      <c r="I109" s="87">
        <v>44822</v>
      </c>
      <c r="J109">
        <v>420.49</v>
      </c>
      <c r="K109" s="28">
        <v>70667266</v>
      </c>
    </row>
    <row r="110" spans="1:11" x14ac:dyDescent="0.3">
      <c r="B110" s="170"/>
      <c r="I110" s="87">
        <v>44815</v>
      </c>
      <c r="J110">
        <v>429.83</v>
      </c>
      <c r="K110" s="28">
        <v>61333411</v>
      </c>
    </row>
    <row r="111" spans="1:11" x14ac:dyDescent="0.3">
      <c r="B111" s="170"/>
      <c r="I111" s="87">
        <v>44808</v>
      </c>
      <c r="J111">
        <v>443.15</v>
      </c>
      <c r="K111" s="28">
        <v>73578794</v>
      </c>
    </row>
    <row r="112" spans="1:11" x14ac:dyDescent="0.3">
      <c r="B112" s="170"/>
      <c r="I112" s="87">
        <v>44801</v>
      </c>
      <c r="J112">
        <v>458.9</v>
      </c>
      <c r="K112" s="28">
        <v>50260657</v>
      </c>
    </row>
    <row r="113" spans="2:11" x14ac:dyDescent="0.3">
      <c r="B113" s="170"/>
      <c r="I113" s="87">
        <v>44794</v>
      </c>
      <c r="J113">
        <v>462.18</v>
      </c>
      <c r="K113" s="28">
        <v>67552373</v>
      </c>
    </row>
    <row r="114" spans="2:11" x14ac:dyDescent="0.3">
      <c r="B114" s="170"/>
      <c r="I114" s="87">
        <v>44787</v>
      </c>
      <c r="J114">
        <v>468.09</v>
      </c>
      <c r="K114" s="28">
        <v>61452698</v>
      </c>
    </row>
    <row r="115" spans="2:11" x14ac:dyDescent="0.3">
      <c r="B115" s="170"/>
      <c r="I115" s="87">
        <v>44780</v>
      </c>
      <c r="J115">
        <v>474.6</v>
      </c>
      <c r="K115" s="28">
        <v>50182906</v>
      </c>
    </row>
    <row r="116" spans="2:11" x14ac:dyDescent="0.3">
      <c r="B116" s="170"/>
      <c r="I116" s="87">
        <v>44773</v>
      </c>
      <c r="J116">
        <v>462.38</v>
      </c>
      <c r="K116" s="28">
        <v>111734335</v>
      </c>
    </row>
    <row r="117" spans="2:11" x14ac:dyDescent="0.3">
      <c r="B117" s="170"/>
      <c r="I117" s="87">
        <v>44766</v>
      </c>
      <c r="J117">
        <v>446.82</v>
      </c>
      <c r="K117" s="28">
        <v>86534153</v>
      </c>
    </row>
    <row r="118" spans="2:11" x14ac:dyDescent="0.3">
      <c r="B118" s="170"/>
      <c r="I118" s="87">
        <v>44759</v>
      </c>
      <c r="J118">
        <v>452.09</v>
      </c>
      <c r="K118" s="28">
        <v>71166098</v>
      </c>
    </row>
    <row r="119" spans="2:11" x14ac:dyDescent="0.3">
      <c r="B119" s="170"/>
      <c r="I119" s="87">
        <v>44752</v>
      </c>
      <c r="J119">
        <v>437.48</v>
      </c>
      <c r="K119" s="28">
        <v>58838805</v>
      </c>
    </row>
    <row r="120" spans="2:11" x14ac:dyDescent="0.3">
      <c r="B120" s="170"/>
      <c r="I120" s="87">
        <v>44745</v>
      </c>
      <c r="J120">
        <v>438.82</v>
      </c>
      <c r="K120" s="28">
        <v>81839892</v>
      </c>
    </row>
    <row r="121" spans="2:11" x14ac:dyDescent="0.3">
      <c r="B121" s="170"/>
      <c r="I121" s="87">
        <v>44738</v>
      </c>
      <c r="J121">
        <v>410.15</v>
      </c>
      <c r="K121" s="28">
        <v>73209506</v>
      </c>
    </row>
    <row r="122" spans="2:11" x14ac:dyDescent="0.3">
      <c r="B122" s="170"/>
      <c r="I122" s="87">
        <v>44731</v>
      </c>
      <c r="J122">
        <v>406.77</v>
      </c>
      <c r="K122" s="28">
        <v>85539443</v>
      </c>
    </row>
    <row r="123" spans="2:11" x14ac:dyDescent="0.3">
      <c r="B123" s="170"/>
      <c r="I123" s="87">
        <v>44724</v>
      </c>
      <c r="J123">
        <v>386.55</v>
      </c>
      <c r="K123" s="28">
        <v>99348025</v>
      </c>
    </row>
    <row r="124" spans="2:11" x14ac:dyDescent="0.3">
      <c r="B124" s="170"/>
      <c r="I124" s="87">
        <v>44717</v>
      </c>
      <c r="J124">
        <v>425.41</v>
      </c>
      <c r="K124" s="28">
        <v>60852050</v>
      </c>
    </row>
    <row r="125" spans="2:11" x14ac:dyDescent="0.3">
      <c r="B125" s="170"/>
      <c r="I125" s="87">
        <v>44710</v>
      </c>
      <c r="J125">
        <v>429.23</v>
      </c>
      <c r="K125" s="28">
        <v>78261714</v>
      </c>
    </row>
    <row r="126" spans="2:11" x14ac:dyDescent="0.3">
      <c r="B126" s="170"/>
      <c r="I126" s="87">
        <v>44703</v>
      </c>
      <c r="J126">
        <v>426.95</v>
      </c>
      <c r="K126" s="28">
        <v>78990661</v>
      </c>
    </row>
    <row r="127" spans="2:11" x14ac:dyDescent="0.3">
      <c r="B127" s="170"/>
      <c r="I127" s="87">
        <v>44696</v>
      </c>
      <c r="J127">
        <v>415.42</v>
      </c>
      <c r="K127" s="28">
        <v>111291765</v>
      </c>
    </row>
    <row r="128" spans="2:11" x14ac:dyDescent="0.3">
      <c r="B128" s="170"/>
      <c r="I128" s="87">
        <v>44689</v>
      </c>
      <c r="J128">
        <v>401.8</v>
      </c>
      <c r="K128" s="28">
        <v>168769719</v>
      </c>
    </row>
    <row r="129" spans="2:11" x14ac:dyDescent="0.3">
      <c r="B129" s="170"/>
      <c r="I129" s="87">
        <v>44682</v>
      </c>
      <c r="J129">
        <v>406.03</v>
      </c>
      <c r="K129" s="28">
        <v>71262930</v>
      </c>
    </row>
    <row r="130" spans="2:11" x14ac:dyDescent="0.3">
      <c r="B130" s="170"/>
      <c r="I130" s="87">
        <v>44675</v>
      </c>
      <c r="J130">
        <v>434.9</v>
      </c>
      <c r="K130" s="28">
        <v>77874993</v>
      </c>
    </row>
    <row r="131" spans="2:11" x14ac:dyDescent="0.3">
      <c r="B131" s="170"/>
      <c r="I131" s="87">
        <v>44668</v>
      </c>
      <c r="J131">
        <v>436.14</v>
      </c>
      <c r="K131" s="28">
        <v>76093600</v>
      </c>
    </row>
    <row r="132" spans="2:11" x14ac:dyDescent="0.3">
      <c r="B132" s="170"/>
      <c r="I132" s="87">
        <v>44661</v>
      </c>
      <c r="J132">
        <v>428.39</v>
      </c>
      <c r="K132" s="28">
        <v>53856531</v>
      </c>
    </row>
    <row r="133" spans="2:11" x14ac:dyDescent="0.3">
      <c r="B133" s="170"/>
      <c r="I133" s="87">
        <v>44654</v>
      </c>
      <c r="J133">
        <v>449.26</v>
      </c>
      <c r="K133" s="28">
        <v>108428093</v>
      </c>
    </row>
    <row r="134" spans="2:11" x14ac:dyDescent="0.3">
      <c r="B134" s="170"/>
      <c r="I134" s="87">
        <v>44647</v>
      </c>
      <c r="J134">
        <v>438.43</v>
      </c>
      <c r="K134" s="28">
        <v>87246494</v>
      </c>
    </row>
    <row r="135" spans="2:11" x14ac:dyDescent="0.3">
      <c r="B135" s="170"/>
      <c r="I135" s="87">
        <v>44640</v>
      </c>
      <c r="J135">
        <v>429.43</v>
      </c>
      <c r="K135" s="28">
        <v>106393020</v>
      </c>
    </row>
    <row r="136" spans="2:11" x14ac:dyDescent="0.3">
      <c r="B136" s="170"/>
      <c r="I136" s="87">
        <v>44633</v>
      </c>
      <c r="J136">
        <v>431.12</v>
      </c>
      <c r="K136" s="28">
        <v>142323124</v>
      </c>
    </row>
    <row r="137" spans="2:11" x14ac:dyDescent="0.3">
      <c r="B137" s="170"/>
      <c r="I137" s="87">
        <v>44626</v>
      </c>
      <c r="J137">
        <v>415.57</v>
      </c>
      <c r="K137" s="28">
        <v>260042870</v>
      </c>
    </row>
    <row r="138" spans="2:11" x14ac:dyDescent="0.3">
      <c r="B138" s="170"/>
      <c r="I138" s="87">
        <v>44619</v>
      </c>
      <c r="J138">
        <v>414.67</v>
      </c>
      <c r="K138" s="28">
        <v>128631459</v>
      </c>
    </row>
    <row r="139" spans="2:11" x14ac:dyDescent="0.3">
      <c r="B139" s="170"/>
      <c r="I139" s="87">
        <v>44612</v>
      </c>
      <c r="J139">
        <v>456.91</v>
      </c>
      <c r="K139" s="28">
        <v>174395570</v>
      </c>
    </row>
    <row r="140" spans="2:11" x14ac:dyDescent="0.3">
      <c r="B140" s="170"/>
      <c r="I140" s="87">
        <v>44605</v>
      </c>
      <c r="J140">
        <v>490.11</v>
      </c>
      <c r="K140" s="28">
        <v>116377350</v>
      </c>
    </row>
    <row r="141" spans="2:11" x14ac:dyDescent="0.3">
      <c r="B141" s="170"/>
      <c r="I141" s="87">
        <v>44598</v>
      </c>
      <c r="J141">
        <v>495.77</v>
      </c>
      <c r="K141" s="28">
        <v>77275107</v>
      </c>
    </row>
    <row r="142" spans="2:11" x14ac:dyDescent="0.3">
      <c r="B142" s="170"/>
      <c r="I142" s="87">
        <v>44591</v>
      </c>
      <c r="J142">
        <v>497.51</v>
      </c>
      <c r="K142" s="28">
        <v>117560293</v>
      </c>
    </row>
    <row r="143" spans="2:11" x14ac:dyDescent="0.3">
      <c r="B143" s="170"/>
      <c r="I143" s="87">
        <v>44584</v>
      </c>
      <c r="J143">
        <v>494.23</v>
      </c>
      <c r="K143" s="28">
        <v>96255391</v>
      </c>
    </row>
    <row r="144" spans="2:11" x14ac:dyDescent="0.3">
      <c r="B144" s="170"/>
      <c r="I144" s="87">
        <v>44577</v>
      </c>
      <c r="J144">
        <v>498.75</v>
      </c>
      <c r="K144" s="28">
        <v>105405952</v>
      </c>
    </row>
    <row r="145" spans="2:11" x14ac:dyDescent="0.3">
      <c r="B145" s="170"/>
      <c r="I145" s="87">
        <v>44570</v>
      </c>
      <c r="J145">
        <v>506.75</v>
      </c>
      <c r="K145" s="28">
        <v>97946453</v>
      </c>
    </row>
    <row r="146" spans="2:11" x14ac:dyDescent="0.3">
      <c r="B146" s="170"/>
      <c r="I146" s="87">
        <v>44563</v>
      </c>
      <c r="J146">
        <v>487.57</v>
      </c>
      <c r="K146" s="28">
        <v>104364908</v>
      </c>
    </row>
    <row r="147" spans="2:11" x14ac:dyDescent="0.3">
      <c r="B147" s="170"/>
      <c r="I147" s="87">
        <v>44556</v>
      </c>
      <c r="J147">
        <v>479.42</v>
      </c>
      <c r="K147" s="28">
        <v>73147772</v>
      </c>
    </row>
    <row r="148" spans="2:11" x14ac:dyDescent="0.3">
      <c r="B148" s="170"/>
      <c r="I148" s="87">
        <v>44549</v>
      </c>
      <c r="J148">
        <v>464.71</v>
      </c>
      <c r="K148" s="28">
        <v>102180502</v>
      </c>
    </row>
    <row r="149" spans="2:11" x14ac:dyDescent="0.3">
      <c r="B149" s="170"/>
      <c r="I149" s="87">
        <v>44542</v>
      </c>
      <c r="J149">
        <v>467.3</v>
      </c>
      <c r="K149" s="28">
        <v>96830072</v>
      </c>
    </row>
    <row r="150" spans="2:11" x14ac:dyDescent="0.3">
      <c r="B150" s="170"/>
      <c r="I150" s="87">
        <v>44535</v>
      </c>
      <c r="J150">
        <v>491.4</v>
      </c>
      <c r="K150" s="28">
        <v>90855097</v>
      </c>
    </row>
    <row r="151" spans="2:11" x14ac:dyDescent="0.3">
      <c r="B151" s="170"/>
      <c r="I151" s="87">
        <v>44528</v>
      </c>
      <c r="J151">
        <v>477.14</v>
      </c>
      <c r="K151" s="28">
        <v>148508046</v>
      </c>
    </row>
    <row r="152" spans="2:11" x14ac:dyDescent="0.3">
      <c r="B152" s="170"/>
      <c r="I152" s="87">
        <v>44521</v>
      </c>
      <c r="J152">
        <v>457.36</v>
      </c>
      <c r="K152" s="28">
        <v>155638898</v>
      </c>
    </row>
    <row r="153" spans="2:11" x14ac:dyDescent="0.3">
      <c r="B153" s="170"/>
      <c r="I153" s="87">
        <v>44514</v>
      </c>
      <c r="J153">
        <v>506.55</v>
      </c>
      <c r="K153" s="28">
        <v>169573915</v>
      </c>
    </row>
    <row r="154" spans="2:11" x14ac:dyDescent="0.3">
      <c r="B154" s="170"/>
      <c r="I154" s="87">
        <v>44507</v>
      </c>
      <c r="J154">
        <v>503.92</v>
      </c>
      <c r="K154" s="28">
        <v>158798986</v>
      </c>
    </row>
    <row r="155" spans="2:11" x14ac:dyDescent="0.3">
      <c r="B155" s="170"/>
      <c r="I155" s="87">
        <v>44500</v>
      </c>
      <c r="J155">
        <v>486.68</v>
      </c>
      <c r="K155" s="28">
        <v>114378548</v>
      </c>
    </row>
    <row r="156" spans="2:11" x14ac:dyDescent="0.3">
      <c r="B156" s="170"/>
      <c r="I156" s="87">
        <v>44493</v>
      </c>
      <c r="J156">
        <v>480.71</v>
      </c>
      <c r="K156" s="28">
        <v>177733964</v>
      </c>
    </row>
    <row r="157" spans="2:11" x14ac:dyDescent="0.3">
      <c r="B157" s="170"/>
      <c r="I157" s="87">
        <v>44486</v>
      </c>
      <c r="J157">
        <v>487.87</v>
      </c>
      <c r="K157" s="28">
        <v>280547531</v>
      </c>
    </row>
    <row r="158" spans="2:11" x14ac:dyDescent="0.3">
      <c r="B158" s="170"/>
      <c r="I158" s="87">
        <v>44479</v>
      </c>
      <c r="J158">
        <v>494.53</v>
      </c>
      <c r="K158" s="28">
        <v>512334536</v>
      </c>
    </row>
    <row r="159" spans="2:11" x14ac:dyDescent="0.3">
      <c r="B159" s="170"/>
      <c r="I159" s="87">
        <v>44472</v>
      </c>
      <c r="J159">
        <v>380.59</v>
      </c>
      <c r="K159" s="28">
        <v>343653850</v>
      </c>
    </row>
    <row r="160" spans="2:11" x14ac:dyDescent="0.3">
      <c r="B160" s="170"/>
      <c r="I160" s="87">
        <v>44465</v>
      </c>
      <c r="J160">
        <v>331.24</v>
      </c>
      <c r="K160" s="28">
        <v>164688507</v>
      </c>
    </row>
    <row r="161" spans="2:11" x14ac:dyDescent="0.3">
      <c r="B161" s="170"/>
      <c r="I161" s="87">
        <v>44458</v>
      </c>
      <c r="J161">
        <v>315.99</v>
      </c>
      <c r="K161" s="28">
        <v>150220179</v>
      </c>
    </row>
    <row r="162" spans="2:11" x14ac:dyDescent="0.3">
      <c r="B162" s="170"/>
      <c r="I162" s="87">
        <v>44451</v>
      </c>
      <c r="J162">
        <v>306.69</v>
      </c>
      <c r="K162" s="28">
        <v>117604819</v>
      </c>
    </row>
    <row r="163" spans="2:11" x14ac:dyDescent="0.3">
      <c r="B163" s="170"/>
      <c r="I163" s="87">
        <v>44444</v>
      </c>
      <c r="J163">
        <v>297.10000000000002</v>
      </c>
      <c r="K163" s="28">
        <v>79890218</v>
      </c>
    </row>
    <row r="164" spans="2:11" x14ac:dyDescent="0.3">
      <c r="B164" s="170"/>
      <c r="I164" s="87">
        <v>44437</v>
      </c>
      <c r="J164">
        <v>293.73</v>
      </c>
      <c r="K164" s="28">
        <v>118772404</v>
      </c>
    </row>
    <row r="165" spans="2:11" x14ac:dyDescent="0.3">
      <c r="B165" s="170"/>
      <c r="I165" s="87">
        <v>44430</v>
      </c>
      <c r="J165">
        <v>283.99</v>
      </c>
      <c r="K165" s="28">
        <v>124966986</v>
      </c>
    </row>
    <row r="166" spans="2:11" x14ac:dyDescent="0.3">
      <c r="B166" s="170"/>
      <c r="I166" s="87">
        <v>44423</v>
      </c>
      <c r="J166">
        <v>281.35000000000002</v>
      </c>
      <c r="K166" s="28">
        <v>90471072</v>
      </c>
    </row>
    <row r="167" spans="2:11" x14ac:dyDescent="0.3">
      <c r="B167" s="170"/>
      <c r="I167" s="87">
        <v>44416</v>
      </c>
      <c r="J167">
        <v>305.35000000000002</v>
      </c>
      <c r="K167" s="28">
        <v>121537614</v>
      </c>
    </row>
    <row r="168" spans="2:11" x14ac:dyDescent="0.3">
      <c r="B168" s="170"/>
      <c r="I168" s="87">
        <v>44409</v>
      </c>
      <c r="J168">
        <v>298.2</v>
      </c>
      <c r="K168" s="28">
        <v>113230429</v>
      </c>
    </row>
    <row r="169" spans="2:11" x14ac:dyDescent="0.3">
      <c r="B169" s="170"/>
      <c r="I169" s="87">
        <v>44402</v>
      </c>
      <c r="J169">
        <v>292.14</v>
      </c>
      <c r="K169" s="28">
        <v>207097930</v>
      </c>
    </row>
    <row r="170" spans="2:11" x14ac:dyDescent="0.3">
      <c r="B170" s="170"/>
      <c r="I170" s="87">
        <v>44395</v>
      </c>
      <c r="J170">
        <v>293.73</v>
      </c>
      <c r="K170" s="28">
        <v>103792406</v>
      </c>
    </row>
    <row r="171" spans="2:11" x14ac:dyDescent="0.3">
      <c r="B171" s="170"/>
      <c r="I171" s="87">
        <v>44388</v>
      </c>
      <c r="J171">
        <v>309.33</v>
      </c>
      <c r="K171" s="28">
        <v>128648082</v>
      </c>
    </row>
    <row r="172" spans="2:11" x14ac:dyDescent="0.3">
      <c r="B172" s="170"/>
      <c r="I172" s="87">
        <v>44381</v>
      </c>
      <c r="J172">
        <v>304.41000000000003</v>
      </c>
      <c r="K172" s="28">
        <v>430834205</v>
      </c>
    </row>
    <row r="173" spans="2:11" x14ac:dyDescent="0.3">
      <c r="B173" s="170"/>
      <c r="I173" s="87">
        <v>44374</v>
      </c>
      <c r="J173">
        <v>342.77</v>
      </c>
      <c r="K173" s="28">
        <v>104833316</v>
      </c>
    </row>
    <row r="174" spans="2:11" x14ac:dyDescent="0.3">
      <c r="B174" s="170"/>
      <c r="I174" s="87">
        <v>44367</v>
      </c>
      <c r="J174">
        <v>337.55</v>
      </c>
      <c r="K174" s="28">
        <v>119580549</v>
      </c>
    </row>
    <row r="175" spans="2:11" x14ac:dyDescent="0.3">
      <c r="B175" s="170"/>
      <c r="I175" s="87">
        <v>44360</v>
      </c>
      <c r="J175">
        <v>335.32</v>
      </c>
      <c r="K175" s="28">
        <v>180236377</v>
      </c>
    </row>
    <row r="176" spans="2:11" x14ac:dyDescent="0.3">
      <c r="B176" s="170"/>
      <c r="I176" s="87">
        <v>44353</v>
      </c>
      <c r="J176">
        <v>348.58</v>
      </c>
      <c r="K176" s="28">
        <v>229220409</v>
      </c>
    </row>
    <row r="177" spans="2:11" x14ac:dyDescent="0.3">
      <c r="B177" s="170"/>
      <c r="I177" s="87">
        <v>44346</v>
      </c>
      <c r="J177">
        <v>332.88</v>
      </c>
      <c r="K177" s="28">
        <v>152523934</v>
      </c>
    </row>
    <row r="178" spans="2:11" x14ac:dyDescent="0.3">
      <c r="B178" s="170"/>
      <c r="I178" s="87">
        <v>44339</v>
      </c>
      <c r="J178">
        <v>316.77999999999997</v>
      </c>
      <c r="K178" s="28">
        <v>174088898</v>
      </c>
    </row>
    <row r="179" spans="2:11" x14ac:dyDescent="0.3">
      <c r="B179" s="170"/>
      <c r="I179" s="87">
        <v>44332</v>
      </c>
      <c r="J179">
        <v>311.17</v>
      </c>
      <c r="K179" s="28">
        <v>351125189</v>
      </c>
    </row>
    <row r="180" spans="2:11" x14ac:dyDescent="0.3">
      <c r="B180" s="170"/>
      <c r="I180" s="87">
        <v>44325</v>
      </c>
      <c r="J180">
        <v>310.32</v>
      </c>
      <c r="K180" s="28">
        <v>304622937</v>
      </c>
    </row>
    <row r="181" spans="2:11" x14ac:dyDescent="0.3">
      <c r="B181" s="170"/>
      <c r="I181" s="87">
        <v>44318</v>
      </c>
      <c r="J181">
        <v>300.88</v>
      </c>
      <c r="K181" s="28">
        <v>189990985</v>
      </c>
    </row>
    <row r="182" spans="2:11" x14ac:dyDescent="0.3">
      <c r="B182" s="170"/>
      <c r="I182" s="87">
        <v>44311</v>
      </c>
      <c r="J182">
        <v>292.04000000000002</v>
      </c>
      <c r="K182" s="28">
        <v>183060757</v>
      </c>
    </row>
    <row r="183" spans="2:11" x14ac:dyDescent="0.3">
      <c r="B183" s="170"/>
      <c r="I183" s="87">
        <v>44304</v>
      </c>
      <c r="J183">
        <v>292.18</v>
      </c>
      <c r="K183" s="28">
        <v>241714039</v>
      </c>
    </row>
    <row r="184" spans="2:11" x14ac:dyDescent="0.3">
      <c r="B184" s="170"/>
      <c r="I184" s="87">
        <v>44297</v>
      </c>
      <c r="J184">
        <v>308.08999999999997</v>
      </c>
      <c r="K184" s="28">
        <v>372810849</v>
      </c>
    </row>
    <row r="185" spans="2:11" x14ac:dyDescent="0.3">
      <c r="B185" s="170"/>
      <c r="I185" s="87">
        <v>44290</v>
      </c>
      <c r="J185">
        <v>316.24</v>
      </c>
      <c r="K185" s="28">
        <v>306206870</v>
      </c>
    </row>
    <row r="186" spans="2:11" x14ac:dyDescent="0.3">
      <c r="B186" s="170"/>
      <c r="I186" s="87">
        <v>44283</v>
      </c>
      <c r="J186">
        <v>305.85000000000002</v>
      </c>
      <c r="K186" s="28">
        <v>147914597</v>
      </c>
    </row>
    <row r="187" spans="2:11" x14ac:dyDescent="0.3">
      <c r="B187" s="170"/>
      <c r="I187" s="87">
        <v>44276</v>
      </c>
      <c r="J187">
        <v>294.57</v>
      </c>
      <c r="K187" s="28">
        <v>343601649</v>
      </c>
    </row>
    <row r="188" spans="2:11" x14ac:dyDescent="0.3">
      <c r="B188" s="170"/>
      <c r="I188" s="87">
        <v>44269</v>
      </c>
      <c r="J188">
        <v>307.04000000000002</v>
      </c>
      <c r="K188" s="28">
        <v>315275872</v>
      </c>
    </row>
    <row r="189" spans="2:11" x14ac:dyDescent="0.3">
      <c r="B189" s="170"/>
      <c r="I189" s="87">
        <v>44262</v>
      </c>
      <c r="J189">
        <v>315.58999999999997</v>
      </c>
      <c r="K189" s="28">
        <v>263632855</v>
      </c>
    </row>
    <row r="190" spans="2:11" x14ac:dyDescent="0.3">
      <c r="B190" s="170"/>
      <c r="I190" s="87">
        <v>44255</v>
      </c>
      <c r="J190">
        <v>323.14</v>
      </c>
      <c r="K190" s="28">
        <v>427508158</v>
      </c>
    </row>
    <row r="191" spans="2:11" x14ac:dyDescent="0.3">
      <c r="B191" s="170"/>
      <c r="I191" s="87">
        <v>44248</v>
      </c>
      <c r="J191">
        <v>320.95999999999998</v>
      </c>
      <c r="K191" s="28">
        <v>398271463</v>
      </c>
    </row>
    <row r="192" spans="2:11" x14ac:dyDescent="0.3">
      <c r="B192" s="170"/>
      <c r="I192" s="87">
        <v>44241</v>
      </c>
      <c r="J192">
        <v>309.92</v>
      </c>
      <c r="K192" s="28">
        <v>326254166</v>
      </c>
    </row>
    <row r="193" spans="2:11" x14ac:dyDescent="0.3">
      <c r="B193" s="170"/>
      <c r="I193" s="87">
        <v>44234</v>
      </c>
      <c r="J193">
        <v>323.39</v>
      </c>
      <c r="K193" s="28">
        <v>420922452</v>
      </c>
    </row>
    <row r="194" spans="2:11" x14ac:dyDescent="0.3">
      <c r="B194" s="170"/>
      <c r="I194" s="87">
        <v>44227</v>
      </c>
      <c r="J194">
        <v>313.95</v>
      </c>
      <c r="K194" s="28">
        <v>866356816</v>
      </c>
    </row>
    <row r="195" spans="2:11" x14ac:dyDescent="0.3">
      <c r="B195" s="170"/>
      <c r="I195" s="87">
        <v>44220</v>
      </c>
      <c r="J195">
        <v>261.08</v>
      </c>
      <c r="K195" s="28">
        <v>558532970</v>
      </c>
    </row>
    <row r="196" spans="2:11" x14ac:dyDescent="0.3">
      <c r="B196" s="170"/>
      <c r="I196" s="87">
        <v>44213</v>
      </c>
      <c r="J196">
        <v>287.56</v>
      </c>
      <c r="K196" s="28">
        <v>1115012506</v>
      </c>
    </row>
    <row r="197" spans="2:11" x14ac:dyDescent="0.3">
      <c r="B197" s="170"/>
      <c r="I197" s="87">
        <v>44206</v>
      </c>
      <c r="J197">
        <v>258.69</v>
      </c>
      <c r="K197" s="28">
        <v>1074567874</v>
      </c>
    </row>
    <row r="198" spans="2:11" x14ac:dyDescent="0.3">
      <c r="B198" s="170"/>
      <c r="I198" s="87">
        <v>44199</v>
      </c>
      <c r="J198">
        <v>196.93</v>
      </c>
      <c r="K198" s="28">
        <v>335371553</v>
      </c>
    </row>
    <row r="199" spans="2:11" x14ac:dyDescent="0.3">
      <c r="B199" s="170"/>
      <c r="I199" s="87">
        <v>44192</v>
      </c>
      <c r="J199">
        <v>185.35</v>
      </c>
      <c r="K199" s="28">
        <v>284219110</v>
      </c>
    </row>
    <row r="200" spans="2:11" x14ac:dyDescent="0.3">
      <c r="B200" s="170"/>
      <c r="I200" s="87">
        <v>44185</v>
      </c>
      <c r="J200">
        <v>174.86</v>
      </c>
      <c r="K200" s="28">
        <v>316354143</v>
      </c>
    </row>
    <row r="201" spans="2:11" x14ac:dyDescent="0.3">
      <c r="B201" s="170"/>
      <c r="I201" s="87">
        <v>44178</v>
      </c>
      <c r="J201">
        <v>179.44</v>
      </c>
      <c r="K201" s="28">
        <v>205803159</v>
      </c>
    </row>
    <row r="202" spans="2:11" x14ac:dyDescent="0.3">
      <c r="B202" s="170"/>
      <c r="I202" s="87">
        <v>44171</v>
      </c>
      <c r="J202">
        <v>177.75</v>
      </c>
      <c r="K202" s="28">
        <v>193680717</v>
      </c>
    </row>
    <row r="203" spans="2:11" x14ac:dyDescent="0.3">
      <c r="B203" s="170"/>
      <c r="I203" s="87">
        <v>44164</v>
      </c>
      <c r="J203">
        <v>183.01</v>
      </c>
      <c r="K203" s="28">
        <v>218317259</v>
      </c>
    </row>
    <row r="204" spans="2:11" x14ac:dyDescent="0.3">
      <c r="B204" s="170"/>
      <c r="I204" s="87">
        <v>44157</v>
      </c>
      <c r="J204">
        <v>179.24</v>
      </c>
      <c r="K204" s="28">
        <v>321648892</v>
      </c>
    </row>
    <row r="205" spans="2:11" x14ac:dyDescent="0.3">
      <c r="B205" s="170"/>
      <c r="I205" s="87">
        <v>44150</v>
      </c>
      <c r="J205">
        <v>168.06</v>
      </c>
      <c r="K205" s="28">
        <v>430831134</v>
      </c>
    </row>
    <row r="206" spans="2:11" x14ac:dyDescent="0.3">
      <c r="B206" s="170"/>
      <c r="I206" s="87">
        <v>44143</v>
      </c>
      <c r="J206">
        <v>147.93</v>
      </c>
      <c r="K206" s="28">
        <v>288116965</v>
      </c>
    </row>
    <row r="207" spans="2:11" x14ac:dyDescent="0.3">
      <c r="B207" s="170"/>
      <c r="I207" s="87">
        <v>44136</v>
      </c>
      <c r="J207">
        <v>138.13999999999999</v>
      </c>
      <c r="K207" s="28">
        <v>244031517</v>
      </c>
    </row>
    <row r="208" spans="2:11" x14ac:dyDescent="0.3">
      <c r="B208" s="170"/>
      <c r="I208" s="87">
        <v>44129</v>
      </c>
      <c r="J208">
        <v>131.83000000000001</v>
      </c>
      <c r="K208" s="28">
        <v>415508310</v>
      </c>
    </row>
    <row r="209" spans="2:11" x14ac:dyDescent="0.3">
      <c r="B209" s="170"/>
      <c r="I209" s="87">
        <v>44122</v>
      </c>
      <c r="J209">
        <v>136.15</v>
      </c>
      <c r="K209" s="28">
        <v>217396100</v>
      </c>
    </row>
    <row r="210" spans="2:11" x14ac:dyDescent="0.3">
      <c r="B210" s="170"/>
      <c r="I210" s="87">
        <v>44115</v>
      </c>
      <c r="J210">
        <v>126.96</v>
      </c>
      <c r="K210" s="28">
        <v>250600694</v>
      </c>
    </row>
    <row r="211" spans="2:11" x14ac:dyDescent="0.3">
      <c r="B211" s="170"/>
      <c r="I211" s="87">
        <v>44108</v>
      </c>
      <c r="J211">
        <v>137.6</v>
      </c>
      <c r="K211" s="28">
        <v>363527322</v>
      </c>
    </row>
    <row r="212" spans="2:11" x14ac:dyDescent="0.3">
      <c r="B212" s="170"/>
      <c r="I212" s="87">
        <v>44101</v>
      </c>
      <c r="J212">
        <v>132.68</v>
      </c>
      <c r="K212" s="28">
        <v>214548581</v>
      </c>
    </row>
    <row r="213" spans="2:11" x14ac:dyDescent="0.3">
      <c r="B213" s="170"/>
      <c r="I213" s="87">
        <v>44094</v>
      </c>
      <c r="J213">
        <v>126.46</v>
      </c>
      <c r="K213" s="28">
        <v>354475842</v>
      </c>
    </row>
    <row r="214" spans="2:11" x14ac:dyDescent="0.3">
      <c r="B214" s="170"/>
      <c r="I214" s="87">
        <v>44087</v>
      </c>
      <c r="J214">
        <v>146.99</v>
      </c>
      <c r="K214" s="28">
        <v>306839471</v>
      </c>
    </row>
    <row r="215" spans="2:11" x14ac:dyDescent="0.3">
      <c r="I215" s="87">
        <v>44080</v>
      </c>
      <c r="J215">
        <v>143.41</v>
      </c>
      <c r="K215" s="28">
        <v>409000685</v>
      </c>
    </row>
    <row r="216" spans="2:11" x14ac:dyDescent="0.3">
      <c r="I216" s="87">
        <v>44073</v>
      </c>
      <c r="J216">
        <v>146.88999999999999</v>
      </c>
      <c r="K216" s="28">
        <v>500041199</v>
      </c>
    </row>
    <row r="217" spans="2:11" x14ac:dyDescent="0.3">
      <c r="I217" s="87">
        <v>44066</v>
      </c>
      <c r="J217">
        <v>141.91999999999999</v>
      </c>
      <c r="K217" s="28">
        <v>595643567</v>
      </c>
    </row>
    <row r="218" spans="2:11" x14ac:dyDescent="0.3">
      <c r="I218" s="87">
        <v>44059</v>
      </c>
      <c r="J218">
        <v>120.15</v>
      </c>
      <c r="K218" s="28">
        <v>260617712</v>
      </c>
    </row>
    <row r="219" spans="2:11" x14ac:dyDescent="0.3">
      <c r="I219" s="87">
        <v>44052</v>
      </c>
      <c r="J219">
        <v>123.83</v>
      </c>
      <c r="K219" s="28">
        <v>342554175</v>
      </c>
    </row>
    <row r="220" spans="2:11" x14ac:dyDescent="0.3">
      <c r="I220" s="87">
        <v>44045</v>
      </c>
      <c r="J220">
        <v>118.36</v>
      </c>
      <c r="K220" s="28">
        <v>506624791</v>
      </c>
    </row>
    <row r="221" spans="2:11" x14ac:dyDescent="0.3">
      <c r="I221" s="87">
        <v>44038</v>
      </c>
      <c r="J221">
        <v>104</v>
      </c>
      <c r="K221" s="28">
        <v>205664691</v>
      </c>
    </row>
    <row r="222" spans="2:11" x14ac:dyDescent="0.3">
      <c r="I222" s="87">
        <v>44031</v>
      </c>
      <c r="J222">
        <v>103.11</v>
      </c>
      <c r="K222" s="28">
        <v>226616399</v>
      </c>
    </row>
    <row r="223" spans="2:11" x14ac:dyDescent="0.3">
      <c r="I223" s="87">
        <v>44024</v>
      </c>
      <c r="J223">
        <v>105.74</v>
      </c>
      <c r="K223" s="28">
        <v>264918612</v>
      </c>
    </row>
    <row r="224" spans="2:11" x14ac:dyDescent="0.3">
      <c r="I224" s="87">
        <v>44017</v>
      </c>
      <c r="J224">
        <v>106.94</v>
      </c>
      <c r="K224" s="28">
        <v>352879993</v>
      </c>
    </row>
    <row r="225" spans="9:11" x14ac:dyDescent="0.3">
      <c r="I225" s="87">
        <v>44010</v>
      </c>
      <c r="J225">
        <v>102.81</v>
      </c>
      <c r="K225" s="28">
        <v>280290123</v>
      </c>
    </row>
    <row r="226" spans="9:11" x14ac:dyDescent="0.3">
      <c r="I226" s="87">
        <v>44003</v>
      </c>
      <c r="J226">
        <v>100.77</v>
      </c>
      <c r="K226" s="28">
        <v>382168018</v>
      </c>
    </row>
    <row r="227" spans="9:11" x14ac:dyDescent="0.3">
      <c r="I227" s="87">
        <v>43996</v>
      </c>
      <c r="J227">
        <v>101.87</v>
      </c>
      <c r="K227" s="28">
        <v>590052206</v>
      </c>
    </row>
    <row r="228" spans="9:11" x14ac:dyDescent="0.3">
      <c r="I228" s="87">
        <v>43989</v>
      </c>
      <c r="J228">
        <v>104.65</v>
      </c>
      <c r="K228" s="28">
        <v>448930649</v>
      </c>
    </row>
    <row r="229" spans="9:11" x14ac:dyDescent="0.3">
      <c r="I229" s="87">
        <v>43982</v>
      </c>
      <c r="J229">
        <v>110.07</v>
      </c>
      <c r="K229" s="28">
        <v>546364605</v>
      </c>
    </row>
    <row r="230" spans="9:11" x14ac:dyDescent="0.3">
      <c r="I230" s="87">
        <v>43975</v>
      </c>
      <c r="J230">
        <v>86.46</v>
      </c>
      <c r="K230" s="28">
        <v>272955984</v>
      </c>
    </row>
    <row r="231" spans="9:11" x14ac:dyDescent="0.3">
      <c r="I231" s="87">
        <v>43968</v>
      </c>
      <c r="J231">
        <v>82.29</v>
      </c>
      <c r="K231" s="28">
        <v>212494026</v>
      </c>
    </row>
    <row r="232" spans="9:11" x14ac:dyDescent="0.3">
      <c r="I232" s="87">
        <v>43961</v>
      </c>
      <c r="J232">
        <v>83.83</v>
      </c>
      <c r="K232" s="28">
        <v>383158684</v>
      </c>
    </row>
    <row r="233" spans="9:11" x14ac:dyDescent="0.3">
      <c r="I233" s="87">
        <v>43954</v>
      </c>
      <c r="J233">
        <v>80.55</v>
      </c>
      <c r="K233" s="28">
        <v>268543594</v>
      </c>
    </row>
    <row r="234" spans="9:11" x14ac:dyDescent="0.3">
      <c r="I234" s="87">
        <v>43947</v>
      </c>
      <c r="J234">
        <v>92.67</v>
      </c>
      <c r="K234" s="28">
        <v>274079561</v>
      </c>
    </row>
    <row r="235" spans="9:11" x14ac:dyDescent="0.3">
      <c r="I235" s="87">
        <v>43940</v>
      </c>
      <c r="J235">
        <v>73.739999999999995</v>
      </c>
      <c r="K235" s="28">
        <v>330617267</v>
      </c>
    </row>
    <row r="236" spans="9:11" x14ac:dyDescent="0.3">
      <c r="I236" s="87">
        <v>43933</v>
      </c>
      <c r="J236">
        <v>76.38</v>
      </c>
      <c r="K236" s="28">
        <v>257774630</v>
      </c>
    </row>
    <row r="237" spans="9:11" x14ac:dyDescent="0.3">
      <c r="I237" s="87">
        <v>43926</v>
      </c>
      <c r="J237">
        <v>74.14</v>
      </c>
      <c r="K237" s="28">
        <v>236923045</v>
      </c>
    </row>
    <row r="238" spans="9:11" x14ac:dyDescent="0.3">
      <c r="I238" s="87">
        <v>43919</v>
      </c>
      <c r="J238">
        <v>64.900000000000006</v>
      </c>
      <c r="K238" s="28">
        <v>154930604</v>
      </c>
    </row>
    <row r="239" spans="9:11" x14ac:dyDescent="0.3">
      <c r="I239" s="87">
        <v>43912</v>
      </c>
      <c r="J239">
        <v>70.260000000000005</v>
      </c>
      <c r="K239" s="28">
        <v>264085946</v>
      </c>
    </row>
    <row r="240" spans="9:11" x14ac:dyDescent="0.3">
      <c r="I240" s="87">
        <v>43905</v>
      </c>
      <c r="J240">
        <v>76.819999999999993</v>
      </c>
      <c r="K240" s="28">
        <v>369816270</v>
      </c>
    </row>
    <row r="241" spans="9:11" x14ac:dyDescent="0.3">
      <c r="I241" s="87">
        <v>43898</v>
      </c>
      <c r="J241">
        <v>89.2</v>
      </c>
      <c r="K241" s="28">
        <v>442398740</v>
      </c>
    </row>
    <row r="242" spans="9:11" x14ac:dyDescent="0.3">
      <c r="I242" s="87">
        <v>43891</v>
      </c>
      <c r="J242">
        <v>113.49</v>
      </c>
      <c r="K242" s="28">
        <v>467665286</v>
      </c>
    </row>
    <row r="243" spans="9:11" x14ac:dyDescent="0.3">
      <c r="I243" s="87">
        <v>43884</v>
      </c>
      <c r="J243">
        <v>128.15</v>
      </c>
      <c r="K243" s="28">
        <v>285829557</v>
      </c>
    </row>
    <row r="244" spans="9:11" x14ac:dyDescent="0.3">
      <c r="I244" s="87">
        <v>43877</v>
      </c>
      <c r="J244">
        <v>157.52000000000001</v>
      </c>
      <c r="K244" s="28">
        <v>218879823</v>
      </c>
    </row>
    <row r="245" spans="9:11" x14ac:dyDescent="0.3">
      <c r="I245" s="87">
        <v>43870</v>
      </c>
      <c r="J245">
        <v>168.06</v>
      </c>
      <c r="K245" s="28">
        <v>192495321</v>
      </c>
    </row>
    <row r="246" spans="9:11" x14ac:dyDescent="0.3">
      <c r="I246" s="87">
        <v>43863</v>
      </c>
      <c r="J246">
        <v>172.53</v>
      </c>
      <c r="K246" s="28">
        <v>315649997</v>
      </c>
    </row>
    <row r="247" spans="9:11" x14ac:dyDescent="0.3">
      <c r="I247" s="87">
        <v>43856</v>
      </c>
      <c r="J247">
        <v>164.58</v>
      </c>
      <c r="K247" s="28">
        <v>319039268</v>
      </c>
    </row>
    <row r="248" spans="9:11" x14ac:dyDescent="0.3">
      <c r="I248" s="87">
        <v>43849</v>
      </c>
      <c r="J248">
        <v>185.35</v>
      </c>
      <c r="K248" s="28">
        <v>137611396</v>
      </c>
    </row>
    <row r="249" spans="9:11" x14ac:dyDescent="0.3">
      <c r="I249" s="87">
        <v>43842</v>
      </c>
      <c r="J249">
        <v>196.08</v>
      </c>
      <c r="K249" s="28">
        <v>155211693</v>
      </c>
    </row>
    <row r="250" spans="9:11" x14ac:dyDescent="0.3">
      <c r="I250" s="87">
        <v>43835</v>
      </c>
      <c r="J250">
        <v>195.14</v>
      </c>
      <c r="K250" s="28">
        <v>186534422</v>
      </c>
    </row>
    <row r="251" spans="9:11" x14ac:dyDescent="0.3">
      <c r="I251" s="87">
        <v>43828</v>
      </c>
      <c r="J251">
        <v>189.92</v>
      </c>
      <c r="K251" s="28">
        <v>224649338</v>
      </c>
    </row>
    <row r="252" spans="9:11" x14ac:dyDescent="0.3">
      <c r="I252" s="87">
        <v>43821</v>
      </c>
      <c r="J252">
        <v>175.06</v>
      </c>
      <c r="K252" s="28">
        <v>78633636</v>
      </c>
    </row>
    <row r="253" spans="9:11" x14ac:dyDescent="0.3">
      <c r="I253" s="87">
        <v>43814</v>
      </c>
      <c r="J253">
        <v>174.86</v>
      </c>
      <c r="K253" s="28">
        <v>230609504</v>
      </c>
    </row>
    <row r="254" spans="9:11" x14ac:dyDescent="0.3">
      <c r="I254" s="87">
        <v>43807</v>
      </c>
      <c r="J254">
        <v>175.61</v>
      </c>
      <c r="K254" s="28">
        <v>237492632</v>
      </c>
    </row>
    <row r="255" spans="9:11" x14ac:dyDescent="0.3">
      <c r="I255" s="87">
        <v>43800</v>
      </c>
      <c r="J255">
        <v>160.5</v>
      </c>
      <c r="K255" s="28">
        <v>172197446</v>
      </c>
    </row>
    <row r="256" spans="9:11" x14ac:dyDescent="0.3">
      <c r="I256" s="87">
        <v>43793</v>
      </c>
      <c r="J256">
        <v>160.5</v>
      </c>
      <c r="K256" s="28">
        <v>117799957</v>
      </c>
    </row>
    <row r="257" spans="9:11" x14ac:dyDescent="0.3">
      <c r="I257" s="87">
        <v>43786</v>
      </c>
      <c r="J257">
        <v>161.35</v>
      </c>
      <c r="K257" s="28">
        <v>100966604</v>
      </c>
    </row>
    <row r="258" spans="9:11" x14ac:dyDescent="0.3">
      <c r="I258" s="87">
        <v>43779</v>
      </c>
      <c r="J258">
        <v>167.51</v>
      </c>
      <c r="K258" s="28">
        <v>111167335</v>
      </c>
    </row>
    <row r="259" spans="9:11" x14ac:dyDescent="0.3">
      <c r="I259" s="87">
        <v>43772</v>
      </c>
      <c r="J259">
        <v>168.01</v>
      </c>
      <c r="K259" s="28">
        <v>183562119</v>
      </c>
    </row>
    <row r="260" spans="9:11" x14ac:dyDescent="0.3">
      <c r="I260" s="87">
        <v>43765</v>
      </c>
      <c r="J260">
        <v>173.97</v>
      </c>
      <c r="K260" s="28">
        <v>397201355</v>
      </c>
    </row>
    <row r="261" spans="9:11" x14ac:dyDescent="0.3">
      <c r="I261" s="87">
        <v>43758</v>
      </c>
      <c r="J261">
        <v>146.79</v>
      </c>
      <c r="K261" s="28">
        <v>228136675</v>
      </c>
    </row>
    <row r="262" spans="9:11" x14ac:dyDescent="0.3">
      <c r="I262" s="87">
        <v>43751</v>
      </c>
      <c r="J262">
        <v>136.01</v>
      </c>
      <c r="K262" s="28">
        <v>289937777</v>
      </c>
    </row>
    <row r="263" spans="9:11" x14ac:dyDescent="0.3">
      <c r="I263" s="87">
        <v>43744</v>
      </c>
      <c r="J263">
        <v>120.55</v>
      </c>
      <c r="K263" s="28">
        <v>152394233</v>
      </c>
    </row>
    <row r="264" spans="9:11" x14ac:dyDescent="0.3">
      <c r="I264" s="87">
        <v>43737</v>
      </c>
      <c r="J264">
        <v>118.91</v>
      </c>
      <c r="K264" s="28">
        <v>173207251</v>
      </c>
    </row>
    <row r="265" spans="9:11" x14ac:dyDescent="0.3">
      <c r="I265" s="87">
        <v>43730</v>
      </c>
      <c r="J265">
        <v>119.16</v>
      </c>
      <c r="K265" s="28">
        <v>232001257</v>
      </c>
    </row>
  </sheetData>
  <autoFilter ref="A2:D2" xr:uid="{DDA4680E-F0DE-4813-93B8-1F59F5712F34}">
    <sortState xmlns:xlrd2="http://schemas.microsoft.com/office/spreadsheetml/2017/richdata2" ref="A3:D107">
      <sortCondition descending="1" ref="A2"/>
    </sortState>
  </autoFilter>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2C342-B174-4EF9-9B53-CEB9658DF9E0}">
  <sheetPr>
    <tabColor rgb="FFC00000"/>
  </sheetPr>
  <dimension ref="B2:L33"/>
  <sheetViews>
    <sheetView workbookViewId="0">
      <selection activeCell="G21" sqref="G21"/>
    </sheetView>
  </sheetViews>
  <sheetFormatPr defaultRowHeight="14.4" x14ac:dyDescent="0.3"/>
  <cols>
    <col min="2" max="2" width="25.77734375" bestFit="1" customWidth="1"/>
    <col min="3" max="12" width="7.109375" bestFit="1" customWidth="1"/>
  </cols>
  <sheetData>
    <row r="2" spans="2:12" x14ac:dyDescent="0.3">
      <c r="C2" s="27">
        <v>42064</v>
      </c>
      <c r="D2" s="27">
        <v>42430</v>
      </c>
      <c r="E2" s="27">
        <v>42795</v>
      </c>
      <c r="F2" s="27">
        <v>43160</v>
      </c>
      <c r="G2" s="27">
        <v>43525</v>
      </c>
      <c r="H2" s="27">
        <v>43891</v>
      </c>
      <c r="I2" s="27">
        <v>44256</v>
      </c>
      <c r="J2" s="27">
        <v>44621</v>
      </c>
      <c r="K2" s="27">
        <v>44986</v>
      </c>
      <c r="L2" s="27">
        <v>45352</v>
      </c>
    </row>
    <row r="3" spans="2:12" x14ac:dyDescent="0.3">
      <c r="B3" t="s">
        <v>129</v>
      </c>
      <c r="C3" s="28">
        <v>35531</v>
      </c>
      <c r="D3" s="28">
        <v>37900</v>
      </c>
      <c r="E3" s="28">
        <v>30199</v>
      </c>
      <c r="F3" s="28">
        <v>23857</v>
      </c>
      <c r="G3" s="28">
        <v>18891</v>
      </c>
      <c r="H3" s="28">
        <v>26633</v>
      </c>
      <c r="I3" s="28">
        <v>29001</v>
      </c>
      <c r="J3" s="28">
        <v>14283</v>
      </c>
      <c r="K3" s="28">
        <v>35388</v>
      </c>
      <c r="L3" s="28">
        <v>67915</v>
      </c>
    </row>
    <row r="4" spans="2:12" x14ac:dyDescent="0.3">
      <c r="B4" t="s">
        <v>130</v>
      </c>
      <c r="C4" s="28">
        <v>43397</v>
      </c>
      <c r="D4" s="28">
        <v>38626</v>
      </c>
      <c r="E4" s="28">
        <v>28840</v>
      </c>
      <c r="F4" s="28">
        <v>33312</v>
      </c>
      <c r="G4" s="28">
        <v>28771</v>
      </c>
      <c r="H4" s="28">
        <v>23352</v>
      </c>
      <c r="I4" s="28">
        <v>31198</v>
      </c>
      <c r="J4" s="28">
        <v>26943</v>
      </c>
      <c r="K4" s="28">
        <v>41694</v>
      </c>
      <c r="L4" s="28">
        <v>65106</v>
      </c>
    </row>
    <row r="5" spans="2:12" x14ac:dyDescent="0.3">
      <c r="B5" t="s">
        <v>78</v>
      </c>
      <c r="C5" s="28">
        <v>-3179</v>
      </c>
      <c r="D5" s="28">
        <v>-2223</v>
      </c>
      <c r="E5" s="28">
        <v>-4152</v>
      </c>
      <c r="F5" s="28">
        <v>-10688</v>
      </c>
      <c r="G5" s="28">
        <v>-9109</v>
      </c>
      <c r="H5" s="28">
        <v>9950</v>
      </c>
      <c r="I5" s="28">
        <v>-5505</v>
      </c>
      <c r="J5">
        <v>185</v>
      </c>
      <c r="K5" s="28">
        <v>-2213</v>
      </c>
      <c r="L5" s="28">
        <v>-1875</v>
      </c>
    </row>
    <row r="6" spans="2:12" x14ac:dyDescent="0.3">
      <c r="B6" t="s">
        <v>45</v>
      </c>
      <c r="C6" s="28">
        <v>-3692</v>
      </c>
      <c r="D6" s="28">
        <v>-5743</v>
      </c>
      <c r="E6" s="28">
        <v>-6621</v>
      </c>
      <c r="F6" s="28">
        <v>-3560</v>
      </c>
      <c r="G6" s="28">
        <v>2069</v>
      </c>
      <c r="H6" s="28">
        <v>2326</v>
      </c>
      <c r="I6" s="28">
        <v>3814</v>
      </c>
      <c r="J6">
        <v>472</v>
      </c>
      <c r="K6" s="28">
        <v>-5665</v>
      </c>
      <c r="L6" s="28">
        <v>-7265</v>
      </c>
    </row>
    <row r="7" spans="2:12" x14ac:dyDescent="0.3">
      <c r="B7" t="s">
        <v>131</v>
      </c>
      <c r="C7" s="28">
        <v>3598</v>
      </c>
      <c r="D7" s="28">
        <v>3947</v>
      </c>
      <c r="E7" s="28">
        <v>9301</v>
      </c>
      <c r="F7" s="28">
        <v>7320</v>
      </c>
      <c r="G7" s="28">
        <v>-4692</v>
      </c>
      <c r="H7" s="28">
        <v>-8085</v>
      </c>
      <c r="I7" s="28">
        <v>5748</v>
      </c>
      <c r="J7" s="28">
        <v>-7012</v>
      </c>
      <c r="K7" s="28">
        <v>6945</v>
      </c>
      <c r="L7" s="28">
        <v>13706</v>
      </c>
    </row>
    <row r="8" spans="2:12" x14ac:dyDescent="0.3">
      <c r="B8" t="s">
        <v>132</v>
      </c>
      <c r="C8">
        <v>0</v>
      </c>
      <c r="D8">
        <v>-520</v>
      </c>
      <c r="E8">
        <v>0</v>
      </c>
      <c r="F8">
        <v>0</v>
      </c>
      <c r="G8">
        <v>0</v>
      </c>
      <c r="H8">
        <v>0</v>
      </c>
      <c r="I8">
        <v>0</v>
      </c>
      <c r="J8">
        <v>0</v>
      </c>
      <c r="K8">
        <v>0</v>
      </c>
      <c r="L8">
        <v>0</v>
      </c>
    </row>
    <row r="9" spans="2:12" x14ac:dyDescent="0.3">
      <c r="B9" t="s">
        <v>133</v>
      </c>
      <c r="C9">
        <v>-398</v>
      </c>
      <c r="D9" s="28">
        <v>5852</v>
      </c>
      <c r="E9" s="28">
        <v>4727</v>
      </c>
      <c r="F9">
        <v>494</v>
      </c>
      <c r="G9" s="28">
        <v>4512</v>
      </c>
      <c r="H9">
        <v>875</v>
      </c>
      <c r="I9" s="28">
        <v>-4150</v>
      </c>
      <c r="J9" s="28">
        <v>-4396</v>
      </c>
      <c r="K9" s="28">
        <v>-2194</v>
      </c>
      <c r="L9" s="28">
        <v>2760</v>
      </c>
    </row>
    <row r="10" spans="2:12" x14ac:dyDescent="0.3">
      <c r="B10" t="s">
        <v>134</v>
      </c>
      <c r="C10" s="28">
        <v>-3672</v>
      </c>
      <c r="D10" s="28">
        <v>1313</v>
      </c>
      <c r="E10" s="28">
        <v>3254</v>
      </c>
      <c r="F10" s="28">
        <v>-6434</v>
      </c>
      <c r="G10" s="28">
        <v>-7221</v>
      </c>
      <c r="H10" s="28">
        <v>5065</v>
      </c>
      <c r="I10">
        <v>-93</v>
      </c>
      <c r="J10" s="28">
        <v>-10750</v>
      </c>
      <c r="K10" s="28">
        <v>-3127</v>
      </c>
      <c r="L10" s="28">
        <v>7325</v>
      </c>
    </row>
    <row r="11" spans="2:12" x14ac:dyDescent="0.3">
      <c r="B11" t="s">
        <v>135</v>
      </c>
      <c r="C11" s="28">
        <v>-4194</v>
      </c>
      <c r="D11" s="28">
        <v>-2040</v>
      </c>
      <c r="E11" s="28">
        <v>-1895</v>
      </c>
      <c r="F11" s="28">
        <v>-3021</v>
      </c>
      <c r="G11" s="28">
        <v>-2659</v>
      </c>
      <c r="H11" s="28">
        <v>-1785</v>
      </c>
      <c r="I11" s="28">
        <v>-2105</v>
      </c>
      <c r="J11" s="28">
        <v>-1910</v>
      </c>
      <c r="K11" s="28">
        <v>-3179</v>
      </c>
      <c r="L11" s="28">
        <v>-4516</v>
      </c>
    </row>
    <row r="12" spans="2:12" x14ac:dyDescent="0.3">
      <c r="B12" t="s">
        <v>136</v>
      </c>
      <c r="C12" s="28">
        <v>-36232</v>
      </c>
      <c r="D12" s="28">
        <v>-36694</v>
      </c>
      <c r="E12" s="28">
        <v>-39571</v>
      </c>
      <c r="F12" s="28">
        <v>-25139</v>
      </c>
      <c r="G12" s="28">
        <v>-20878</v>
      </c>
      <c r="H12" s="28">
        <v>-33115</v>
      </c>
      <c r="I12" s="28">
        <v>-25672</v>
      </c>
      <c r="J12" s="28">
        <v>-4444</v>
      </c>
      <c r="K12" s="28">
        <v>-15417</v>
      </c>
      <c r="L12" s="28">
        <v>-22782</v>
      </c>
    </row>
    <row r="13" spans="2:12" x14ac:dyDescent="0.3">
      <c r="B13" t="s">
        <v>137</v>
      </c>
      <c r="C13" s="28">
        <v>-31962</v>
      </c>
      <c r="D13" s="28">
        <v>-31503</v>
      </c>
      <c r="E13" s="28">
        <v>-16072</v>
      </c>
      <c r="F13" s="28">
        <v>-35079</v>
      </c>
      <c r="G13" s="28">
        <v>-35304</v>
      </c>
      <c r="H13" s="28">
        <v>-29702</v>
      </c>
      <c r="I13" s="28">
        <v>-20205</v>
      </c>
      <c r="J13" s="28">
        <v>-15168</v>
      </c>
      <c r="K13" s="28">
        <v>-19230</v>
      </c>
      <c r="L13" s="28">
        <v>-31414</v>
      </c>
    </row>
    <row r="14" spans="2:12" x14ac:dyDescent="0.3">
      <c r="B14" t="s">
        <v>138</v>
      </c>
      <c r="C14">
        <v>74</v>
      </c>
      <c r="D14">
        <v>59</v>
      </c>
      <c r="E14">
        <v>53</v>
      </c>
      <c r="F14">
        <v>30</v>
      </c>
      <c r="G14">
        <v>67</v>
      </c>
      <c r="H14">
        <v>171</v>
      </c>
      <c r="I14">
        <v>351</v>
      </c>
      <c r="J14">
        <v>230</v>
      </c>
      <c r="K14">
        <v>285</v>
      </c>
      <c r="L14">
        <v>231</v>
      </c>
    </row>
    <row r="15" spans="2:12" x14ac:dyDescent="0.3">
      <c r="B15" t="s">
        <v>139</v>
      </c>
      <c r="C15" s="28">
        <v>-5461</v>
      </c>
      <c r="D15" s="28">
        <v>-4728</v>
      </c>
      <c r="E15">
        <v>-6</v>
      </c>
      <c r="F15">
        <v>-329</v>
      </c>
      <c r="G15">
        <v>-130</v>
      </c>
      <c r="H15" s="28">
        <v>-1439</v>
      </c>
      <c r="I15" s="28">
        <v>-7530</v>
      </c>
      <c r="J15" s="28">
        <v>-3008</v>
      </c>
      <c r="K15">
        <v>-50</v>
      </c>
      <c r="L15">
        <v>-74</v>
      </c>
    </row>
    <row r="16" spans="2:12" x14ac:dyDescent="0.3">
      <c r="B16" t="s">
        <v>140</v>
      </c>
      <c r="C16">
        <v>42</v>
      </c>
      <c r="D16">
        <v>89</v>
      </c>
      <c r="E16" s="28">
        <v>1965</v>
      </c>
      <c r="F16" s="28">
        <v>2381</v>
      </c>
      <c r="G16" s="28">
        <v>5644</v>
      </c>
      <c r="H16">
        <v>21</v>
      </c>
      <c r="I16">
        <v>226</v>
      </c>
      <c r="J16">
        <v>104</v>
      </c>
      <c r="K16" s="28">
        <v>6895</v>
      </c>
      <c r="L16" s="28">
        <v>10820</v>
      </c>
    </row>
    <row r="17" spans="2:12" x14ac:dyDescent="0.3">
      <c r="B17" t="s">
        <v>141</v>
      </c>
      <c r="C17">
        <v>698</v>
      </c>
      <c r="D17">
        <v>731</v>
      </c>
      <c r="E17">
        <v>638</v>
      </c>
      <c r="F17">
        <v>690</v>
      </c>
      <c r="G17">
        <v>761</v>
      </c>
      <c r="H17" s="28">
        <v>1104</v>
      </c>
      <c r="I17">
        <v>428</v>
      </c>
      <c r="J17">
        <v>653</v>
      </c>
      <c r="K17">
        <v>973</v>
      </c>
      <c r="L17" s="28">
        <v>2493</v>
      </c>
    </row>
    <row r="18" spans="2:12" x14ac:dyDescent="0.3">
      <c r="B18" t="s">
        <v>142</v>
      </c>
      <c r="C18">
        <v>80</v>
      </c>
      <c r="D18">
        <v>58</v>
      </c>
      <c r="E18">
        <v>620</v>
      </c>
      <c r="F18" s="28">
        <v>1797</v>
      </c>
      <c r="G18">
        <v>232</v>
      </c>
      <c r="H18">
        <v>21</v>
      </c>
      <c r="I18">
        <v>18</v>
      </c>
      <c r="J18">
        <v>32</v>
      </c>
      <c r="K18">
        <v>46</v>
      </c>
      <c r="L18">
        <v>47</v>
      </c>
    </row>
    <row r="19" spans="2:12" x14ac:dyDescent="0.3">
      <c r="B19" t="s">
        <v>143</v>
      </c>
      <c r="C19">
        <v>-160</v>
      </c>
      <c r="D19">
        <v>0</v>
      </c>
      <c r="E19">
        <v>-107</v>
      </c>
      <c r="F19">
        <v>-4</v>
      </c>
      <c r="G19">
        <v>-9</v>
      </c>
      <c r="H19">
        <v>-606</v>
      </c>
      <c r="I19">
        <v>-10</v>
      </c>
      <c r="J19">
        <v>0</v>
      </c>
      <c r="K19">
        <v>0</v>
      </c>
      <c r="L19">
        <v>-150</v>
      </c>
    </row>
    <row r="20" spans="2:12" x14ac:dyDescent="0.3">
      <c r="B20" t="s">
        <v>144</v>
      </c>
      <c r="C20">
        <v>0</v>
      </c>
      <c r="D20">
        <v>0</v>
      </c>
      <c r="E20">
        <v>0</v>
      </c>
      <c r="F20">
        <v>14</v>
      </c>
      <c r="G20">
        <v>533</v>
      </c>
      <c r="H20">
        <v>0</v>
      </c>
      <c r="I20">
        <v>0</v>
      </c>
      <c r="J20">
        <v>0</v>
      </c>
      <c r="K20">
        <v>19</v>
      </c>
      <c r="L20">
        <v>108</v>
      </c>
    </row>
    <row r="21" spans="2:12" x14ac:dyDescent="0.3">
      <c r="B21" t="s">
        <v>145</v>
      </c>
      <c r="C21">
        <v>0</v>
      </c>
      <c r="D21">
        <v>-111</v>
      </c>
      <c r="E21">
        <v>0</v>
      </c>
      <c r="F21">
        <v>0</v>
      </c>
      <c r="G21">
        <v>-8</v>
      </c>
      <c r="H21">
        <v>-27</v>
      </c>
      <c r="I21">
        <v>0</v>
      </c>
      <c r="J21">
        <v>-98</v>
      </c>
      <c r="K21">
        <v>0</v>
      </c>
      <c r="L21">
        <v>0</v>
      </c>
    </row>
    <row r="22" spans="2:12" x14ac:dyDescent="0.3">
      <c r="B22" t="s">
        <v>146</v>
      </c>
      <c r="C22">
        <v>0</v>
      </c>
      <c r="D22">
        <v>0</v>
      </c>
      <c r="E22">
        <v>0</v>
      </c>
      <c r="F22">
        <v>0</v>
      </c>
      <c r="G22">
        <v>0</v>
      </c>
      <c r="H22">
        <v>0</v>
      </c>
      <c r="I22">
        <v>0</v>
      </c>
      <c r="J22">
        <v>0</v>
      </c>
      <c r="K22">
        <v>0</v>
      </c>
      <c r="L22">
        <v>-24</v>
      </c>
    </row>
    <row r="23" spans="2:12" x14ac:dyDescent="0.3">
      <c r="B23" t="s">
        <v>147</v>
      </c>
      <c r="C23">
        <v>456</v>
      </c>
      <c r="D23" s="28">
        <v>-1289</v>
      </c>
      <c r="E23" s="28">
        <v>-26663</v>
      </c>
      <c r="F23" s="28">
        <v>5360</v>
      </c>
      <c r="G23" s="28">
        <v>7335</v>
      </c>
      <c r="H23" s="28">
        <v>-2659</v>
      </c>
      <c r="I23" s="28">
        <v>1051</v>
      </c>
      <c r="J23" s="28">
        <v>12813</v>
      </c>
      <c r="K23" s="28">
        <v>-4357</v>
      </c>
      <c r="L23" s="28">
        <v>-4817</v>
      </c>
    </row>
    <row r="24" spans="2:12" x14ac:dyDescent="0.3">
      <c r="B24" t="s">
        <v>148</v>
      </c>
      <c r="C24" s="28">
        <v>5201</v>
      </c>
      <c r="D24" s="28">
        <v>-3795</v>
      </c>
      <c r="E24" s="28">
        <v>6205</v>
      </c>
      <c r="F24" s="28">
        <v>2012</v>
      </c>
      <c r="G24" s="28">
        <v>8830</v>
      </c>
      <c r="H24" s="28">
        <v>3390</v>
      </c>
      <c r="I24" s="28">
        <v>9904</v>
      </c>
      <c r="J24" s="28">
        <v>-3380</v>
      </c>
      <c r="K24" s="28">
        <v>-26243</v>
      </c>
      <c r="L24" s="28">
        <v>-37006</v>
      </c>
    </row>
    <row r="25" spans="2:12" x14ac:dyDescent="0.3">
      <c r="B25" t="s">
        <v>149</v>
      </c>
      <c r="C25">
        <v>0</v>
      </c>
      <c r="D25" s="28">
        <v>7433</v>
      </c>
      <c r="E25">
        <v>5</v>
      </c>
      <c r="F25">
        <v>0</v>
      </c>
      <c r="G25">
        <v>0</v>
      </c>
      <c r="H25" s="28">
        <v>3889</v>
      </c>
      <c r="I25" s="28">
        <v>2603</v>
      </c>
      <c r="J25">
        <v>19</v>
      </c>
      <c r="K25">
        <v>20</v>
      </c>
      <c r="L25">
        <v>82</v>
      </c>
    </row>
    <row r="26" spans="2:12" x14ac:dyDescent="0.3">
      <c r="B26" t="s">
        <v>150</v>
      </c>
      <c r="C26">
        <v>-744</v>
      </c>
      <c r="D26">
        <v>0</v>
      </c>
      <c r="E26">
        <v>0</v>
      </c>
      <c r="F26">
        <v>0</v>
      </c>
      <c r="G26">
        <v>0</v>
      </c>
      <c r="H26">
        <v>0</v>
      </c>
      <c r="I26">
        <v>0</v>
      </c>
      <c r="J26">
        <v>0</v>
      </c>
      <c r="K26">
        <v>0</v>
      </c>
      <c r="L26">
        <v>0</v>
      </c>
    </row>
    <row r="27" spans="2:12" x14ac:dyDescent="0.3">
      <c r="B27" t="s">
        <v>194</v>
      </c>
      <c r="C27" s="28">
        <v>36363</v>
      </c>
      <c r="D27" s="28">
        <v>19519</v>
      </c>
      <c r="E27" s="28">
        <v>33390</v>
      </c>
      <c r="F27" s="28">
        <v>37482</v>
      </c>
      <c r="G27" s="28">
        <v>51128</v>
      </c>
      <c r="H27" s="28">
        <v>38297</v>
      </c>
      <c r="I27" s="28">
        <v>46641</v>
      </c>
      <c r="J27" s="28">
        <v>46578</v>
      </c>
      <c r="K27" s="28">
        <v>43934</v>
      </c>
      <c r="L27" s="28">
        <v>18747</v>
      </c>
    </row>
    <row r="28" spans="2:12" x14ac:dyDescent="0.3">
      <c r="B28" t="s">
        <v>152</v>
      </c>
      <c r="C28" s="28">
        <v>-23332</v>
      </c>
      <c r="D28" s="28">
        <v>-24924</v>
      </c>
      <c r="E28" s="28">
        <v>-21732</v>
      </c>
      <c r="F28" s="28">
        <v>-29964</v>
      </c>
      <c r="G28" s="28">
        <v>-35198</v>
      </c>
      <c r="H28" s="28">
        <v>-29847</v>
      </c>
      <c r="I28" s="28">
        <v>-29709</v>
      </c>
      <c r="J28" s="28">
        <v>-42816</v>
      </c>
      <c r="K28" s="28">
        <v>-62557</v>
      </c>
      <c r="L28" s="28">
        <v>-47332</v>
      </c>
    </row>
    <row r="29" spans="2:12" x14ac:dyDescent="0.3">
      <c r="B29" t="s">
        <v>153</v>
      </c>
      <c r="C29" s="28">
        <v>-6307</v>
      </c>
      <c r="D29" s="28">
        <v>-5716</v>
      </c>
      <c r="E29" s="28">
        <v>-5336</v>
      </c>
      <c r="F29" s="28">
        <v>-5411</v>
      </c>
      <c r="G29" s="28">
        <v>-7005</v>
      </c>
      <c r="H29" s="28">
        <v>-7518</v>
      </c>
      <c r="I29" s="28">
        <v>-8123</v>
      </c>
      <c r="J29" s="28">
        <v>-9251</v>
      </c>
      <c r="K29" s="28">
        <v>-9336</v>
      </c>
      <c r="L29" s="28">
        <v>-9332</v>
      </c>
    </row>
    <row r="30" spans="2:12" x14ac:dyDescent="0.3">
      <c r="B30" t="s">
        <v>154</v>
      </c>
      <c r="C30">
        <v>-720</v>
      </c>
      <c r="D30">
        <v>-108</v>
      </c>
      <c r="E30">
        <v>-121</v>
      </c>
      <c r="F30">
        <v>-96</v>
      </c>
      <c r="G30">
        <v>-95</v>
      </c>
      <c r="H30">
        <v>-57</v>
      </c>
      <c r="I30">
        <v>-30</v>
      </c>
      <c r="J30">
        <v>-100</v>
      </c>
      <c r="K30">
        <v>-141</v>
      </c>
      <c r="L30" s="28">
        <v>-1059</v>
      </c>
    </row>
    <row r="31" spans="2:12" x14ac:dyDescent="0.3">
      <c r="B31" t="s">
        <v>155</v>
      </c>
      <c r="C31">
        <v>0</v>
      </c>
      <c r="D31">
        <v>0</v>
      </c>
      <c r="E31">
        <v>0</v>
      </c>
      <c r="F31">
        <v>0</v>
      </c>
      <c r="G31">
        <v>0</v>
      </c>
      <c r="H31" s="28">
        <v>-1346</v>
      </c>
      <c r="I31" s="28">
        <v>-1477</v>
      </c>
      <c r="J31" s="28">
        <v>-1559</v>
      </c>
      <c r="K31" s="28">
        <v>-1517</v>
      </c>
      <c r="L31" s="28">
        <v>-1924</v>
      </c>
    </row>
    <row r="32" spans="2:12" x14ac:dyDescent="0.3">
      <c r="B32" t="s">
        <v>156</v>
      </c>
      <c r="C32">
        <v>-57</v>
      </c>
      <c r="D32">
        <v>0</v>
      </c>
      <c r="E32">
        <v>0</v>
      </c>
      <c r="F32">
        <v>0</v>
      </c>
      <c r="G32">
        <v>0</v>
      </c>
      <c r="H32">
        <v>-29</v>
      </c>
      <c r="I32">
        <v>0</v>
      </c>
      <c r="J32" s="28">
        <v>3750</v>
      </c>
      <c r="K32" s="28">
        <v>3355</v>
      </c>
      <c r="L32" s="28">
        <v>3812</v>
      </c>
    </row>
    <row r="33" spans="2:12" x14ac:dyDescent="0.3">
      <c r="B33" t="s">
        <v>35</v>
      </c>
      <c r="C33" s="28">
        <v>4500</v>
      </c>
      <c r="D33" s="28">
        <v>-2589</v>
      </c>
      <c r="E33" s="28">
        <v>-3167</v>
      </c>
      <c r="F33">
        <v>730</v>
      </c>
      <c r="G33" s="28">
        <v>6843</v>
      </c>
      <c r="H33" s="28">
        <v>-3092</v>
      </c>
      <c r="I33" s="28">
        <v>13232</v>
      </c>
      <c r="J33" s="28">
        <v>6459</v>
      </c>
      <c r="K33" s="28">
        <v>-6272</v>
      </c>
      <c r="L33" s="28">
        <v>8128</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5422-4121-4F1B-98CB-22BAB7746051}">
  <dimension ref="B2:M108"/>
  <sheetViews>
    <sheetView showGridLines="0" view="pageBreakPreview" topLeftCell="A69" zoomScale="60" zoomScaleNormal="90" workbookViewId="0">
      <selection activeCell="P20" sqref="P20"/>
    </sheetView>
  </sheetViews>
  <sheetFormatPr defaultRowHeight="14.4" x14ac:dyDescent="0.3"/>
  <cols>
    <col min="1" max="1" width="1.88671875" customWidth="1"/>
    <col min="2" max="2" width="35.6640625" customWidth="1"/>
    <col min="3" max="3" width="11.33203125" bestFit="1" customWidth="1"/>
    <col min="4" max="4" width="11.5546875" bestFit="1" customWidth="1"/>
    <col min="5" max="8" width="11.33203125" bestFit="1" customWidth="1"/>
    <col min="9" max="9" width="11.5546875" bestFit="1" customWidth="1"/>
    <col min="10" max="10" width="8.88671875" style="40"/>
  </cols>
  <sheetData>
    <row r="2" spans="2:9" x14ac:dyDescent="0.3">
      <c r="B2" s="239"/>
      <c r="C2" s="239"/>
      <c r="D2" s="239"/>
      <c r="E2" s="239"/>
      <c r="F2" s="239"/>
      <c r="G2" s="239"/>
      <c r="H2" s="239"/>
      <c r="I2" s="239"/>
    </row>
    <row r="3" spans="2:9" ht="15" thickBot="1" x14ac:dyDescent="0.35"/>
    <row r="4" spans="2:9" ht="18" x14ac:dyDescent="0.35">
      <c r="B4" s="300" t="str">
        <f>'Data Sheet'!B1</f>
        <v>TATA MOTORS LTD</v>
      </c>
      <c r="C4" s="301"/>
      <c r="D4" s="301"/>
      <c r="E4" s="301"/>
      <c r="F4" s="301"/>
      <c r="G4" s="301"/>
      <c r="H4" s="301"/>
      <c r="I4" s="301"/>
    </row>
    <row r="5" spans="2:9" ht="18" x14ac:dyDescent="0.35">
      <c r="B5" s="261" t="str">
        <f>CONCATENATE(" ","( ",VLOOKUP(B4,Sheet13!B2:D5442,3,0)," | ","BSE Code: ",VLOOKUP(B4,Sheet13!B2:E5442,2,0),")")</f>
        <v xml:space="preserve"> ( TATAMOTORS | BSE Code: 500570)</v>
      </c>
      <c r="C5" s="261"/>
      <c r="D5" s="261"/>
      <c r="E5" s="261"/>
      <c r="F5" s="261"/>
      <c r="G5" s="261"/>
      <c r="H5" s="261"/>
      <c r="I5" s="261"/>
    </row>
    <row r="6" spans="2:9" ht="20.399999999999999" customHeight="1" x14ac:dyDescent="0.35">
      <c r="B6" s="220" t="str">
        <f>CONCATENATE("  ","INR " &amp;'Data Sheet'!B8)</f>
        <v xml:space="preserve">  INR 1049.35</v>
      </c>
      <c r="C6" s="261"/>
      <c r="D6" s="261"/>
      <c r="E6" s="261"/>
      <c r="F6" s="261"/>
      <c r="G6" s="261"/>
      <c r="H6" s="261"/>
      <c r="I6" s="261"/>
    </row>
    <row r="7" spans="2:9" ht="18" x14ac:dyDescent="0.35">
      <c r="B7" s="272" t="s">
        <v>8898</v>
      </c>
      <c r="C7" s="261"/>
      <c r="D7" s="261"/>
      <c r="E7" s="261"/>
      <c r="F7" s="261"/>
      <c r="G7" s="261"/>
      <c r="H7" s="261"/>
      <c r="I7" s="261"/>
    </row>
    <row r="8" spans="2:9" ht="6" customHeight="1" thickBot="1" x14ac:dyDescent="0.4">
      <c r="B8" s="302"/>
      <c r="C8" s="302"/>
      <c r="D8" s="302"/>
      <c r="E8" s="302"/>
      <c r="F8" s="302"/>
      <c r="G8" s="302"/>
      <c r="H8" s="302"/>
      <c r="I8" s="302"/>
    </row>
    <row r="9" spans="2:9" ht="21" x14ac:dyDescent="0.4">
      <c r="B9" s="221" t="s">
        <v>8899</v>
      </c>
      <c r="C9" s="227"/>
      <c r="D9" s="227"/>
      <c r="E9" s="227"/>
      <c r="F9" s="227"/>
      <c r="G9" s="227"/>
      <c r="H9" s="227"/>
      <c r="I9" s="227"/>
    </row>
    <row r="10" spans="2:9" ht="13.8" customHeight="1" x14ac:dyDescent="0.3">
      <c r="B10" s="377" t="str">
        <f>Info!D4</f>
        <v>Tata Motors Group is a leading global automobile manufacturer. Part of the illustrious multi-national conglomerate, the Tata group, it offers a wide and diverse portfolio of cars, sports utility vehicles, trucks, buses and defence vehicles to the world. It has operations in India, the UK, South Korea, South Africa, China, Brazil, Austria and Slovakia through a strong global network of subsidiaries, associate companies and Joint Ventures (JVs), including Jaguar Land Rover in the UK and Tata Daewoo in South Korea.</v>
      </c>
      <c r="C10" s="377"/>
      <c r="D10" s="377"/>
      <c r="E10" s="377"/>
      <c r="F10" s="377"/>
      <c r="G10" s="377"/>
      <c r="H10" s="377"/>
      <c r="I10" s="377"/>
    </row>
    <row r="11" spans="2:9" x14ac:dyDescent="0.3">
      <c r="B11" s="377"/>
      <c r="C11" s="377"/>
      <c r="D11" s="377"/>
      <c r="E11" s="377"/>
      <c r="F11" s="377"/>
      <c r="G11" s="377"/>
      <c r="H11" s="377"/>
      <c r="I11" s="377"/>
    </row>
    <row r="12" spans="2:9" x14ac:dyDescent="0.3">
      <c r="B12" s="377"/>
      <c r="C12" s="377"/>
      <c r="D12" s="377"/>
      <c r="E12" s="377"/>
      <c r="F12" s="377"/>
      <c r="G12" s="377"/>
      <c r="H12" s="377"/>
      <c r="I12" s="377"/>
    </row>
    <row r="13" spans="2:9" x14ac:dyDescent="0.3">
      <c r="B13" s="377"/>
      <c r="C13" s="377"/>
      <c r="D13" s="377"/>
      <c r="E13" s="377"/>
      <c r="F13" s="377"/>
      <c r="G13" s="377"/>
      <c r="H13" s="377"/>
      <c r="I13" s="377"/>
    </row>
    <row r="14" spans="2:9" x14ac:dyDescent="0.3">
      <c r="B14" s="378"/>
      <c r="C14" s="378"/>
      <c r="D14" s="378"/>
      <c r="E14" s="378"/>
      <c r="F14" s="378"/>
      <c r="G14" s="378"/>
      <c r="H14" s="378"/>
      <c r="I14" s="378"/>
    </row>
    <row r="15" spans="2:9" ht="21" x14ac:dyDescent="0.4">
      <c r="B15" s="221" t="s">
        <v>8910</v>
      </c>
    </row>
    <row r="40" spans="2:9" ht="13.8" customHeight="1" x14ac:dyDescent="0.3"/>
    <row r="43" spans="2:9" ht="23.4" x14ac:dyDescent="0.45">
      <c r="B43" s="222" t="s">
        <v>503</v>
      </c>
    </row>
    <row r="44" spans="2:9" ht="14.4" customHeight="1" x14ac:dyDescent="0.3">
      <c r="B44" s="224"/>
      <c r="C44" s="224"/>
      <c r="D44" s="224"/>
      <c r="E44" s="224"/>
      <c r="F44" s="224"/>
      <c r="G44" s="224"/>
      <c r="H44" s="224"/>
      <c r="I44" s="224"/>
    </row>
    <row r="45" spans="2:9" ht="14.4" customHeight="1" x14ac:dyDescent="0.3">
      <c r="B45" s="224"/>
      <c r="C45" s="224"/>
      <c r="D45" s="224"/>
      <c r="E45" s="224"/>
      <c r="F45" s="224"/>
      <c r="G45" s="224"/>
      <c r="H45" s="224"/>
      <c r="I45" s="224"/>
    </row>
    <row r="46" spans="2:9" ht="14.4" customHeight="1" x14ac:dyDescent="0.3">
      <c r="B46" s="224"/>
      <c r="C46" s="224"/>
      <c r="D46" s="224"/>
      <c r="E46" s="224"/>
      <c r="F46" s="224"/>
      <c r="G46" s="224"/>
      <c r="H46" s="224"/>
      <c r="I46" s="224"/>
    </row>
    <row r="47" spans="2:9" ht="14.4" customHeight="1" x14ac:dyDescent="0.3">
      <c r="B47" s="224"/>
      <c r="C47" s="224"/>
      <c r="D47" s="224"/>
      <c r="E47" s="224"/>
      <c r="F47" s="224"/>
      <c r="G47" s="224"/>
      <c r="H47" s="224"/>
      <c r="I47" s="224"/>
    </row>
    <row r="48" spans="2:9" ht="14.4" customHeight="1" x14ac:dyDescent="0.3">
      <c r="B48" s="224"/>
      <c r="C48" s="224"/>
      <c r="D48" s="224"/>
      <c r="E48" s="224"/>
      <c r="F48" s="224"/>
      <c r="G48" s="224"/>
      <c r="H48" s="224"/>
      <c r="I48" s="224"/>
    </row>
    <row r="49" spans="2:13" ht="18" customHeight="1" x14ac:dyDescent="0.3">
      <c r="B49" s="224"/>
      <c r="C49" s="224"/>
      <c r="D49" s="224"/>
      <c r="E49" s="224"/>
      <c r="F49" s="224"/>
      <c r="G49" s="224"/>
      <c r="H49" s="224"/>
      <c r="I49" s="224"/>
    </row>
    <row r="50" spans="2:13" ht="10.8" customHeight="1" x14ac:dyDescent="0.3">
      <c r="B50" s="379"/>
      <c r="C50" s="379"/>
      <c r="D50" s="379"/>
      <c r="E50" s="379"/>
      <c r="F50" s="379"/>
      <c r="G50" s="379"/>
      <c r="H50" s="379"/>
      <c r="I50" s="379"/>
    </row>
    <row r="51" spans="2:13" ht="14.4" customHeight="1" x14ac:dyDescent="0.3"/>
    <row r="52" spans="2:13" ht="21" x14ac:dyDescent="0.4">
      <c r="B52" s="376" t="s">
        <v>8927</v>
      </c>
      <c r="C52" s="376"/>
      <c r="D52" s="376"/>
      <c r="E52" s="376"/>
      <c r="F52" s="376"/>
      <c r="G52" s="376"/>
      <c r="H52" s="376"/>
      <c r="I52" s="376"/>
      <c r="J52" s="308"/>
    </row>
    <row r="53" spans="2:13" x14ac:dyDescent="0.3">
      <c r="M53" s="223"/>
    </row>
    <row r="54" spans="2:13" x14ac:dyDescent="0.3">
      <c r="B54" s="379" t="s">
        <v>8928</v>
      </c>
      <c r="C54" s="379"/>
      <c r="D54" s="379"/>
      <c r="E54" s="379"/>
      <c r="F54" s="379"/>
      <c r="G54" s="379"/>
      <c r="H54" s="379"/>
      <c r="I54" s="379"/>
      <c r="M54" s="223"/>
    </row>
    <row r="55" spans="2:13" x14ac:dyDescent="0.3">
      <c r="C55" s="39">
        <f>'Data Sheet'!E56</f>
        <v>43190</v>
      </c>
      <c r="D55" s="39">
        <f>'Data Sheet'!F56</f>
        <v>43555</v>
      </c>
      <c r="E55" s="39">
        <f>'Data Sheet'!G56</f>
        <v>43921</v>
      </c>
      <c r="F55" s="39">
        <f>'Data Sheet'!H56</f>
        <v>44286</v>
      </c>
      <c r="G55" s="39">
        <f>'Data Sheet'!I56</f>
        <v>44651</v>
      </c>
      <c r="H55" s="39">
        <f>'Data Sheet'!J56</f>
        <v>45016</v>
      </c>
      <c r="I55" s="39">
        <f>'Data Sheet'!K56</f>
        <v>45382</v>
      </c>
      <c r="M55" s="223"/>
    </row>
    <row r="56" spans="2:13" x14ac:dyDescent="0.3">
      <c r="B56" t="s">
        <v>113</v>
      </c>
      <c r="C56" s="121">
        <f>'Data Sheet'!E30</f>
        <v>8988.91</v>
      </c>
      <c r="D56" s="121">
        <f>'Data Sheet'!F30</f>
        <v>-28826.23</v>
      </c>
      <c r="E56" s="121">
        <f>'Data Sheet'!G30</f>
        <v>-12070.85</v>
      </c>
      <c r="F56" s="121">
        <f>'Data Sheet'!H30</f>
        <v>-13451.39</v>
      </c>
      <c r="G56" s="121">
        <f>'Data Sheet'!I30</f>
        <v>-11441.47</v>
      </c>
      <c r="H56" s="121">
        <f>'Data Sheet'!J30</f>
        <v>2414.29</v>
      </c>
      <c r="I56" s="121">
        <f>'Data Sheet'!K30</f>
        <v>31399.09</v>
      </c>
      <c r="M56" s="223"/>
    </row>
    <row r="57" spans="2:13" x14ac:dyDescent="0.3">
      <c r="B57" t="s">
        <v>8903</v>
      </c>
      <c r="C57" s="121">
        <f>(('Data Sheet'!E58+'Data Sheet'!E57)+'Data Sheet'!D58+'Data Sheet'!D57)/2</f>
        <v>76744.900000000009</v>
      </c>
      <c r="D57" s="121">
        <f>(('Data Sheet'!F58+'Data Sheet'!F57)+'Data Sheet'!E58+'Data Sheet'!E57)/2</f>
        <v>77803.735000000001</v>
      </c>
      <c r="E57" s="121">
        <f>(('Data Sheet'!G58+'Data Sheet'!G57)+'Data Sheet'!F58+'Data Sheet'!F57)/2</f>
        <v>61195.294999999998</v>
      </c>
      <c r="F57" s="121">
        <f>(('Data Sheet'!H58+'Data Sheet'!H57)+'Data Sheet'!G58+'Data Sheet'!G57)/2</f>
        <v>58728.874999999993</v>
      </c>
      <c r="G57" s="121">
        <f>(('Data Sheet'!I58+'Data Sheet'!I57)+'Data Sheet'!H58+'Data Sheet'!H57)/2</f>
        <v>49903.979999999996</v>
      </c>
      <c r="H57" s="121">
        <f>(('Data Sheet'!J58+'Data Sheet'!J57)+'Data Sheet'!I58+'Data Sheet'!I57)/2</f>
        <v>44941.514999999999</v>
      </c>
      <c r="I57" s="121">
        <f>(('Data Sheet'!K58+'Data Sheet'!K57)+'Data Sheet'!J58+'Data Sheet'!J57)/2</f>
        <v>65119.905000000006</v>
      </c>
    </row>
    <row r="58" spans="2:13" x14ac:dyDescent="0.3">
      <c r="B58" s="296" t="s">
        <v>178</v>
      </c>
      <c r="C58" s="297">
        <f>C56/C57</f>
        <v>0.11712713157486684</v>
      </c>
      <c r="D58" s="297">
        <f>D56/D57</f>
        <v>-0.37049930829156208</v>
      </c>
      <c r="E58" s="297">
        <f t="shared" ref="E58:I58" si="0">E56/E57</f>
        <v>-0.19725127560868855</v>
      </c>
      <c r="F58" s="297">
        <f t="shared" si="0"/>
        <v>-0.22904218750997701</v>
      </c>
      <c r="G58" s="297">
        <f t="shared" si="0"/>
        <v>-0.22926968951173834</v>
      </c>
      <c r="H58" s="297">
        <f t="shared" si="0"/>
        <v>5.372070790225919E-2</v>
      </c>
      <c r="I58" s="297">
        <f t="shared" si="0"/>
        <v>0.48217346140170192</v>
      </c>
    </row>
    <row r="60" spans="2:13" x14ac:dyDescent="0.3">
      <c r="B60" s="379" t="s">
        <v>8900</v>
      </c>
      <c r="C60" s="379"/>
      <c r="D60" s="379"/>
      <c r="E60" s="379"/>
      <c r="F60" s="379"/>
      <c r="G60" s="379"/>
      <c r="H60" s="379"/>
      <c r="I60" s="379"/>
    </row>
    <row r="61" spans="2:13" x14ac:dyDescent="0.3">
      <c r="C61" s="39">
        <f>C55</f>
        <v>43190</v>
      </c>
      <c r="D61" s="39">
        <f>D55</f>
        <v>43555</v>
      </c>
      <c r="E61" s="39">
        <f t="shared" ref="E61:I61" si="1">E55</f>
        <v>43921</v>
      </c>
      <c r="F61" s="39">
        <f t="shared" si="1"/>
        <v>44286</v>
      </c>
      <c r="G61" s="39">
        <f t="shared" si="1"/>
        <v>44651</v>
      </c>
      <c r="H61" s="39">
        <f t="shared" si="1"/>
        <v>45016</v>
      </c>
      <c r="I61" s="39">
        <f t="shared" si="1"/>
        <v>45382</v>
      </c>
    </row>
    <row r="62" spans="2:13" x14ac:dyDescent="0.3">
      <c r="B62" t="str">
        <f>B56</f>
        <v xml:space="preserve">Net Profit </v>
      </c>
      <c r="C62" s="121">
        <f>C56</f>
        <v>8988.91</v>
      </c>
      <c r="D62" s="121">
        <f t="shared" ref="D62:I62" si="2">D56</f>
        <v>-28826.23</v>
      </c>
      <c r="E62" s="121">
        <f t="shared" si="2"/>
        <v>-12070.85</v>
      </c>
      <c r="F62" s="121">
        <f t="shared" si="2"/>
        <v>-13451.39</v>
      </c>
      <c r="G62" s="121">
        <f t="shared" si="2"/>
        <v>-11441.47</v>
      </c>
      <c r="H62" s="121">
        <f t="shared" si="2"/>
        <v>2414.29</v>
      </c>
      <c r="I62" s="121">
        <f t="shared" si="2"/>
        <v>31399.09</v>
      </c>
    </row>
    <row r="63" spans="2:13" x14ac:dyDescent="0.3">
      <c r="B63" t="s">
        <v>360</v>
      </c>
      <c r="C63" s="121">
        <f>'Data Sheet'!E17</f>
        <v>291550.48</v>
      </c>
      <c r="D63" s="121">
        <f>'Data Sheet'!F17</f>
        <v>301938.40000000002</v>
      </c>
      <c r="E63" s="121">
        <f>'Data Sheet'!G17</f>
        <v>261067.97</v>
      </c>
      <c r="F63" s="121">
        <f>'Data Sheet'!H17</f>
        <v>249794.75</v>
      </c>
      <c r="G63" s="121">
        <f>'Data Sheet'!I17</f>
        <v>278453.62</v>
      </c>
      <c r="H63" s="121">
        <f>'Data Sheet'!J17</f>
        <v>345966.97</v>
      </c>
      <c r="I63" s="121">
        <f>'Data Sheet'!K17</f>
        <v>437927.77</v>
      </c>
    </row>
    <row r="64" spans="2:13" x14ac:dyDescent="0.3">
      <c r="B64" s="296" t="s">
        <v>8901</v>
      </c>
      <c r="C64" s="297">
        <f>C62/C63</f>
        <v>3.0831401821049997E-2</v>
      </c>
      <c r="D64" s="297">
        <f>D62/D63</f>
        <v>-9.5470566181711222E-2</v>
      </c>
      <c r="E64" s="297">
        <f>E62/E63</f>
        <v>-4.6236426475450051E-2</v>
      </c>
      <c r="F64" s="297">
        <f t="shared" ref="F64:I64" si="3">F62/F63</f>
        <v>-5.3849770661713266E-2</v>
      </c>
      <c r="G64" s="297">
        <f t="shared" si="3"/>
        <v>-4.1089320368684734E-2</v>
      </c>
      <c r="H64" s="297">
        <f t="shared" si="3"/>
        <v>6.9783829363826268E-3</v>
      </c>
      <c r="I64" s="297">
        <f t="shared" si="3"/>
        <v>7.169924391869463E-2</v>
      </c>
    </row>
    <row r="66" spans="2:9" x14ac:dyDescent="0.3">
      <c r="B66" t="s">
        <v>360</v>
      </c>
      <c r="C66" s="121">
        <f>C63</f>
        <v>291550.48</v>
      </c>
      <c r="D66" s="121">
        <f t="shared" ref="D66:I66" si="4">D63</f>
        <v>301938.40000000002</v>
      </c>
      <c r="E66" s="121">
        <f t="shared" si="4"/>
        <v>261067.97</v>
      </c>
      <c r="F66" s="121">
        <f t="shared" si="4"/>
        <v>249794.75</v>
      </c>
      <c r="G66" s="121">
        <f t="shared" si="4"/>
        <v>278453.62</v>
      </c>
      <c r="H66" s="121">
        <f t="shared" si="4"/>
        <v>345966.97</v>
      </c>
      <c r="I66" s="121">
        <f t="shared" si="4"/>
        <v>437927.77</v>
      </c>
    </row>
    <row r="67" spans="2:9" x14ac:dyDescent="0.3">
      <c r="B67" t="s">
        <v>8902</v>
      </c>
      <c r="C67" s="219">
        <f>('Data Sheet'!E66+'Data Sheet'!D66)/2</f>
        <v>299886.08499999996</v>
      </c>
      <c r="D67" s="219">
        <f>('Data Sheet'!F66+'Data Sheet'!E66)/2</f>
        <v>316447.65000000002</v>
      </c>
      <c r="E67" s="219">
        <f>('Data Sheet'!G66+'Data Sheet'!F66)/2</f>
        <v>312941.44</v>
      </c>
      <c r="F67" s="219">
        <f>('Data Sheet'!H66+'Data Sheet'!G66)/2</f>
        <v>330874.65000000002</v>
      </c>
      <c r="G67" s="219">
        <f>('Data Sheet'!I66+'Data Sheet'!H66)/2</f>
        <v>335315.69999999995</v>
      </c>
      <c r="H67" s="219">
        <f>('Data Sheet'!J66+'Data Sheet'!I66)/2</f>
        <v>331867.95999999996</v>
      </c>
      <c r="I67" s="219">
        <f>('Data Sheet'!K66+'Data Sheet'!J66)/2</f>
        <v>352097.52</v>
      </c>
    </row>
    <row r="68" spans="2:9" x14ac:dyDescent="0.3">
      <c r="B68" s="296" t="s">
        <v>8904</v>
      </c>
      <c r="C68" s="299">
        <f>C66/C67</f>
        <v>0.97220409543177044</v>
      </c>
      <c r="D68" s="299">
        <f>D66/D67</f>
        <v>0.95414960420783657</v>
      </c>
      <c r="E68" s="299">
        <f t="shared" ref="E68" si="5">E66/E67</f>
        <v>0.83423905124230269</v>
      </c>
      <c r="F68" s="299">
        <f t="shared" ref="F68" si="6">F66/F67</f>
        <v>0.75495281974608808</v>
      </c>
      <c r="G68" s="299">
        <f t="shared" ref="G68" si="7">G66/G67</f>
        <v>0.83042225580251694</v>
      </c>
      <c r="H68" s="299">
        <f t="shared" ref="H68" si="8">H66/H67</f>
        <v>1.0424837938558456</v>
      </c>
      <c r="I68" s="299">
        <f t="shared" ref="I68" si="9">I66/I67</f>
        <v>1.2437684025721056</v>
      </c>
    </row>
    <row r="70" spans="2:9" x14ac:dyDescent="0.3">
      <c r="B70" t="s">
        <v>8902</v>
      </c>
      <c r="C70" s="219">
        <f>C67</f>
        <v>299886.08499999996</v>
      </c>
      <c r="D70" s="219">
        <f t="shared" ref="D70:I70" si="10">D67</f>
        <v>316447.65000000002</v>
      </c>
      <c r="E70" s="219">
        <f t="shared" si="10"/>
        <v>312941.44</v>
      </c>
      <c r="F70" s="219">
        <f t="shared" si="10"/>
        <v>330874.65000000002</v>
      </c>
      <c r="G70" s="219">
        <f t="shared" si="10"/>
        <v>335315.69999999995</v>
      </c>
      <c r="H70" s="219">
        <f t="shared" si="10"/>
        <v>331867.95999999996</v>
      </c>
      <c r="I70" s="219">
        <f t="shared" si="10"/>
        <v>352097.52</v>
      </c>
    </row>
    <row r="71" spans="2:9" x14ac:dyDescent="0.3">
      <c r="B71" t="s">
        <v>8905</v>
      </c>
      <c r="C71" s="121">
        <f>C57</f>
        <v>76744.900000000009</v>
      </c>
      <c r="D71" s="121">
        <f t="shared" ref="D71:I71" si="11">D57</f>
        <v>77803.735000000001</v>
      </c>
      <c r="E71" s="121">
        <f t="shared" si="11"/>
        <v>61195.294999999998</v>
      </c>
      <c r="F71" s="121">
        <f t="shared" si="11"/>
        <v>58728.874999999993</v>
      </c>
      <c r="G71" s="121">
        <f t="shared" si="11"/>
        <v>49903.979999999996</v>
      </c>
      <c r="H71" s="121">
        <f t="shared" si="11"/>
        <v>44941.514999999999</v>
      </c>
      <c r="I71" s="121">
        <f t="shared" si="11"/>
        <v>65119.905000000006</v>
      </c>
    </row>
    <row r="72" spans="2:9" x14ac:dyDescent="0.3">
      <c r="B72" s="296" t="s">
        <v>8906</v>
      </c>
      <c r="C72" s="299">
        <f t="shared" ref="C72:H72" si="12">C70/C71</f>
        <v>3.9075702098771377</v>
      </c>
      <c r="D72" s="299">
        <f t="shared" si="12"/>
        <v>4.0672552545195941</v>
      </c>
      <c r="E72" s="299">
        <f t="shared" si="12"/>
        <v>5.1138153676683809</v>
      </c>
      <c r="F72" s="299">
        <f t="shared" si="12"/>
        <v>5.6339347552630636</v>
      </c>
      <c r="G72" s="299">
        <f t="shared" si="12"/>
        <v>6.7192175854510996</v>
      </c>
      <c r="H72" s="299">
        <f t="shared" si="12"/>
        <v>7.3844408672026294</v>
      </c>
      <c r="I72" s="299">
        <f t="shared" ref="I72" si="13">I70/I71</f>
        <v>5.4069108362489162</v>
      </c>
    </row>
    <row r="74" spans="2:9" x14ac:dyDescent="0.3">
      <c r="B74" s="296" t="s">
        <v>8907</v>
      </c>
      <c r="C74" s="297">
        <f t="shared" ref="C74:H74" si="14">C64*C68*C72</f>
        <v>0.11712713157486686</v>
      </c>
      <c r="D74" s="297">
        <f t="shared" si="14"/>
        <v>-0.37049930829156208</v>
      </c>
      <c r="E74" s="297">
        <f t="shared" si="14"/>
        <v>-0.19725127560868858</v>
      </c>
      <c r="F74" s="297">
        <f t="shared" si="14"/>
        <v>-0.22904218750997701</v>
      </c>
      <c r="G74" s="297">
        <f t="shared" si="14"/>
        <v>-0.22926968951173832</v>
      </c>
      <c r="H74" s="297">
        <f t="shared" si="14"/>
        <v>5.372070790225919E-2</v>
      </c>
      <c r="I74" s="297">
        <f t="shared" ref="I74" si="15">I64*I68*I72</f>
        <v>0.48217346140170197</v>
      </c>
    </row>
    <row r="76" spans="2:9" x14ac:dyDescent="0.3">
      <c r="B76" s="379" t="s">
        <v>8908</v>
      </c>
      <c r="C76" s="379"/>
      <c r="D76" s="379"/>
      <c r="E76" s="379"/>
      <c r="F76" s="379"/>
      <c r="G76" s="379"/>
      <c r="H76" s="379"/>
      <c r="I76" s="379"/>
    </row>
    <row r="77" spans="2:9" x14ac:dyDescent="0.3">
      <c r="C77" s="39">
        <f>C55</f>
        <v>43190</v>
      </c>
      <c r="D77" s="39">
        <f t="shared" ref="D77:I77" si="16">D55</f>
        <v>43555</v>
      </c>
      <c r="E77" s="39">
        <f t="shared" si="16"/>
        <v>43921</v>
      </c>
      <c r="F77" s="39">
        <f t="shared" si="16"/>
        <v>44286</v>
      </c>
      <c r="G77" s="39">
        <f t="shared" si="16"/>
        <v>44651</v>
      </c>
      <c r="H77" s="39">
        <f t="shared" si="16"/>
        <v>45016</v>
      </c>
      <c r="I77" s="39">
        <f t="shared" si="16"/>
        <v>45382</v>
      </c>
    </row>
    <row r="78" spans="2:9" x14ac:dyDescent="0.3">
      <c r="B78" t="s">
        <v>113</v>
      </c>
      <c r="C78" s="121">
        <f>C62</f>
        <v>8988.91</v>
      </c>
      <c r="D78" s="121">
        <f t="shared" ref="D78:I78" si="17">D62</f>
        <v>-28826.23</v>
      </c>
      <c r="E78" s="121">
        <f t="shared" si="17"/>
        <v>-12070.85</v>
      </c>
      <c r="F78" s="121">
        <f t="shared" si="17"/>
        <v>-13451.39</v>
      </c>
      <c r="G78" s="121">
        <f t="shared" si="17"/>
        <v>-11441.47</v>
      </c>
      <c r="H78" s="121">
        <f t="shared" si="17"/>
        <v>2414.29</v>
      </c>
      <c r="I78" s="121">
        <f t="shared" si="17"/>
        <v>31399.09</v>
      </c>
    </row>
    <row r="79" spans="2:9" x14ac:dyDescent="0.3">
      <c r="B79" t="s">
        <v>8902</v>
      </c>
      <c r="C79" s="121">
        <f>C67</f>
        <v>299886.08499999996</v>
      </c>
      <c r="D79" s="121">
        <f t="shared" ref="D79:I79" si="18">D67</f>
        <v>316447.65000000002</v>
      </c>
      <c r="E79" s="121">
        <f t="shared" si="18"/>
        <v>312941.44</v>
      </c>
      <c r="F79" s="121">
        <f t="shared" si="18"/>
        <v>330874.65000000002</v>
      </c>
      <c r="G79" s="121">
        <f t="shared" si="18"/>
        <v>335315.69999999995</v>
      </c>
      <c r="H79" s="121">
        <f t="shared" si="18"/>
        <v>331867.95999999996</v>
      </c>
      <c r="I79" s="121">
        <f t="shared" si="18"/>
        <v>352097.52</v>
      </c>
    </row>
    <row r="80" spans="2:9" x14ac:dyDescent="0.3">
      <c r="B80" s="296" t="s">
        <v>8908</v>
      </c>
      <c r="C80" s="297">
        <f>C78/C79</f>
        <v>2.9974415118327352E-2</v>
      </c>
      <c r="D80" s="297">
        <f>D78/D79</f>
        <v>-9.1093202935777842E-2</v>
      </c>
      <c r="E80" s="297">
        <f t="shared" ref="E80" si="19">E78/E79</f>
        <v>-3.8572232555713938E-2</v>
      </c>
      <c r="F80" s="297">
        <f t="shared" ref="F80" si="20">F78/F79</f>
        <v>-4.0654036203740598E-2</v>
      </c>
      <c r="G80" s="297">
        <f t="shared" ref="G80" si="21">G78/G79</f>
        <v>-3.4121486109955489E-2</v>
      </c>
      <c r="H80" s="297">
        <f t="shared" ref="H80" si="22">H78/H79</f>
        <v>7.2748511184990566E-3</v>
      </c>
      <c r="I80" s="297">
        <f t="shared" ref="I80" si="23">I78/I79</f>
        <v>8.9177254074382567E-2</v>
      </c>
    </row>
    <row r="82" spans="2:9" x14ac:dyDescent="0.3">
      <c r="B82" s="379" t="s">
        <v>8909</v>
      </c>
      <c r="C82" s="379"/>
      <c r="D82" s="379"/>
      <c r="E82" s="379"/>
      <c r="F82" s="379"/>
      <c r="G82" s="379"/>
      <c r="H82" s="379"/>
      <c r="I82" s="379"/>
    </row>
    <row r="83" spans="2:9" x14ac:dyDescent="0.3">
      <c r="C83" s="39">
        <f>C77</f>
        <v>43190</v>
      </c>
      <c r="D83" s="39">
        <f>D77</f>
        <v>43555</v>
      </c>
      <c r="E83" s="39">
        <f t="shared" ref="E83:I83" si="24">E77</f>
        <v>43921</v>
      </c>
      <c r="F83" s="39">
        <f t="shared" si="24"/>
        <v>44286</v>
      </c>
      <c r="G83" s="39">
        <f t="shared" si="24"/>
        <v>44651</v>
      </c>
      <c r="H83" s="39">
        <f t="shared" si="24"/>
        <v>45016</v>
      </c>
      <c r="I83" s="39">
        <f t="shared" si="24"/>
        <v>45382</v>
      </c>
    </row>
    <row r="84" spans="2:9" x14ac:dyDescent="0.3">
      <c r="B84" t="str">
        <f>B78</f>
        <v xml:space="preserve">Net Profit </v>
      </c>
      <c r="C84" s="121">
        <f>C78</f>
        <v>8988.91</v>
      </c>
      <c r="D84" s="121">
        <f t="shared" ref="D84:I84" si="25">D78</f>
        <v>-28826.23</v>
      </c>
      <c r="E84" s="121">
        <f t="shared" si="25"/>
        <v>-12070.85</v>
      </c>
      <c r="F84" s="121">
        <f t="shared" si="25"/>
        <v>-13451.39</v>
      </c>
      <c r="G84" s="121">
        <f t="shared" si="25"/>
        <v>-11441.47</v>
      </c>
      <c r="H84" s="121">
        <f t="shared" si="25"/>
        <v>2414.29</v>
      </c>
      <c r="I84" s="121">
        <f t="shared" si="25"/>
        <v>31399.09</v>
      </c>
    </row>
    <row r="85" spans="2:9" x14ac:dyDescent="0.3">
      <c r="B85" t="s">
        <v>360</v>
      </c>
      <c r="C85" s="121">
        <f>C66</f>
        <v>291550.48</v>
      </c>
      <c r="D85" s="121">
        <f t="shared" ref="D85:I85" si="26">D66</f>
        <v>301938.40000000002</v>
      </c>
      <c r="E85" s="121">
        <f t="shared" si="26"/>
        <v>261067.97</v>
      </c>
      <c r="F85" s="121">
        <f t="shared" si="26"/>
        <v>249794.75</v>
      </c>
      <c r="G85" s="121">
        <f t="shared" si="26"/>
        <v>278453.62</v>
      </c>
      <c r="H85" s="121">
        <f t="shared" si="26"/>
        <v>345966.97</v>
      </c>
      <c r="I85" s="121">
        <f t="shared" si="26"/>
        <v>437927.77</v>
      </c>
    </row>
    <row r="86" spans="2:9" x14ac:dyDescent="0.3">
      <c r="B86" s="296" t="s">
        <v>8911</v>
      </c>
      <c r="C86" s="297">
        <f>C84/C85</f>
        <v>3.0831401821049997E-2</v>
      </c>
      <c r="D86" s="297">
        <f>D84/D85</f>
        <v>-9.5470566181711222E-2</v>
      </c>
      <c r="E86" s="297">
        <f>E84/E85</f>
        <v>-4.6236426475450051E-2</v>
      </c>
      <c r="F86" s="297">
        <f t="shared" ref="F86" si="27">F84/F85</f>
        <v>-5.3849770661713266E-2</v>
      </c>
      <c r="G86" s="297">
        <f t="shared" ref="G86" si="28">G84/G85</f>
        <v>-4.1089320368684734E-2</v>
      </c>
      <c r="H86" s="297">
        <f t="shared" ref="H86" si="29">H84/H85</f>
        <v>6.9783829363826268E-3</v>
      </c>
      <c r="I86" s="297">
        <f t="shared" ref="I86" si="30">I84/I85</f>
        <v>7.169924391869463E-2</v>
      </c>
    </row>
    <row r="88" spans="2:9" x14ac:dyDescent="0.3">
      <c r="B88" t="s">
        <v>360</v>
      </c>
      <c r="C88" s="121">
        <f>C85</f>
        <v>291550.48</v>
      </c>
      <c r="D88" s="121">
        <f t="shared" ref="D88:I88" si="31">D85</f>
        <v>301938.40000000002</v>
      </c>
      <c r="E88" s="121">
        <f t="shared" si="31"/>
        <v>261067.97</v>
      </c>
      <c r="F88" s="121">
        <f t="shared" si="31"/>
        <v>249794.75</v>
      </c>
      <c r="G88" s="121">
        <f t="shared" si="31"/>
        <v>278453.62</v>
      </c>
      <c r="H88" s="121">
        <f t="shared" si="31"/>
        <v>345966.97</v>
      </c>
      <c r="I88" s="121">
        <f t="shared" si="31"/>
        <v>437927.77</v>
      </c>
    </row>
    <row r="89" spans="2:9" x14ac:dyDescent="0.3">
      <c r="B89" t="s">
        <v>8902</v>
      </c>
      <c r="C89" s="219">
        <f>C70</f>
        <v>299886.08499999996</v>
      </c>
      <c r="D89" s="219">
        <f t="shared" ref="D89:I89" si="32">D70</f>
        <v>316447.65000000002</v>
      </c>
      <c r="E89" s="219">
        <f t="shared" si="32"/>
        <v>312941.44</v>
      </c>
      <c r="F89" s="219">
        <f t="shared" si="32"/>
        <v>330874.65000000002</v>
      </c>
      <c r="G89" s="219">
        <f t="shared" si="32"/>
        <v>335315.69999999995</v>
      </c>
      <c r="H89" s="219">
        <f t="shared" si="32"/>
        <v>331867.95999999996</v>
      </c>
      <c r="I89" s="219">
        <f t="shared" si="32"/>
        <v>352097.52</v>
      </c>
    </row>
    <row r="90" spans="2:9" x14ac:dyDescent="0.3">
      <c r="B90" s="296" t="s">
        <v>8912</v>
      </c>
      <c r="C90" s="299">
        <f>C88/C89</f>
        <v>0.97220409543177044</v>
      </c>
      <c r="D90" s="299">
        <f>D88/D89</f>
        <v>0.95414960420783657</v>
      </c>
      <c r="E90" s="299">
        <f t="shared" ref="E90" si="33">E88/E89</f>
        <v>0.83423905124230269</v>
      </c>
      <c r="F90" s="299">
        <f t="shared" ref="F90" si="34">F88/F89</f>
        <v>0.75495281974608808</v>
      </c>
      <c r="G90" s="299">
        <f t="shared" ref="G90" si="35">G88/G89</f>
        <v>0.83042225580251694</v>
      </c>
      <c r="H90" s="299">
        <f t="shared" ref="H90" si="36">H88/H89</f>
        <v>1.0424837938558456</v>
      </c>
      <c r="I90" s="299">
        <f t="shared" ref="I90" si="37">I88/I89</f>
        <v>1.2437684025721056</v>
      </c>
    </row>
    <row r="91" spans="2:9" ht="9.6" customHeight="1" x14ac:dyDescent="0.3"/>
    <row r="92" spans="2:9" x14ac:dyDescent="0.3">
      <c r="B92" s="296" t="s">
        <v>8913</v>
      </c>
      <c r="C92" s="297">
        <f>C86*C90</f>
        <v>2.9974415118327352E-2</v>
      </c>
      <c r="D92" s="297">
        <f t="shared" ref="D92:I92" si="38">D86*D90</f>
        <v>-9.1093202935777828E-2</v>
      </c>
      <c r="E92" s="297">
        <f t="shared" si="38"/>
        <v>-3.8572232555713938E-2</v>
      </c>
      <c r="F92" s="297">
        <f t="shared" si="38"/>
        <v>-4.0654036203740598E-2</v>
      </c>
      <c r="G92" s="297">
        <f t="shared" si="38"/>
        <v>-3.4121486109955482E-2</v>
      </c>
      <c r="H92" s="297">
        <f t="shared" si="38"/>
        <v>7.2748511184990566E-3</v>
      </c>
      <c r="I92" s="297">
        <f t="shared" si="38"/>
        <v>8.9177254074382581E-2</v>
      </c>
    </row>
    <row r="93" spans="2:9" ht="3.6" customHeight="1" x14ac:dyDescent="0.3"/>
    <row r="94" spans="2:9" ht="15.6" x14ac:dyDescent="0.3">
      <c r="B94" s="225" t="s">
        <v>8914</v>
      </c>
    </row>
    <row r="95" spans="2:9" x14ac:dyDescent="0.3">
      <c r="B95" s="363" t="s">
        <v>8915</v>
      </c>
      <c r="C95" s="363"/>
      <c r="D95" s="363"/>
      <c r="E95" s="363"/>
      <c r="F95" s="363"/>
      <c r="G95" s="363"/>
      <c r="H95" s="363"/>
      <c r="I95" s="363"/>
    </row>
    <row r="96" spans="2:9" x14ac:dyDescent="0.3">
      <c r="B96" s="363"/>
      <c r="C96" s="363"/>
      <c r="D96" s="363"/>
      <c r="E96" s="363"/>
      <c r="F96" s="363"/>
      <c r="G96" s="363"/>
      <c r="H96" s="363"/>
      <c r="I96" s="363"/>
    </row>
    <row r="97" spans="2:9" ht="14.4" customHeight="1" x14ac:dyDescent="0.3">
      <c r="B97" s="363" t="s">
        <v>8916</v>
      </c>
      <c r="C97" s="363"/>
      <c r="D97" s="363"/>
      <c r="E97" s="363"/>
      <c r="F97" s="363"/>
      <c r="G97" s="363"/>
      <c r="H97" s="363"/>
      <c r="I97" s="363"/>
    </row>
    <row r="98" spans="2:9" x14ac:dyDescent="0.3">
      <c r="B98" s="363"/>
      <c r="C98" s="363"/>
      <c r="D98" s="363"/>
      <c r="E98" s="363"/>
      <c r="F98" s="363"/>
      <c r="G98" s="363"/>
      <c r="H98" s="363"/>
      <c r="I98" s="363"/>
    </row>
    <row r="99" spans="2:9" ht="14.4" customHeight="1" x14ac:dyDescent="0.3">
      <c r="B99" s="363" t="s">
        <v>8917</v>
      </c>
      <c r="C99" s="363"/>
      <c r="D99" s="363"/>
      <c r="E99" s="363"/>
      <c r="F99" s="363"/>
      <c r="G99" s="363"/>
      <c r="H99" s="363"/>
      <c r="I99" s="363"/>
    </row>
    <row r="100" spans="2:9" x14ac:dyDescent="0.3">
      <c r="B100" s="363"/>
      <c r="C100" s="363"/>
      <c r="D100" s="363"/>
      <c r="E100" s="363"/>
      <c r="F100" s="363"/>
      <c r="G100" s="363"/>
      <c r="H100" s="363"/>
      <c r="I100" s="363"/>
    </row>
    <row r="101" spans="2:9" ht="14.4" customHeight="1" x14ac:dyDescent="0.3">
      <c r="B101" s="363"/>
      <c r="C101" s="363"/>
      <c r="D101" s="363"/>
      <c r="E101" s="363"/>
      <c r="F101" s="363"/>
      <c r="G101" s="363"/>
      <c r="H101" s="363"/>
      <c r="I101" s="363"/>
    </row>
    <row r="102" spans="2:9" x14ac:dyDescent="0.3">
      <c r="B102" s="363" t="s">
        <v>8918</v>
      </c>
      <c r="C102" s="363"/>
      <c r="D102" s="363"/>
      <c r="E102" s="363"/>
      <c r="F102" s="363"/>
      <c r="G102" s="363"/>
      <c r="H102" s="363"/>
      <c r="I102" s="363"/>
    </row>
    <row r="103" spans="2:9" x14ac:dyDescent="0.3">
      <c r="B103" s="363"/>
      <c r="C103" s="363"/>
      <c r="D103" s="363"/>
      <c r="E103" s="363"/>
      <c r="F103" s="363"/>
      <c r="G103" s="363"/>
      <c r="H103" s="363"/>
      <c r="I103" s="363"/>
    </row>
    <row r="104" spans="2:9" ht="2.4" customHeight="1" x14ac:dyDescent="0.3">
      <c r="B104" s="172"/>
      <c r="C104" s="172"/>
      <c r="D104" s="172"/>
      <c r="E104" s="172"/>
      <c r="F104" s="172"/>
      <c r="G104" s="172"/>
      <c r="H104" s="172"/>
      <c r="I104" s="172"/>
    </row>
    <row r="105" spans="2:9" x14ac:dyDescent="0.3">
      <c r="B105" s="375" t="s">
        <v>8971</v>
      </c>
      <c r="C105" s="375"/>
      <c r="D105" s="375"/>
      <c r="E105" s="375"/>
      <c r="F105" s="375"/>
      <c r="G105" s="375"/>
      <c r="H105" s="375"/>
      <c r="I105" s="375"/>
    </row>
    <row r="106" spans="2:9" x14ac:dyDescent="0.3">
      <c r="B106" s="375"/>
      <c r="C106" s="375"/>
      <c r="D106" s="375"/>
      <c r="E106" s="375"/>
      <c r="F106" s="375"/>
      <c r="G106" s="375"/>
      <c r="H106" s="375"/>
      <c r="I106" s="375"/>
    </row>
    <row r="107" spans="2:9" x14ac:dyDescent="0.3">
      <c r="B107" s="375"/>
      <c r="C107" s="375"/>
      <c r="D107" s="375"/>
      <c r="E107" s="375"/>
      <c r="F107" s="375"/>
      <c r="G107" s="375"/>
      <c r="H107" s="375"/>
      <c r="I107" s="375"/>
    </row>
    <row r="108" spans="2:9" x14ac:dyDescent="0.3">
      <c r="B108" s="375"/>
      <c r="C108" s="375"/>
      <c r="D108" s="375"/>
      <c r="E108" s="375"/>
      <c r="F108" s="375"/>
      <c r="G108" s="375"/>
      <c r="H108" s="375"/>
      <c r="I108" s="375"/>
    </row>
  </sheetData>
  <mergeCells count="12">
    <mergeCell ref="B105:I108"/>
    <mergeCell ref="B52:I52"/>
    <mergeCell ref="B10:I14"/>
    <mergeCell ref="B54:I54"/>
    <mergeCell ref="B99:I101"/>
    <mergeCell ref="B102:I103"/>
    <mergeCell ref="B50:I50"/>
    <mergeCell ref="B95:I96"/>
    <mergeCell ref="B97:I98"/>
    <mergeCell ref="B60:I60"/>
    <mergeCell ref="B76:I76"/>
    <mergeCell ref="B82:I82"/>
  </mergeCells>
  <pageMargins left="0.11811023622047245" right="0.19685039370078741" top="0.15748031496062992" bottom="0.19685039370078741" header="1.6535433070866143" footer="0.98425196850393704"/>
  <pageSetup paperSize="9" scale="62" fitToHeight="2" orientation="landscape" r:id="rId1"/>
  <rowBreaks count="1" manualBreakCount="1">
    <brk id="51" max="9" man="1"/>
  </row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3D71A-28D2-4057-B57F-91175786D558}">
  <sheetPr>
    <pageSetUpPr fitToPage="1"/>
  </sheetPr>
  <dimension ref="B2:K86"/>
  <sheetViews>
    <sheetView showGridLines="0" zoomScale="90" zoomScaleNormal="90" workbookViewId="0">
      <selection activeCell="P20" sqref="P20"/>
    </sheetView>
  </sheetViews>
  <sheetFormatPr defaultRowHeight="14.4" x14ac:dyDescent="0.3"/>
  <cols>
    <col min="1" max="1" width="1.88671875" customWidth="1"/>
    <col min="2" max="2" width="35.6640625" customWidth="1"/>
    <col min="3" max="3" width="20.88671875" bestFit="1" customWidth="1"/>
    <col min="4" max="4" width="11.5546875" bestFit="1" customWidth="1"/>
    <col min="5" max="8" width="11.33203125" bestFit="1" customWidth="1"/>
    <col min="9" max="9" width="11.5546875" bestFit="1" customWidth="1"/>
  </cols>
  <sheetData>
    <row r="2" spans="2:9" x14ac:dyDescent="0.3">
      <c r="B2" s="239"/>
      <c r="C2" s="239"/>
      <c r="D2" s="239"/>
      <c r="E2" s="239"/>
      <c r="F2" s="239"/>
      <c r="G2" s="239"/>
      <c r="H2" s="239"/>
      <c r="I2" s="239"/>
    </row>
    <row r="3" spans="2:9" ht="15" thickBot="1" x14ac:dyDescent="0.35"/>
    <row r="4" spans="2:9" ht="21.6" thickTop="1" x14ac:dyDescent="0.4">
      <c r="B4" s="257" t="str">
        <f>'Data Sheet'!B1</f>
        <v>TATA MOTORS LTD</v>
      </c>
      <c r="C4" s="258"/>
      <c r="D4" s="258"/>
      <c r="E4" s="258"/>
      <c r="F4" s="258"/>
      <c r="G4" s="258"/>
      <c r="H4" s="258"/>
      <c r="I4" s="258"/>
    </row>
    <row r="5" spans="2:9" ht="21" x14ac:dyDescent="0.4">
      <c r="B5" s="227" t="str">
        <f>CONCATENATE(" ","( ",VLOOKUP(B4,Sheet13!B2:D5442,3,0)," | ","BSE Code: ",VLOOKUP(B4,Sheet13!B2:E5442,2,0),")")</f>
        <v xml:space="preserve"> ( TATAMOTORS | BSE Code: 500570)</v>
      </c>
      <c r="C5" s="227"/>
      <c r="D5" s="227"/>
      <c r="E5" s="227"/>
      <c r="F5" s="227"/>
      <c r="G5" s="227"/>
      <c r="H5" s="227"/>
      <c r="I5" s="227"/>
    </row>
    <row r="6" spans="2:9" ht="21" x14ac:dyDescent="0.4">
      <c r="B6" s="221" t="str">
        <f>CONCATENATE("  ","INR " &amp;'Data Sheet'!B8)</f>
        <v xml:space="preserve">  INR 1049.35</v>
      </c>
      <c r="C6" s="227"/>
      <c r="D6" s="227"/>
      <c r="E6" s="227"/>
      <c r="F6" s="227"/>
      <c r="G6" s="227"/>
      <c r="H6" s="227"/>
      <c r="I6" s="227"/>
    </row>
    <row r="7" spans="2:9" ht="21.6" thickBot="1" x14ac:dyDescent="0.45">
      <c r="B7" s="295" t="s">
        <v>8898</v>
      </c>
      <c r="C7" s="227"/>
      <c r="D7" s="227"/>
      <c r="E7" s="227"/>
      <c r="F7" s="227"/>
      <c r="G7" s="227"/>
      <c r="H7" s="227"/>
      <c r="I7" s="227"/>
    </row>
    <row r="8" spans="2:9" ht="21" x14ac:dyDescent="0.4">
      <c r="B8" s="381" t="s">
        <v>8926</v>
      </c>
      <c r="C8" s="381"/>
      <c r="D8" s="381"/>
      <c r="E8" s="381"/>
      <c r="F8" s="381"/>
      <c r="G8" s="381"/>
      <c r="H8" s="381"/>
      <c r="I8" s="381"/>
    </row>
    <row r="9" spans="2:9" ht="13.8" customHeight="1" x14ac:dyDescent="0.3">
      <c r="B9" s="364" t="str">
        <f>Info!D4</f>
        <v>Tata Motors Group is a leading global automobile manufacturer. Part of the illustrious multi-national conglomerate, the Tata group, it offers a wide and diverse portfolio of cars, sports utility vehicles, trucks, buses and defence vehicles to the world. It has operations in India, the UK, South Korea, South Africa, China, Brazil, Austria and Slovakia through a strong global network of subsidiaries, associate companies and Joint Ventures (JVs), including Jaguar Land Rover in the UK and Tata Daewoo in South Korea.</v>
      </c>
      <c r="C9" s="364"/>
      <c r="D9" s="364"/>
      <c r="E9" s="364"/>
      <c r="F9" s="364"/>
      <c r="G9" s="364"/>
      <c r="H9" s="364"/>
      <c r="I9" s="364"/>
    </row>
    <row r="10" spans="2:9" x14ac:dyDescent="0.3">
      <c r="B10" s="364"/>
      <c r="C10" s="364"/>
      <c r="D10" s="364"/>
      <c r="E10" s="364"/>
      <c r="F10" s="364"/>
      <c r="G10" s="364"/>
      <c r="H10" s="364"/>
      <c r="I10" s="364"/>
    </row>
    <row r="11" spans="2:9" x14ac:dyDescent="0.3">
      <c r="B11" s="364"/>
      <c r="C11" s="364"/>
      <c r="D11" s="364"/>
      <c r="E11" s="364"/>
      <c r="F11" s="364"/>
      <c r="G11" s="364"/>
      <c r="H11" s="364"/>
      <c r="I11" s="364"/>
    </row>
    <row r="12" spans="2:9" x14ac:dyDescent="0.3">
      <c r="B12" s="364"/>
      <c r="C12" s="364"/>
      <c r="D12" s="364"/>
      <c r="E12" s="364"/>
      <c r="F12" s="364"/>
      <c r="G12" s="364"/>
      <c r="H12" s="364"/>
      <c r="I12" s="364"/>
    </row>
    <row r="13" spans="2:9" x14ac:dyDescent="0.3">
      <c r="B13" s="382"/>
      <c r="C13" s="382"/>
      <c r="D13" s="382"/>
      <c r="E13" s="382"/>
      <c r="F13" s="382"/>
      <c r="G13" s="382"/>
      <c r="H13" s="382"/>
      <c r="I13" s="382"/>
    </row>
    <row r="14" spans="2:9" ht="21" x14ac:dyDescent="0.4">
      <c r="B14" s="221" t="s">
        <v>8910</v>
      </c>
    </row>
    <row r="39" spans="2:11" ht="13.8" customHeight="1" x14ac:dyDescent="0.3"/>
    <row r="42" spans="2:11" ht="14.4" customHeight="1" x14ac:dyDescent="0.3">
      <c r="B42" s="379"/>
      <c r="C42" s="379"/>
      <c r="D42" s="379"/>
      <c r="E42" s="379"/>
      <c r="F42" s="379"/>
      <c r="G42" s="379"/>
      <c r="H42" s="379"/>
      <c r="I42" s="379"/>
    </row>
    <row r="43" spans="2:11" ht="14.4" customHeight="1" x14ac:dyDescent="0.3">
      <c r="B43" s="224"/>
      <c r="C43" s="224"/>
      <c r="D43" s="224"/>
      <c r="E43" s="224"/>
      <c r="F43" s="224"/>
      <c r="G43" s="224"/>
      <c r="H43" s="224"/>
      <c r="I43" s="224"/>
    </row>
    <row r="44" spans="2:11" ht="14.4" customHeight="1" x14ac:dyDescent="0.3"/>
    <row r="45" spans="2:11" ht="19.2" customHeight="1" x14ac:dyDescent="0.4">
      <c r="B45" s="376" t="s">
        <v>8929</v>
      </c>
      <c r="C45" s="376"/>
      <c r="D45" s="376"/>
      <c r="E45" s="376"/>
      <c r="F45" s="376"/>
      <c r="G45" s="376"/>
      <c r="H45" s="376"/>
      <c r="I45" s="376"/>
    </row>
    <row r="46" spans="2:11" x14ac:dyDescent="0.3">
      <c r="K46" s="223"/>
    </row>
    <row r="47" spans="2:11" x14ac:dyDescent="0.3">
      <c r="B47" s="379" t="s">
        <v>8930</v>
      </c>
      <c r="C47" s="379"/>
      <c r="D47" s="379"/>
      <c r="E47" s="379"/>
      <c r="F47" s="379"/>
      <c r="G47" s="379"/>
      <c r="H47" s="379"/>
      <c r="I47" s="379"/>
      <c r="K47" s="223"/>
    </row>
    <row r="48" spans="2:11" x14ac:dyDescent="0.3">
      <c r="C48" s="39">
        <f>'Data Sheet'!E56</f>
        <v>43190</v>
      </c>
      <c r="D48" s="39">
        <f>'Data Sheet'!F56</f>
        <v>43555</v>
      </c>
      <c r="E48" s="39">
        <f>'Data Sheet'!G56</f>
        <v>43921</v>
      </c>
      <c r="F48" s="39">
        <f>'Data Sheet'!H56</f>
        <v>44286</v>
      </c>
      <c r="G48" s="39">
        <f>'Data Sheet'!I56</f>
        <v>44651</v>
      </c>
      <c r="H48" s="39">
        <f>'Data Sheet'!J56</f>
        <v>45016</v>
      </c>
      <c r="I48" s="39">
        <f>'Data Sheet'!K56</f>
        <v>45382</v>
      </c>
      <c r="K48" s="223"/>
    </row>
    <row r="49" spans="2:11" x14ac:dyDescent="0.3">
      <c r="B49" t="s">
        <v>8931</v>
      </c>
      <c r="C49" s="121">
        <f>'Data Sheet'!E65-'Data Sheet'!E60</f>
        <v>2118.2700000000186</v>
      </c>
      <c r="D49" s="121">
        <f>'Data Sheet'!F65-'Data Sheet'!F60</f>
        <v>7465.8699999999953</v>
      </c>
      <c r="E49" s="121">
        <f>'Data Sheet'!G65-'Data Sheet'!G60</f>
        <v>7960.7600000000093</v>
      </c>
      <c r="F49" s="121">
        <f>'Data Sheet'!H65-'Data Sheet'!H60</f>
        <v>13085.470000000001</v>
      </c>
      <c r="G49" s="121">
        <f>'Data Sheet'!I65-'Data Sheet'!I60</f>
        <v>12524.200000000012</v>
      </c>
      <c r="H49" s="121">
        <f>'Data Sheet'!J65-'Data Sheet'!J60</f>
        <v>6701.8099999999977</v>
      </c>
      <c r="I49" s="121">
        <f>'Data Sheet'!K65-'Data Sheet'!K60</f>
        <v>12225.559999999998</v>
      </c>
      <c r="K49" s="223"/>
    </row>
    <row r="50" spans="2:11" x14ac:dyDescent="0.3">
      <c r="B50" t="s">
        <v>127</v>
      </c>
      <c r="C50" s="121">
        <f>'Data Sheet'!E66</f>
        <v>327191.81</v>
      </c>
      <c r="D50" s="121">
        <f>'Data Sheet'!F66</f>
        <v>305703.49</v>
      </c>
      <c r="E50" s="121">
        <f>'Data Sheet'!G66</f>
        <v>320179.39</v>
      </c>
      <c r="F50" s="121">
        <f>'Data Sheet'!H66</f>
        <v>341569.91</v>
      </c>
      <c r="G50" s="121">
        <f>'Data Sheet'!I66</f>
        <v>329061.49</v>
      </c>
      <c r="H50" s="121">
        <f>'Data Sheet'!J66</f>
        <v>334674.43</v>
      </c>
      <c r="I50" s="121">
        <f>'Data Sheet'!K66</f>
        <v>369520.61</v>
      </c>
    </row>
    <row r="51" spans="2:11" x14ac:dyDescent="0.3">
      <c r="B51" s="296" t="s">
        <v>8938</v>
      </c>
      <c r="C51" s="297">
        <f>C49/C50</f>
        <v>6.4740923680211273E-3</v>
      </c>
      <c r="D51" s="297">
        <f>D49/D50</f>
        <v>2.4421932507214739E-2</v>
      </c>
      <c r="E51" s="297">
        <f t="shared" ref="E51:I51" si="0">E49/E50</f>
        <v>2.4863436712775324E-2</v>
      </c>
      <c r="F51" s="297">
        <f t="shared" si="0"/>
        <v>3.8309785542877596E-2</v>
      </c>
      <c r="G51" s="297">
        <f t="shared" si="0"/>
        <v>3.8060363733234209E-2</v>
      </c>
      <c r="H51" s="297">
        <f t="shared" si="0"/>
        <v>2.002486416425658E-2</v>
      </c>
      <c r="I51" s="297">
        <f t="shared" si="0"/>
        <v>3.3084920486573126E-2</v>
      </c>
    </row>
    <row r="53" spans="2:11" x14ac:dyDescent="0.3">
      <c r="B53" s="379" t="s">
        <v>8932</v>
      </c>
      <c r="C53" s="379"/>
      <c r="D53" s="379"/>
      <c r="E53" s="379"/>
      <c r="F53" s="379"/>
      <c r="G53" s="379"/>
      <c r="H53" s="379"/>
      <c r="I53" s="379"/>
    </row>
    <row r="54" spans="2:11" x14ac:dyDescent="0.3">
      <c r="C54" s="39">
        <f>C48</f>
        <v>43190</v>
      </c>
      <c r="D54" s="39">
        <f>D48</f>
        <v>43555</v>
      </c>
      <c r="E54" s="39">
        <f t="shared" ref="E54:I54" si="1">E48</f>
        <v>43921</v>
      </c>
      <c r="F54" s="39">
        <f t="shared" si="1"/>
        <v>44286</v>
      </c>
      <c r="G54" s="39">
        <f t="shared" si="1"/>
        <v>44651</v>
      </c>
      <c r="H54" s="39">
        <f t="shared" si="1"/>
        <v>45016</v>
      </c>
      <c r="I54" s="39">
        <f t="shared" si="1"/>
        <v>45382</v>
      </c>
    </row>
    <row r="55" spans="2:11" x14ac:dyDescent="0.3">
      <c r="B55" t="s">
        <v>8933</v>
      </c>
      <c r="C55" s="121">
        <f>'Historical Finanical Statement '!F41*'Historical Finanical Statement '!F43*'Historical Finanical Statement '!F49</f>
        <v>880.36999999999171</v>
      </c>
      <c r="D55" s="121">
        <f>'Historical Finanical Statement '!G41*'Historical Finanical Statement '!G43*'Historical Finanical Statement '!G49</f>
        <v>-2247.4499999999798</v>
      </c>
      <c r="E55" s="121">
        <f>'Historical Finanical Statement '!H41*'Historical Finanical Statement '!H43*'Historical Finanical Statement '!H49</f>
        <v>-11076.940000000039</v>
      </c>
      <c r="F55" s="121">
        <f>'Historical Finanical Statement '!I41*'Historical Finanical Statement '!I43*'Historical Finanical Statement '!I49</f>
        <v>-1898.3100000000081</v>
      </c>
      <c r="G55" s="121">
        <f>'Historical Finanical Statement '!J41*'Historical Finanical Statement '!J43*'Historical Finanical Statement '!J49</f>
        <v>-13658.749999999991</v>
      </c>
      <c r="H55" s="121">
        <f>'Historical Finanical Statement '!K41*'Historical Finanical Statement '!K43*'Historical Finanical Statement '!K49</f>
        <v>-4740.1200000000381</v>
      </c>
      <c r="I55" s="121">
        <f>'Historical Finanical Statement '!L41*'Historical Finanical Statement '!L43*'Historical Finanical Statement '!L49</f>
        <v>21458.440000000042</v>
      </c>
    </row>
    <row r="56" spans="2:11" x14ac:dyDescent="0.3">
      <c r="B56" t="str">
        <f>B50</f>
        <v>Total Assets</v>
      </c>
      <c r="C56" s="121">
        <f>C50</f>
        <v>327191.81</v>
      </c>
      <c r="D56" s="121">
        <f>'Data Sheet'!F17</f>
        <v>301938.40000000002</v>
      </c>
      <c r="E56" s="121">
        <f>'Data Sheet'!G17</f>
        <v>261067.97</v>
      </c>
      <c r="F56" s="121">
        <f>'Data Sheet'!H17</f>
        <v>249794.75</v>
      </c>
      <c r="G56" s="121">
        <f>'Data Sheet'!I17</f>
        <v>278453.62</v>
      </c>
      <c r="H56" s="121">
        <f>'Data Sheet'!J17</f>
        <v>345966.97</v>
      </c>
      <c r="I56" s="121">
        <f>'Data Sheet'!K17</f>
        <v>437927.77</v>
      </c>
    </row>
    <row r="57" spans="2:11" x14ac:dyDescent="0.3">
      <c r="B57" s="296" t="s">
        <v>8939</v>
      </c>
      <c r="C57" s="297">
        <f t="shared" ref="C57:I57" si="2">C55/C56</f>
        <v>2.6906847087645371E-3</v>
      </c>
      <c r="D57" s="297">
        <f t="shared" si="2"/>
        <v>-7.4434056747998256E-3</v>
      </c>
      <c r="E57" s="297">
        <f t="shared" si="2"/>
        <v>-4.2429333632923408E-2</v>
      </c>
      <c r="F57" s="297">
        <f t="shared" si="2"/>
        <v>-7.5994791724005731E-3</v>
      </c>
      <c r="G57" s="297">
        <f t="shared" si="2"/>
        <v>-4.9052154538339242E-2</v>
      </c>
      <c r="H57" s="297">
        <f t="shared" si="2"/>
        <v>-1.3701076724174099E-2</v>
      </c>
      <c r="I57" s="297">
        <f t="shared" si="2"/>
        <v>4.8999952663426757E-2</v>
      </c>
    </row>
    <row r="59" spans="2:11" x14ac:dyDescent="0.3">
      <c r="B59" s="379" t="s">
        <v>8934</v>
      </c>
      <c r="C59" s="379"/>
      <c r="D59" s="379"/>
      <c r="E59" s="379"/>
      <c r="F59" s="379"/>
      <c r="G59" s="379"/>
      <c r="H59" s="379"/>
      <c r="I59" s="379"/>
    </row>
    <row r="60" spans="2:11" x14ac:dyDescent="0.3">
      <c r="C60" s="39">
        <f>C54</f>
        <v>43190</v>
      </c>
      <c r="D60" s="39">
        <f t="shared" ref="D60:I60" si="3">D54</f>
        <v>43555</v>
      </c>
      <c r="E60" s="39">
        <f t="shared" si="3"/>
        <v>43921</v>
      </c>
      <c r="F60" s="39">
        <f t="shared" si="3"/>
        <v>44286</v>
      </c>
      <c r="G60" s="39">
        <f t="shared" si="3"/>
        <v>44651</v>
      </c>
      <c r="H60" s="39">
        <f t="shared" si="3"/>
        <v>45016</v>
      </c>
      <c r="I60" s="39">
        <f t="shared" si="3"/>
        <v>45382</v>
      </c>
    </row>
    <row r="61" spans="2:11" x14ac:dyDescent="0.3">
      <c r="B61" t="s">
        <v>319</v>
      </c>
      <c r="C61" s="121">
        <f>'Historical Finanical Statement '!F23-'Historical Finanical Statement '!F29</f>
        <v>9904.0899999999929</v>
      </c>
      <c r="D61" s="121">
        <f>'Historical Finanical Statement '!G23-'Historical Finanical Statement '!G29</f>
        <v>1073.7000000000226</v>
      </c>
      <c r="E61" s="121">
        <f>'Historical Finanical Statement '!H23-'Historical Finanical Statement '!H29</f>
        <v>-3438.360000000037</v>
      </c>
      <c r="F61" s="121">
        <f>'Historical Finanical Statement '!I23-'Historical Finanical Statement '!I29</f>
        <v>8740.7199999999903</v>
      </c>
      <c r="G61" s="121">
        <f>'Historical Finanical Statement '!J23-'Historical Finanical Statement '!J29</f>
        <v>-115.59999999998399</v>
      </c>
      <c r="H61" s="121">
        <f>'Historical Finanical Statement '!K23-'Historical Finanical Statement '!K29</f>
        <v>6955.4399999999587</v>
      </c>
      <c r="I61" s="121">
        <f>'Historical Finanical Statement '!L23-'Historical Finanical Statement '!L29</f>
        <v>32268.210000000039</v>
      </c>
    </row>
    <row r="62" spans="2:11" x14ac:dyDescent="0.3">
      <c r="B62" t="s">
        <v>127</v>
      </c>
      <c r="C62" s="219">
        <f t="shared" ref="C62:I62" si="4">C50</f>
        <v>327191.81</v>
      </c>
      <c r="D62" s="219">
        <f t="shared" si="4"/>
        <v>305703.49</v>
      </c>
      <c r="E62" s="219">
        <f t="shared" si="4"/>
        <v>320179.39</v>
      </c>
      <c r="F62" s="219">
        <f t="shared" si="4"/>
        <v>341569.91</v>
      </c>
      <c r="G62" s="219">
        <f t="shared" si="4"/>
        <v>329061.49</v>
      </c>
      <c r="H62" s="219">
        <f t="shared" si="4"/>
        <v>334674.43</v>
      </c>
      <c r="I62" s="219">
        <f t="shared" si="4"/>
        <v>369520.61</v>
      </c>
    </row>
    <row r="63" spans="2:11" x14ac:dyDescent="0.3">
      <c r="B63" s="296" t="s">
        <v>8940</v>
      </c>
      <c r="C63" s="297">
        <f>C61/C62</f>
        <v>3.0269981391037853E-2</v>
      </c>
      <c r="D63" s="297">
        <f>D61/D62</f>
        <v>3.5122268312999063E-3</v>
      </c>
      <c r="E63" s="297">
        <f t="shared" ref="E63:I63" si="5">E61/E62</f>
        <v>-1.0738854865080593E-2</v>
      </c>
      <c r="F63" s="297">
        <f t="shared" si="5"/>
        <v>2.5589841915524675E-2</v>
      </c>
      <c r="G63" s="297">
        <f t="shared" si="5"/>
        <v>-3.5130212289497626E-4</v>
      </c>
      <c r="H63" s="297">
        <f t="shared" si="5"/>
        <v>2.0782705150196142E-2</v>
      </c>
      <c r="I63" s="297">
        <f t="shared" si="5"/>
        <v>8.7324520275066764E-2</v>
      </c>
    </row>
    <row r="65" spans="2:9" x14ac:dyDescent="0.3">
      <c r="B65" s="379" t="s">
        <v>8936</v>
      </c>
      <c r="C65" s="379"/>
      <c r="D65" s="379"/>
      <c r="E65" s="379"/>
      <c r="F65" s="379"/>
      <c r="G65" s="379"/>
      <c r="H65" s="379"/>
      <c r="I65" s="379"/>
    </row>
    <row r="66" spans="2:9" x14ac:dyDescent="0.3">
      <c r="C66" s="39">
        <f>C60</f>
        <v>43190</v>
      </c>
      <c r="D66" s="39">
        <f t="shared" ref="D66:I66" si="6">D60</f>
        <v>43555</v>
      </c>
      <c r="E66" s="39">
        <f t="shared" si="6"/>
        <v>43921</v>
      </c>
      <c r="F66" s="39">
        <f t="shared" si="6"/>
        <v>44286</v>
      </c>
      <c r="G66" s="39">
        <f t="shared" si="6"/>
        <v>44651</v>
      </c>
      <c r="H66" s="39">
        <f t="shared" si="6"/>
        <v>45016</v>
      </c>
      <c r="I66" s="39">
        <f t="shared" si="6"/>
        <v>45382</v>
      </c>
    </row>
    <row r="67" spans="2:9" x14ac:dyDescent="0.3">
      <c r="B67" t="s">
        <v>79</v>
      </c>
      <c r="C67" s="219">
        <f>('Data Sheet'!E70*'Data Sheet'!E91)/10000000</f>
        <v>111001.55200051502</v>
      </c>
      <c r="D67" s="219">
        <f>('Data Sheet'!F70*'Data Sheet'!F91)/10000000</f>
        <v>59177.055028575</v>
      </c>
      <c r="E67" s="219">
        <f>('Data Sheet'!G70*'Data Sheet'!G91)/10000000</f>
        <v>25561.844544424999</v>
      </c>
      <c r="F67" s="219">
        <f>('Data Sheet'!H70*'Data Sheet'!H91)/10000000</f>
        <v>115561.05074898001</v>
      </c>
      <c r="G67" s="219">
        <f>('Data Sheet'!I70*'Data Sheet'!I91)/10000000</f>
        <v>166100.87141762499</v>
      </c>
      <c r="H67" s="219">
        <f>('Data Sheet'!J70*'Data Sheet'!J91)/10000000</f>
        <v>161170.49105968</v>
      </c>
      <c r="I67" s="219">
        <f>('Data Sheet'!K70*'Data Sheet'!K91)/10000000</f>
        <v>380489.79553415999</v>
      </c>
    </row>
    <row r="68" spans="2:9" x14ac:dyDescent="0.3">
      <c r="B68" t="s">
        <v>8935</v>
      </c>
      <c r="C68" s="121">
        <f>'Balance Sheet'!E6</f>
        <v>88950.47</v>
      </c>
      <c r="D68" s="121">
        <f>'Balance Sheet'!F6</f>
        <v>106175.34</v>
      </c>
      <c r="E68" s="121">
        <f>'Balance Sheet'!G6</f>
        <v>124787.64</v>
      </c>
      <c r="F68" s="121">
        <f>'Balance Sheet'!H6</f>
        <v>142130.57</v>
      </c>
      <c r="G68" s="121">
        <f>'Balance Sheet'!I6</f>
        <v>146449.03</v>
      </c>
      <c r="H68" s="121">
        <f>'Balance Sheet'!J6</f>
        <v>134113.44</v>
      </c>
      <c r="I68" s="121">
        <f>'Balance Sheet'!K6</f>
        <v>107262.5</v>
      </c>
    </row>
    <row r="69" spans="2:9" x14ac:dyDescent="0.3">
      <c r="B69" s="296" t="s">
        <v>8943</v>
      </c>
      <c r="C69" s="297">
        <f t="shared" ref="C69:I69" si="7">C67/C68</f>
        <v>1.2479029284557464</v>
      </c>
      <c r="D69" s="297">
        <f t="shared" si="7"/>
        <v>0.55735215944281413</v>
      </c>
      <c r="E69" s="297">
        <f t="shared" si="7"/>
        <v>0.2048427596228681</v>
      </c>
      <c r="F69" s="297">
        <f t="shared" si="7"/>
        <v>0.81306259975584427</v>
      </c>
      <c r="G69" s="297">
        <f t="shared" si="7"/>
        <v>1.1341889489990136</v>
      </c>
      <c r="H69" s="297">
        <f t="shared" si="7"/>
        <v>1.2017474986823096</v>
      </c>
      <c r="I69" s="297">
        <f t="shared" si="7"/>
        <v>3.5472769657071201</v>
      </c>
    </row>
    <row r="71" spans="2:9" x14ac:dyDescent="0.3">
      <c r="B71" s="379" t="s">
        <v>8937</v>
      </c>
      <c r="C71" s="379"/>
      <c r="D71" s="379"/>
      <c r="E71" s="379"/>
      <c r="F71" s="379"/>
      <c r="G71" s="379"/>
      <c r="H71" s="379"/>
      <c r="I71" s="379"/>
    </row>
    <row r="72" spans="2:9" x14ac:dyDescent="0.3">
      <c r="C72" s="39">
        <f t="shared" ref="C72:I72" si="8">C48</f>
        <v>43190</v>
      </c>
      <c r="D72" s="39">
        <f t="shared" si="8"/>
        <v>43555</v>
      </c>
      <c r="E72" s="39">
        <f t="shared" si="8"/>
        <v>43921</v>
      </c>
      <c r="F72" s="39">
        <f t="shared" si="8"/>
        <v>44286</v>
      </c>
      <c r="G72" s="39">
        <f t="shared" si="8"/>
        <v>44651</v>
      </c>
      <c r="H72" s="39">
        <f t="shared" si="8"/>
        <v>45016</v>
      </c>
      <c r="I72" s="39">
        <f t="shared" si="8"/>
        <v>45382</v>
      </c>
    </row>
    <row r="73" spans="2:9" x14ac:dyDescent="0.3">
      <c r="B73" t="s">
        <v>6</v>
      </c>
      <c r="C73" s="121">
        <f>'Historical Finanical Statement '!F11</f>
        <v>291550.48</v>
      </c>
      <c r="D73" s="121">
        <f>'Historical Finanical Statement '!G11</f>
        <v>301938.40000000002</v>
      </c>
      <c r="E73" s="121">
        <f>'Historical Finanical Statement '!H11</f>
        <v>261067.97</v>
      </c>
      <c r="F73" s="121">
        <f>'Historical Finanical Statement '!I11</f>
        <v>249794.75</v>
      </c>
      <c r="G73" s="121">
        <f>'Historical Finanical Statement '!J11</f>
        <v>278453.62</v>
      </c>
      <c r="H73" s="121">
        <f>'Historical Finanical Statement '!K11</f>
        <v>345966.97</v>
      </c>
      <c r="I73" s="121">
        <f>'Historical Finanical Statement '!L11</f>
        <v>437927.77</v>
      </c>
    </row>
    <row r="74" spans="2:9" x14ac:dyDescent="0.3">
      <c r="B74" t="s">
        <v>127</v>
      </c>
      <c r="C74" s="121">
        <f>C50</f>
        <v>327191.81</v>
      </c>
      <c r="D74" s="121">
        <f t="shared" ref="D74:I74" si="9">D50</f>
        <v>305703.49</v>
      </c>
      <c r="E74" s="121">
        <f t="shared" si="9"/>
        <v>320179.39</v>
      </c>
      <c r="F74" s="121">
        <f t="shared" si="9"/>
        <v>341569.91</v>
      </c>
      <c r="G74" s="121">
        <f t="shared" si="9"/>
        <v>329061.49</v>
      </c>
      <c r="H74" s="121">
        <f t="shared" si="9"/>
        <v>334674.43</v>
      </c>
      <c r="I74" s="121">
        <f t="shared" si="9"/>
        <v>369520.61</v>
      </c>
    </row>
    <row r="75" spans="2:9" x14ac:dyDescent="0.3">
      <c r="B75" s="296" t="s">
        <v>8944</v>
      </c>
      <c r="C75" s="297">
        <f>C73/C74</f>
        <v>0.89106900322474447</v>
      </c>
      <c r="D75" s="297">
        <f>D73/D74</f>
        <v>0.98768385012549265</v>
      </c>
      <c r="E75" s="297">
        <f t="shared" ref="E75:I75" si="10">E73/E74</f>
        <v>0.81538030914482029</v>
      </c>
      <c r="F75" s="297">
        <f t="shared" si="10"/>
        <v>0.73131368626703686</v>
      </c>
      <c r="G75" s="297">
        <f t="shared" si="10"/>
        <v>0.84620543108827473</v>
      </c>
      <c r="H75" s="297">
        <f t="shared" si="10"/>
        <v>1.0337418666851841</v>
      </c>
      <c r="I75" s="297">
        <f t="shared" si="10"/>
        <v>1.1851240719698966</v>
      </c>
    </row>
    <row r="77" spans="2:9" x14ac:dyDescent="0.3">
      <c r="B77" s="379" t="s">
        <v>8941</v>
      </c>
      <c r="C77" s="379"/>
      <c r="D77" s="379"/>
      <c r="E77" s="379"/>
      <c r="F77" s="379"/>
      <c r="G77" s="379"/>
      <c r="H77" s="379"/>
      <c r="I77" s="379"/>
    </row>
    <row r="78" spans="2:9" x14ac:dyDescent="0.3">
      <c r="C78" s="39">
        <f>C72</f>
        <v>43190</v>
      </c>
      <c r="D78" s="39">
        <f>D72</f>
        <v>43555</v>
      </c>
      <c r="E78" s="39">
        <f t="shared" ref="E78:I78" si="11">E72</f>
        <v>43921</v>
      </c>
      <c r="F78" s="39">
        <f t="shared" si="11"/>
        <v>44286</v>
      </c>
      <c r="G78" s="39">
        <f t="shared" si="11"/>
        <v>44651</v>
      </c>
      <c r="H78" s="39">
        <f t="shared" si="11"/>
        <v>45016</v>
      </c>
      <c r="I78" s="39">
        <f t="shared" si="11"/>
        <v>45382</v>
      </c>
    </row>
    <row r="79" spans="2:9" x14ac:dyDescent="0.3">
      <c r="B79" s="296" t="s">
        <v>8942</v>
      </c>
      <c r="C79" s="298">
        <f t="shared" ref="C79:I79" si="12">(C51*1.2)+(C57*1.4)+(C63*3.3)+(C69*0.6)+(C75*1)</f>
        <v>1.7512375683225128</v>
      </c>
      <c r="D79" s="298">
        <f t="shared" si="12"/>
        <v>1.3525710453984088</v>
      </c>
      <c r="E79" s="298">
        <f t="shared" si="12"/>
        <v>0.8732828008330128</v>
      </c>
      <c r="F79" s="298">
        <f t="shared" si="12"/>
        <v>1.3389301962518672</v>
      </c>
      <c r="G79" s="298">
        <f t="shared" si="12"/>
        <v>1.5025589236083357</v>
      </c>
      <c r="H79" s="298">
        <f t="shared" si="12"/>
        <v>1.8282216224734813</v>
      </c>
      <c r="I79" s="298">
        <f t="shared" si="12"/>
        <v>3.7099630066145739</v>
      </c>
    </row>
    <row r="80" spans="2:9" x14ac:dyDescent="0.3">
      <c r="B80" s="2" t="s">
        <v>8945</v>
      </c>
      <c r="C80" s="228" t="str">
        <f>IF(C79&lt;1.81,"Distressed",IF(C79&gt;3,"Strong","Grey Zone"))</f>
        <v>Distressed</v>
      </c>
      <c r="D80" s="228" t="str">
        <f t="shared" ref="D80:I80" si="13">IF(D79&lt;1.81,"Distressed",IF(D79&gt;3,"Strong","Grey Zone"))</f>
        <v>Distressed</v>
      </c>
      <c r="E80" s="228" t="str">
        <f t="shared" si="13"/>
        <v>Distressed</v>
      </c>
      <c r="F80" s="228" t="str">
        <f t="shared" si="13"/>
        <v>Distressed</v>
      </c>
      <c r="G80" s="228" t="str">
        <f t="shared" si="13"/>
        <v>Distressed</v>
      </c>
      <c r="H80" s="229" t="str">
        <f t="shared" si="13"/>
        <v>Grey Zone</v>
      </c>
      <c r="I80" s="228" t="str">
        <f t="shared" si="13"/>
        <v>Strong</v>
      </c>
    </row>
    <row r="81" spans="2:9" x14ac:dyDescent="0.3">
      <c r="C81" s="121"/>
      <c r="D81" s="121"/>
      <c r="E81" s="121"/>
      <c r="F81" s="121"/>
      <c r="G81" s="121"/>
      <c r="H81" s="121"/>
      <c r="I81" s="121"/>
    </row>
    <row r="82" spans="2:9" x14ac:dyDescent="0.3">
      <c r="C82" s="121"/>
      <c r="D82" s="121"/>
      <c r="E82" s="121"/>
      <c r="F82" s="121"/>
      <c r="G82" s="121"/>
      <c r="H82" s="121"/>
      <c r="I82" s="121"/>
    </row>
    <row r="83" spans="2:9" x14ac:dyDescent="0.3">
      <c r="B83" s="380" t="s">
        <v>8919</v>
      </c>
      <c r="C83" s="380"/>
      <c r="D83" s="380"/>
      <c r="E83" s="380"/>
      <c r="F83" s="380"/>
      <c r="G83" s="380"/>
      <c r="H83" s="380"/>
      <c r="I83" s="380"/>
    </row>
    <row r="84" spans="2:9" x14ac:dyDescent="0.3">
      <c r="B84" s="380"/>
      <c r="C84" s="380"/>
      <c r="D84" s="380"/>
      <c r="E84" s="380"/>
      <c r="F84" s="380"/>
      <c r="G84" s="380"/>
      <c r="H84" s="380"/>
      <c r="I84" s="380"/>
    </row>
    <row r="85" spans="2:9" x14ac:dyDescent="0.3">
      <c r="B85" s="380"/>
      <c r="C85" s="380"/>
      <c r="D85" s="380"/>
      <c r="E85" s="380"/>
      <c r="F85" s="380"/>
      <c r="G85" s="380"/>
      <c r="H85" s="380"/>
      <c r="I85" s="380"/>
    </row>
    <row r="86" spans="2:9" x14ac:dyDescent="0.3">
      <c r="B86" s="380"/>
      <c r="C86" s="380"/>
      <c r="D86" s="380"/>
      <c r="E86" s="380"/>
      <c r="F86" s="380"/>
      <c r="G86" s="380"/>
      <c r="H86" s="380"/>
      <c r="I86" s="380"/>
    </row>
  </sheetData>
  <mergeCells count="11">
    <mergeCell ref="B83:I86"/>
    <mergeCell ref="B8:I8"/>
    <mergeCell ref="B45:I45"/>
    <mergeCell ref="B9:I13"/>
    <mergeCell ref="B47:I47"/>
    <mergeCell ref="B53:I53"/>
    <mergeCell ref="B71:I71"/>
    <mergeCell ref="B77:I77"/>
    <mergeCell ref="B59:I59"/>
    <mergeCell ref="B65:I65"/>
    <mergeCell ref="B42:I42"/>
  </mergeCells>
  <pageMargins left="0.11811023622047245" right="0.19685039370078741" top="0.19685039370078741" bottom="0.74803149606299213" header="0.98425196850393704" footer="0.31496062992125984"/>
  <pageSetup paperSize="9" scale="80" fitToHeight="2" orientation="landscape"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K107"/>
  <sheetViews>
    <sheetView zoomScale="120" zoomScaleNormal="120" zoomScalePageLayoutView="120" workbookViewId="0">
      <pane xSplit="1" ySplit="1" topLeftCell="B53" activePane="bottomRight" state="frozen"/>
      <selection activeCell="C4" sqref="C4"/>
      <selection pane="topRight" activeCell="C4" sqref="C4"/>
      <selection pane="bottomLeft" activeCell="C4" sqref="C4"/>
      <selection pane="bottomRight" activeCell="E59" sqref="E59"/>
    </sheetView>
  </sheetViews>
  <sheetFormatPr defaultColWidth="8.77734375" defaultRowHeight="14.4" x14ac:dyDescent="0.3"/>
  <cols>
    <col min="1" max="1" width="27.6640625" style="4" bestFit="1" customWidth="1"/>
    <col min="2" max="11" width="13.44140625" style="4" bestFit="1" customWidth="1"/>
    <col min="12" max="16384" width="8.77734375" style="4"/>
  </cols>
  <sheetData>
    <row r="1" spans="1:11" s="1" customFormat="1" x14ac:dyDescent="0.3">
      <c r="A1" s="1" t="s">
        <v>0</v>
      </c>
      <c r="B1" s="1" t="s">
        <v>63</v>
      </c>
      <c r="E1" s="383" t="str">
        <f>IF(B2&lt;&gt;B3, "A NEW VERSION OF THE WORKSHEET IS AVAILABLE", "")</f>
        <v/>
      </c>
      <c r="F1" s="383"/>
      <c r="G1" s="383"/>
      <c r="H1" s="383"/>
      <c r="I1" s="383"/>
      <c r="J1" s="383"/>
      <c r="K1" s="383"/>
    </row>
    <row r="2" spans="1:11" x14ac:dyDescent="0.3">
      <c r="A2" s="1" t="s">
        <v>61</v>
      </c>
      <c r="B2" s="4">
        <v>2.1</v>
      </c>
      <c r="E2" s="384" t="s">
        <v>36</v>
      </c>
      <c r="F2" s="384"/>
      <c r="G2" s="384"/>
      <c r="H2" s="384"/>
      <c r="I2" s="384"/>
      <c r="J2" s="384"/>
      <c r="K2" s="384"/>
    </row>
    <row r="3" spans="1:11" x14ac:dyDescent="0.3">
      <c r="A3" s="1" t="s">
        <v>62</v>
      </c>
      <c r="B3" s="4">
        <v>2.1</v>
      </c>
    </row>
    <row r="4" spans="1:11" x14ac:dyDescent="0.3">
      <c r="A4" s="1"/>
    </row>
    <row r="5" spans="1:11" x14ac:dyDescent="0.3">
      <c r="A5" s="1" t="s">
        <v>64</v>
      </c>
    </row>
    <row r="6" spans="1:11" x14ac:dyDescent="0.3">
      <c r="A6" s="4" t="s">
        <v>42</v>
      </c>
      <c r="B6" s="4">
        <f>IF(B9&gt;0, B9/B8, 0)</f>
        <v>368.08841663887171</v>
      </c>
    </row>
    <row r="7" spans="1:11" x14ac:dyDescent="0.3">
      <c r="A7" s="4" t="s">
        <v>31</v>
      </c>
      <c r="B7">
        <v>2</v>
      </c>
    </row>
    <row r="8" spans="1:11" x14ac:dyDescent="0.3">
      <c r="A8" s="4" t="s">
        <v>43</v>
      </c>
      <c r="B8">
        <v>1049.3499999999999</v>
      </c>
    </row>
    <row r="9" spans="1:11" x14ac:dyDescent="0.3">
      <c r="A9" s="4" t="s">
        <v>79</v>
      </c>
      <c r="B9">
        <v>386253.58</v>
      </c>
    </row>
    <row r="15" spans="1:11" x14ac:dyDescent="0.3">
      <c r="A15" s="1" t="s">
        <v>37</v>
      </c>
    </row>
    <row r="16" spans="1:11" s="18" customFormat="1" x14ac:dyDescent="0.3">
      <c r="A16" s="17" t="s">
        <v>38</v>
      </c>
      <c r="B16" s="12">
        <v>42094</v>
      </c>
      <c r="C16" s="12">
        <v>42460</v>
      </c>
      <c r="D16" s="12">
        <v>42825</v>
      </c>
      <c r="E16" s="12">
        <v>43190</v>
      </c>
      <c r="F16" s="12">
        <v>43555</v>
      </c>
      <c r="G16" s="12">
        <v>43921</v>
      </c>
      <c r="H16" s="12">
        <v>44286</v>
      </c>
      <c r="I16" s="12">
        <v>44651</v>
      </c>
      <c r="J16" s="12">
        <v>45016</v>
      </c>
      <c r="K16" s="12">
        <v>45382</v>
      </c>
    </row>
    <row r="17" spans="1:11" s="6" customFormat="1" x14ac:dyDescent="0.3">
      <c r="A17" s="6" t="s">
        <v>6</v>
      </c>
      <c r="B17">
        <v>263158.98</v>
      </c>
      <c r="C17">
        <v>273045.59999999998</v>
      </c>
      <c r="D17">
        <v>269692.51</v>
      </c>
      <c r="E17">
        <v>291550.48</v>
      </c>
      <c r="F17">
        <v>301938.40000000002</v>
      </c>
      <c r="G17">
        <v>261067.97</v>
      </c>
      <c r="H17">
        <v>249794.75</v>
      </c>
      <c r="I17">
        <v>278453.62</v>
      </c>
      <c r="J17">
        <v>345966.97</v>
      </c>
      <c r="K17">
        <v>437927.77</v>
      </c>
    </row>
    <row r="18" spans="1:11" s="6" customFormat="1" x14ac:dyDescent="0.3">
      <c r="A18" s="4" t="s">
        <v>80</v>
      </c>
      <c r="B18">
        <v>163250.35999999999</v>
      </c>
      <c r="C18">
        <v>166134.01</v>
      </c>
      <c r="D18">
        <v>173294.07999999999</v>
      </c>
      <c r="E18">
        <v>187896.58</v>
      </c>
      <c r="F18">
        <v>194267.91</v>
      </c>
      <c r="G18">
        <v>164899.82</v>
      </c>
      <c r="H18">
        <v>153607.35999999999</v>
      </c>
      <c r="I18">
        <v>179295.33</v>
      </c>
      <c r="J18">
        <v>231251.26</v>
      </c>
      <c r="K18">
        <v>274321.23</v>
      </c>
    </row>
    <row r="19" spans="1:11" s="6" customFormat="1" x14ac:dyDescent="0.3">
      <c r="A19" s="4" t="s">
        <v>81</v>
      </c>
      <c r="B19">
        <v>3330.35</v>
      </c>
      <c r="C19">
        <v>2750.99</v>
      </c>
      <c r="D19">
        <v>7399.92</v>
      </c>
      <c r="E19">
        <v>2046.58</v>
      </c>
      <c r="F19">
        <v>-2053.2800000000002</v>
      </c>
      <c r="G19">
        <v>-2231.19</v>
      </c>
      <c r="H19">
        <v>-4684.16</v>
      </c>
      <c r="I19">
        <v>-1590.49</v>
      </c>
      <c r="J19">
        <v>4781.62</v>
      </c>
      <c r="K19">
        <v>1565.53</v>
      </c>
    </row>
    <row r="20" spans="1:11" s="6" customFormat="1" x14ac:dyDescent="0.3">
      <c r="A20" s="4" t="s">
        <v>82</v>
      </c>
      <c r="B20">
        <v>1121.75</v>
      </c>
      <c r="C20">
        <v>1143.6300000000001</v>
      </c>
      <c r="D20">
        <v>1159.82</v>
      </c>
      <c r="E20">
        <v>1308.08</v>
      </c>
      <c r="F20">
        <v>1585.93</v>
      </c>
      <c r="G20">
        <v>1264.95</v>
      </c>
      <c r="H20">
        <v>1112.8699999999999</v>
      </c>
      <c r="I20">
        <v>2178.29</v>
      </c>
      <c r="J20">
        <v>2513.33</v>
      </c>
      <c r="K20">
        <v>2195.12</v>
      </c>
    </row>
    <row r="21" spans="1:11" s="6" customFormat="1" x14ac:dyDescent="0.3">
      <c r="A21" s="4" t="s">
        <v>83</v>
      </c>
      <c r="B21">
        <v>16173.17</v>
      </c>
      <c r="C21">
        <v>12101.53</v>
      </c>
      <c r="D21">
        <v>10067.370000000001</v>
      </c>
      <c r="E21">
        <v>10971.66</v>
      </c>
      <c r="F21">
        <v>11694.54</v>
      </c>
      <c r="G21">
        <v>11541.51</v>
      </c>
      <c r="H21">
        <v>8273.17</v>
      </c>
      <c r="I21">
        <v>9427.3799999999992</v>
      </c>
      <c r="J21">
        <v>11765.97</v>
      </c>
      <c r="K21">
        <v>17114.330000000002</v>
      </c>
    </row>
    <row r="22" spans="1:11" s="6" customFormat="1" x14ac:dyDescent="0.3">
      <c r="A22" s="4" t="s">
        <v>84</v>
      </c>
      <c r="B22">
        <v>25641.95</v>
      </c>
      <c r="C22">
        <v>28880.89</v>
      </c>
      <c r="D22">
        <v>28332.89</v>
      </c>
      <c r="E22">
        <v>30300.09</v>
      </c>
      <c r="F22">
        <v>33243.870000000003</v>
      </c>
      <c r="G22">
        <v>30438.6</v>
      </c>
      <c r="H22">
        <v>27648.48</v>
      </c>
      <c r="I22">
        <v>30808.52</v>
      </c>
      <c r="J22">
        <v>33654.699999999997</v>
      </c>
      <c r="K22">
        <v>42486.64</v>
      </c>
    </row>
    <row r="23" spans="1:11" s="6" customFormat="1" x14ac:dyDescent="0.3">
      <c r="A23" s="4" t="s">
        <v>85</v>
      </c>
      <c r="B23">
        <v>23603.01</v>
      </c>
      <c r="C23">
        <v>21991.9</v>
      </c>
      <c r="D23">
        <v>30039.38</v>
      </c>
      <c r="E23">
        <v>31004.58</v>
      </c>
      <c r="F23">
        <v>32719.8</v>
      </c>
      <c r="G23">
        <v>29248.32</v>
      </c>
      <c r="H23">
        <v>23015.79</v>
      </c>
      <c r="I23">
        <v>29205.4</v>
      </c>
      <c r="J23">
        <v>34839.19</v>
      </c>
      <c r="K23">
        <v>42765.33</v>
      </c>
    </row>
    <row r="24" spans="1:11" s="6" customFormat="1" x14ac:dyDescent="0.3">
      <c r="A24" s="4" t="s">
        <v>86</v>
      </c>
      <c r="B24">
        <v>-2539.56</v>
      </c>
      <c r="C24">
        <v>7149.38</v>
      </c>
      <c r="D24">
        <v>4610.2</v>
      </c>
      <c r="E24">
        <v>658.39</v>
      </c>
      <c r="F24">
        <v>1708.74</v>
      </c>
      <c r="G24">
        <v>3456.51</v>
      </c>
      <c r="H24">
        <v>-834.51</v>
      </c>
      <c r="I24">
        <v>1228.1199999999999</v>
      </c>
      <c r="J24">
        <v>4908.34</v>
      </c>
      <c r="K24">
        <v>1072.31</v>
      </c>
    </row>
    <row r="25" spans="1:11" s="6" customFormat="1" x14ac:dyDescent="0.3">
      <c r="A25" s="6" t="s">
        <v>9</v>
      </c>
      <c r="B25">
        <v>714.03</v>
      </c>
      <c r="C25">
        <v>-2669.62</v>
      </c>
      <c r="D25">
        <v>1869.1</v>
      </c>
      <c r="E25">
        <v>5932.73</v>
      </c>
      <c r="F25">
        <v>-26686.25</v>
      </c>
      <c r="G25">
        <v>101.71</v>
      </c>
      <c r="H25">
        <v>-11117.83</v>
      </c>
      <c r="I25">
        <v>2424.0500000000002</v>
      </c>
      <c r="J25">
        <v>6663.97</v>
      </c>
      <c r="K25">
        <v>5672.66</v>
      </c>
    </row>
    <row r="26" spans="1:11" s="6" customFormat="1" x14ac:dyDescent="0.3">
      <c r="A26" s="6" t="s">
        <v>10</v>
      </c>
      <c r="B26">
        <v>13388.63</v>
      </c>
      <c r="C26">
        <v>16710.78</v>
      </c>
      <c r="D26">
        <v>17904.990000000002</v>
      </c>
      <c r="E26">
        <v>21553.59</v>
      </c>
      <c r="F26">
        <v>23590.63</v>
      </c>
      <c r="G26">
        <v>21425.43</v>
      </c>
      <c r="H26">
        <v>23546.71</v>
      </c>
      <c r="I26">
        <v>24835.69</v>
      </c>
      <c r="J26">
        <v>24860.36</v>
      </c>
      <c r="K26">
        <v>27270.13</v>
      </c>
    </row>
    <row r="27" spans="1:11" s="6" customFormat="1" x14ac:dyDescent="0.3">
      <c r="A27" s="6" t="s">
        <v>11</v>
      </c>
      <c r="B27">
        <v>4861.49</v>
      </c>
      <c r="C27">
        <v>4889.08</v>
      </c>
      <c r="D27">
        <v>4238.01</v>
      </c>
      <c r="E27">
        <v>4681.79</v>
      </c>
      <c r="F27">
        <v>5758.6</v>
      </c>
      <c r="G27">
        <v>7243.33</v>
      </c>
      <c r="H27">
        <v>8097.17</v>
      </c>
      <c r="I27">
        <v>9311.86</v>
      </c>
      <c r="J27">
        <v>10225.48</v>
      </c>
      <c r="K27">
        <v>9985.76</v>
      </c>
    </row>
    <row r="28" spans="1:11" s="6" customFormat="1" x14ac:dyDescent="0.3">
      <c r="A28" s="6" t="s">
        <v>12</v>
      </c>
      <c r="B28">
        <v>21702.560000000001</v>
      </c>
      <c r="C28">
        <v>14125.77</v>
      </c>
      <c r="D28">
        <v>9314.7900000000009</v>
      </c>
      <c r="E28">
        <v>11155.03</v>
      </c>
      <c r="F28">
        <v>-31371.15</v>
      </c>
      <c r="G28">
        <v>-10579.98</v>
      </c>
      <c r="H28">
        <v>-10474.280000000001</v>
      </c>
      <c r="I28">
        <v>-7003.41</v>
      </c>
      <c r="J28">
        <v>3393.93</v>
      </c>
      <c r="K28">
        <v>27955.11</v>
      </c>
    </row>
    <row r="29" spans="1:11" s="6" customFormat="1" x14ac:dyDescent="0.3">
      <c r="A29" s="6" t="s">
        <v>13</v>
      </c>
      <c r="B29">
        <v>7642.91</v>
      </c>
      <c r="C29">
        <v>3025.05</v>
      </c>
      <c r="D29">
        <v>3251.23</v>
      </c>
      <c r="E29">
        <v>4341.93</v>
      </c>
      <c r="F29">
        <v>-2437.4499999999998</v>
      </c>
      <c r="G29">
        <v>395.25</v>
      </c>
      <c r="H29">
        <v>2541.86</v>
      </c>
      <c r="I29">
        <v>4231.29</v>
      </c>
      <c r="J29">
        <v>704.06</v>
      </c>
      <c r="K29">
        <v>-3851.64</v>
      </c>
    </row>
    <row r="30" spans="1:11" s="6" customFormat="1" x14ac:dyDescent="0.3">
      <c r="A30" s="6" t="s">
        <v>14</v>
      </c>
      <c r="B30">
        <v>13986.29</v>
      </c>
      <c r="C30">
        <v>11579.31</v>
      </c>
      <c r="D30">
        <v>7454.36</v>
      </c>
      <c r="E30">
        <v>8988.91</v>
      </c>
      <c r="F30">
        <v>-28826.23</v>
      </c>
      <c r="G30">
        <v>-12070.85</v>
      </c>
      <c r="H30">
        <v>-13451.39</v>
      </c>
      <c r="I30">
        <v>-11441.47</v>
      </c>
      <c r="J30">
        <v>2414.29</v>
      </c>
      <c r="K30">
        <v>31399.09</v>
      </c>
    </row>
    <row r="31" spans="1:11" s="6" customFormat="1" x14ac:dyDescent="0.3">
      <c r="A31" s="6" t="s">
        <v>70</v>
      </c>
      <c r="C31">
        <v>67.92</v>
      </c>
      <c r="J31">
        <v>766.02</v>
      </c>
      <c r="K31">
        <v>4675.6499999999996</v>
      </c>
    </row>
    <row r="32" spans="1:11" s="6" customFormat="1" x14ac:dyDescent="0.3"/>
    <row r="33" spans="1:11" x14ac:dyDescent="0.3">
      <c r="A33" s="6" t="s">
        <v>105</v>
      </c>
      <c r="B33" s="4">
        <f t="shared" ref="B33:J33" si="0">B30+B29+B27+B26</f>
        <v>39879.32</v>
      </c>
      <c r="C33" s="4">
        <f t="shared" si="0"/>
        <v>36204.22</v>
      </c>
      <c r="D33" s="4">
        <f t="shared" si="0"/>
        <v>32848.590000000004</v>
      </c>
      <c r="E33" s="4">
        <f t="shared" si="0"/>
        <v>39566.22</v>
      </c>
      <c r="F33" s="4">
        <f t="shared" si="0"/>
        <v>-1914.4500000000007</v>
      </c>
      <c r="G33" s="4">
        <f t="shared" si="0"/>
        <v>16993.16</v>
      </c>
      <c r="H33" s="4">
        <f t="shared" si="0"/>
        <v>20734.349999999999</v>
      </c>
      <c r="I33" s="4">
        <f t="shared" si="0"/>
        <v>26937.37</v>
      </c>
      <c r="J33" s="4">
        <f t="shared" si="0"/>
        <v>38204.19</v>
      </c>
      <c r="K33" s="4">
        <f>K30+K29+K27+K26</f>
        <v>64803.34</v>
      </c>
    </row>
    <row r="34" spans="1:11" x14ac:dyDescent="0.3">
      <c r="A34" s="6"/>
    </row>
    <row r="35" spans="1:11" x14ac:dyDescent="0.3">
      <c r="A35" s="4" t="s">
        <v>319</v>
      </c>
      <c r="B35" s="4">
        <f t="shared" ref="B35:J35" si="1">B33-B26</f>
        <v>26490.690000000002</v>
      </c>
      <c r="C35" s="4">
        <f t="shared" si="1"/>
        <v>19493.440000000002</v>
      </c>
      <c r="D35" s="4">
        <f t="shared" si="1"/>
        <v>14943.600000000002</v>
      </c>
      <c r="E35" s="4">
        <f t="shared" si="1"/>
        <v>18012.63</v>
      </c>
      <c r="F35" s="4">
        <f t="shared" si="1"/>
        <v>-25505.08</v>
      </c>
      <c r="G35" s="4">
        <f t="shared" si="1"/>
        <v>-4432.2700000000004</v>
      </c>
      <c r="H35" s="4">
        <f t="shared" si="1"/>
        <v>-2812.3600000000006</v>
      </c>
      <c r="I35" s="4">
        <f t="shared" si="1"/>
        <v>2101.6800000000003</v>
      </c>
      <c r="J35" s="4">
        <f t="shared" si="1"/>
        <v>13343.830000000002</v>
      </c>
      <c r="K35" s="4">
        <f>K33-K26</f>
        <v>37533.209999999992</v>
      </c>
    </row>
    <row r="36" spans="1:11" x14ac:dyDescent="0.3">
      <c r="A36" s="6"/>
    </row>
    <row r="37" spans="1:11" x14ac:dyDescent="0.3">
      <c r="A37" s="6"/>
    </row>
    <row r="38" spans="1:11" x14ac:dyDescent="0.3">
      <c r="A38" s="6"/>
    </row>
    <row r="39" spans="1:11" x14ac:dyDescent="0.3">
      <c r="A39" s="6"/>
    </row>
    <row r="40" spans="1:11" x14ac:dyDescent="0.3">
      <c r="A40" s="1" t="s">
        <v>39</v>
      </c>
    </row>
    <row r="41" spans="1:11" s="18" customFormat="1" x14ac:dyDescent="0.3">
      <c r="A41" s="17" t="s">
        <v>38</v>
      </c>
      <c r="B41" s="12">
        <v>44651</v>
      </c>
      <c r="C41" s="12">
        <v>44742</v>
      </c>
      <c r="D41" s="12">
        <v>44834</v>
      </c>
      <c r="E41" s="12">
        <v>44926</v>
      </c>
      <c r="F41" s="12">
        <v>45016</v>
      </c>
      <c r="G41" s="12">
        <v>45107</v>
      </c>
      <c r="H41" s="12">
        <v>45199</v>
      </c>
      <c r="I41" s="12">
        <v>45291</v>
      </c>
      <c r="J41" s="12">
        <v>45382</v>
      </c>
      <c r="K41" s="12">
        <v>45473</v>
      </c>
    </row>
    <row r="42" spans="1:11" s="6" customFormat="1" x14ac:dyDescent="0.3">
      <c r="A42" s="6" t="s">
        <v>6</v>
      </c>
      <c r="B42">
        <v>78439.06</v>
      </c>
      <c r="C42">
        <v>71934.66</v>
      </c>
      <c r="D42">
        <v>79611.37</v>
      </c>
      <c r="E42">
        <v>88488.59</v>
      </c>
      <c r="F42">
        <v>105932.35</v>
      </c>
      <c r="G42">
        <v>102236</v>
      </c>
      <c r="H42">
        <v>105128.24</v>
      </c>
      <c r="I42">
        <v>110577.14</v>
      </c>
      <c r="J42">
        <v>119986</v>
      </c>
      <c r="K42">
        <v>108048</v>
      </c>
    </row>
    <row r="43" spans="1:11" s="6" customFormat="1" x14ac:dyDescent="0.3">
      <c r="A43" s="6" t="s">
        <v>7</v>
      </c>
      <c r="B43">
        <v>70156.27</v>
      </c>
      <c r="C43">
        <v>69521.929999999993</v>
      </c>
      <c r="D43">
        <v>74039.06</v>
      </c>
      <c r="E43">
        <v>77668.350000000006</v>
      </c>
      <c r="F43">
        <v>92817.95</v>
      </c>
      <c r="G43">
        <v>89019</v>
      </c>
      <c r="H43">
        <v>91361.3</v>
      </c>
      <c r="I43">
        <v>95158.77</v>
      </c>
      <c r="J43">
        <v>102851</v>
      </c>
      <c r="K43">
        <v>92263</v>
      </c>
    </row>
    <row r="44" spans="1:11" s="6" customFormat="1" x14ac:dyDescent="0.3">
      <c r="A44" s="6" t="s">
        <v>9</v>
      </c>
      <c r="B44">
        <v>188.74</v>
      </c>
      <c r="C44">
        <v>2380.98</v>
      </c>
      <c r="D44">
        <v>1351.14</v>
      </c>
      <c r="E44">
        <v>1129.98</v>
      </c>
      <c r="F44">
        <v>1452.86</v>
      </c>
      <c r="G44">
        <v>895</v>
      </c>
      <c r="H44">
        <v>1507.05</v>
      </c>
      <c r="I44">
        <v>1603.76</v>
      </c>
      <c r="J44">
        <v>1619</v>
      </c>
      <c r="K44">
        <v>1747</v>
      </c>
    </row>
    <row r="45" spans="1:11" s="6" customFormat="1" x14ac:dyDescent="0.3">
      <c r="A45" s="6" t="s">
        <v>10</v>
      </c>
      <c r="B45">
        <v>6432.11</v>
      </c>
      <c r="C45">
        <v>5841.04</v>
      </c>
      <c r="D45">
        <v>5897.34</v>
      </c>
      <c r="E45">
        <v>6071.78</v>
      </c>
      <c r="F45">
        <v>7050.2</v>
      </c>
      <c r="G45">
        <v>6633</v>
      </c>
      <c r="H45">
        <v>6636.42</v>
      </c>
      <c r="I45">
        <v>6850</v>
      </c>
      <c r="J45">
        <v>7151</v>
      </c>
      <c r="K45">
        <v>6574</v>
      </c>
    </row>
    <row r="46" spans="1:11" s="6" customFormat="1" x14ac:dyDescent="0.3">
      <c r="A46" s="6" t="s">
        <v>11</v>
      </c>
      <c r="B46">
        <v>2380.52</v>
      </c>
      <c r="C46">
        <v>2420.7199999999998</v>
      </c>
      <c r="D46">
        <v>2487.2600000000002</v>
      </c>
      <c r="E46">
        <v>2675.83</v>
      </c>
      <c r="F46">
        <v>2641.67</v>
      </c>
      <c r="G46">
        <v>2615</v>
      </c>
      <c r="H46">
        <v>2651.69</v>
      </c>
      <c r="I46">
        <v>2484.91</v>
      </c>
      <c r="J46">
        <v>2234</v>
      </c>
      <c r="K46">
        <v>2088</v>
      </c>
    </row>
    <row r="47" spans="1:11" s="6" customFormat="1" x14ac:dyDescent="0.3">
      <c r="A47" s="6" t="s">
        <v>12</v>
      </c>
      <c r="B47">
        <v>-341.1</v>
      </c>
      <c r="C47">
        <v>-3468.05</v>
      </c>
      <c r="D47">
        <v>-1461.15</v>
      </c>
      <c r="E47">
        <v>3202.61</v>
      </c>
      <c r="F47">
        <v>4875.3900000000003</v>
      </c>
      <c r="G47">
        <v>4864</v>
      </c>
      <c r="H47">
        <v>5985.88</v>
      </c>
      <c r="I47">
        <v>7687.22</v>
      </c>
      <c r="J47">
        <v>9369</v>
      </c>
      <c r="K47">
        <v>8870</v>
      </c>
    </row>
    <row r="48" spans="1:11" s="6" customFormat="1" x14ac:dyDescent="0.3">
      <c r="A48" s="6" t="s">
        <v>13</v>
      </c>
      <c r="B48">
        <v>758.22</v>
      </c>
      <c r="C48">
        <v>1518.96</v>
      </c>
      <c r="D48">
        <v>-457.08</v>
      </c>
      <c r="E48">
        <v>262.83</v>
      </c>
      <c r="F48">
        <v>-620.65</v>
      </c>
      <c r="G48">
        <v>1563</v>
      </c>
      <c r="H48">
        <v>2202.84</v>
      </c>
      <c r="I48">
        <v>541.79</v>
      </c>
      <c r="J48">
        <v>-8160</v>
      </c>
      <c r="K48">
        <v>3178</v>
      </c>
    </row>
    <row r="49" spans="1:11" s="6" customFormat="1" x14ac:dyDescent="0.3">
      <c r="A49" s="6" t="s">
        <v>14</v>
      </c>
      <c r="B49">
        <v>-1032.8399999999999</v>
      </c>
      <c r="C49">
        <v>-5006.6000000000004</v>
      </c>
      <c r="D49">
        <v>-944.61</v>
      </c>
      <c r="E49">
        <v>2957.71</v>
      </c>
      <c r="F49">
        <v>5407.79</v>
      </c>
      <c r="G49">
        <v>3203</v>
      </c>
      <c r="H49">
        <v>3764</v>
      </c>
      <c r="I49">
        <v>7025.11</v>
      </c>
      <c r="J49">
        <v>17407</v>
      </c>
      <c r="K49">
        <v>5566</v>
      </c>
    </row>
    <row r="50" spans="1:11" x14ac:dyDescent="0.3">
      <c r="A50" s="6" t="s">
        <v>8</v>
      </c>
      <c r="B50">
        <v>8282.7900000000009</v>
      </c>
      <c r="C50">
        <v>2412.73</v>
      </c>
      <c r="D50">
        <v>5572.31</v>
      </c>
      <c r="E50">
        <v>10820.24</v>
      </c>
      <c r="F50">
        <v>13114.4</v>
      </c>
      <c r="G50">
        <v>13217</v>
      </c>
      <c r="H50">
        <v>13766.94</v>
      </c>
      <c r="I50">
        <v>15418.37</v>
      </c>
      <c r="J50">
        <v>17135</v>
      </c>
      <c r="K50">
        <v>15785</v>
      </c>
    </row>
    <row r="51" spans="1:11" x14ac:dyDescent="0.3">
      <c r="A51" s="6"/>
    </row>
    <row r="52" spans="1:11" x14ac:dyDescent="0.3">
      <c r="A52" s="6"/>
    </row>
    <row r="53" spans="1:11" x14ac:dyDescent="0.3">
      <c r="A53" s="6"/>
    </row>
    <row r="54" spans="1:11" x14ac:dyDescent="0.3">
      <c r="A54" s="6"/>
    </row>
    <row r="55" spans="1:11" x14ac:dyDescent="0.3">
      <c r="A55" s="1" t="s">
        <v>40</v>
      </c>
    </row>
    <row r="56" spans="1:11" s="18" customFormat="1" x14ac:dyDescent="0.3">
      <c r="A56" s="17" t="s">
        <v>38</v>
      </c>
      <c r="B56" s="12">
        <v>42094</v>
      </c>
      <c r="C56" s="12">
        <v>42460</v>
      </c>
      <c r="D56" s="12">
        <v>42825</v>
      </c>
      <c r="E56" s="12">
        <v>43190</v>
      </c>
      <c r="F56" s="12">
        <v>43555</v>
      </c>
      <c r="G56" s="12">
        <v>43921</v>
      </c>
      <c r="H56" s="12">
        <v>44286</v>
      </c>
      <c r="I56" s="12">
        <v>44651</v>
      </c>
      <c r="J56" s="12">
        <v>45016</v>
      </c>
      <c r="K56" s="12">
        <v>45382</v>
      </c>
    </row>
    <row r="57" spans="1:11" x14ac:dyDescent="0.3">
      <c r="A57" s="6" t="s">
        <v>24</v>
      </c>
      <c r="B57">
        <v>643.78</v>
      </c>
      <c r="C57">
        <v>679.18</v>
      </c>
      <c r="D57">
        <v>679.22</v>
      </c>
      <c r="E57">
        <v>679.22</v>
      </c>
      <c r="F57">
        <v>679.22</v>
      </c>
      <c r="G57">
        <v>719.54</v>
      </c>
      <c r="H57">
        <v>765.81</v>
      </c>
      <c r="I57">
        <v>765.88</v>
      </c>
      <c r="J57">
        <v>766.02</v>
      </c>
      <c r="K57">
        <v>766.5</v>
      </c>
    </row>
    <row r="58" spans="1:11" x14ac:dyDescent="0.3">
      <c r="A58" s="6" t="s">
        <v>25</v>
      </c>
      <c r="B58">
        <v>55618.14</v>
      </c>
      <c r="C58">
        <v>78273.23</v>
      </c>
      <c r="D58">
        <v>57382.67</v>
      </c>
      <c r="E58">
        <v>94748.69</v>
      </c>
      <c r="F58">
        <v>59500.34</v>
      </c>
      <c r="G58">
        <v>61491.49</v>
      </c>
      <c r="H58">
        <v>54480.91</v>
      </c>
      <c r="I58">
        <v>43795.360000000001</v>
      </c>
      <c r="J58">
        <v>44555.77</v>
      </c>
      <c r="K58">
        <v>84151.52</v>
      </c>
    </row>
    <row r="59" spans="1:11" x14ac:dyDescent="0.3">
      <c r="A59" s="6" t="s">
        <v>71</v>
      </c>
      <c r="B59">
        <v>73610.39</v>
      </c>
      <c r="C59">
        <v>69359.960000000006</v>
      </c>
      <c r="D59">
        <v>78603.98</v>
      </c>
      <c r="E59">
        <v>88950.47</v>
      </c>
      <c r="F59">
        <v>106175.34</v>
      </c>
      <c r="G59">
        <v>124787.64</v>
      </c>
      <c r="H59">
        <v>142130.57</v>
      </c>
      <c r="I59">
        <v>146449.03</v>
      </c>
      <c r="J59">
        <v>134113.44</v>
      </c>
      <c r="K59">
        <v>107262.5</v>
      </c>
    </row>
    <row r="60" spans="1:11" x14ac:dyDescent="0.3">
      <c r="A60" s="6" t="s">
        <v>72</v>
      </c>
      <c r="B60">
        <v>107442.48</v>
      </c>
      <c r="C60">
        <v>114871.75</v>
      </c>
      <c r="D60">
        <v>135914.49</v>
      </c>
      <c r="E60">
        <v>142813.43</v>
      </c>
      <c r="F60">
        <v>139348.59</v>
      </c>
      <c r="G60">
        <v>133180.72</v>
      </c>
      <c r="H60">
        <v>144192.62</v>
      </c>
      <c r="I60">
        <v>138051.22</v>
      </c>
      <c r="J60">
        <v>155239.20000000001</v>
      </c>
      <c r="K60">
        <v>177340.09</v>
      </c>
    </row>
    <row r="61" spans="1:11" s="1" customFormat="1" x14ac:dyDescent="0.3">
      <c r="A61" s="1" t="s">
        <v>26</v>
      </c>
      <c r="B61">
        <v>237314.79</v>
      </c>
      <c r="C61">
        <v>263184.12</v>
      </c>
      <c r="D61">
        <v>272580.36</v>
      </c>
      <c r="E61">
        <v>327191.81</v>
      </c>
      <c r="F61">
        <v>305703.49</v>
      </c>
      <c r="G61">
        <v>320179.39</v>
      </c>
      <c r="H61">
        <v>341569.91</v>
      </c>
      <c r="I61">
        <v>329061.49</v>
      </c>
      <c r="J61">
        <v>334674.43</v>
      </c>
      <c r="K61">
        <v>369520.61</v>
      </c>
    </row>
    <row r="62" spans="1:11" x14ac:dyDescent="0.3">
      <c r="A62" s="6" t="s">
        <v>27</v>
      </c>
      <c r="B62">
        <v>88479.49</v>
      </c>
      <c r="C62">
        <v>107231.76</v>
      </c>
      <c r="D62">
        <v>95944.08</v>
      </c>
      <c r="E62">
        <v>121413.86</v>
      </c>
      <c r="F62">
        <v>111234.47</v>
      </c>
      <c r="G62">
        <v>127107.14</v>
      </c>
      <c r="H62">
        <v>138707.60999999999</v>
      </c>
      <c r="I62">
        <v>138855.45000000001</v>
      </c>
      <c r="J62">
        <v>132079.76</v>
      </c>
      <c r="K62">
        <v>121285.46</v>
      </c>
    </row>
    <row r="63" spans="1:11" x14ac:dyDescent="0.3">
      <c r="A63" s="6" t="s">
        <v>28</v>
      </c>
      <c r="B63">
        <v>28640.09</v>
      </c>
      <c r="C63">
        <v>25918.94</v>
      </c>
      <c r="D63">
        <v>33698.839999999997</v>
      </c>
      <c r="E63">
        <v>40033.5</v>
      </c>
      <c r="F63">
        <v>31883.84</v>
      </c>
      <c r="G63">
        <v>35622.29</v>
      </c>
      <c r="H63">
        <v>20963.93</v>
      </c>
      <c r="I63">
        <v>10251.09</v>
      </c>
      <c r="J63">
        <v>14274.5</v>
      </c>
      <c r="K63">
        <v>35698.43</v>
      </c>
    </row>
    <row r="64" spans="1:11" x14ac:dyDescent="0.3">
      <c r="A64" s="6" t="s">
        <v>29</v>
      </c>
      <c r="B64">
        <v>15336.74</v>
      </c>
      <c r="C64">
        <v>23767.02</v>
      </c>
      <c r="D64">
        <v>20337.919999999998</v>
      </c>
      <c r="E64">
        <v>20812.75</v>
      </c>
      <c r="F64">
        <v>15770.72</v>
      </c>
      <c r="G64">
        <v>16308.48</v>
      </c>
      <c r="H64">
        <v>24620.28</v>
      </c>
      <c r="I64">
        <v>29379.53</v>
      </c>
      <c r="J64">
        <v>26379.16</v>
      </c>
      <c r="K64">
        <v>22971.07</v>
      </c>
    </row>
    <row r="65" spans="1:11" x14ac:dyDescent="0.3">
      <c r="A65" s="6" t="s">
        <v>73</v>
      </c>
      <c r="B65">
        <v>104858.47</v>
      </c>
      <c r="C65">
        <v>106266.4</v>
      </c>
      <c r="D65">
        <v>122599.52</v>
      </c>
      <c r="E65">
        <v>144931.70000000001</v>
      </c>
      <c r="F65">
        <v>146814.46</v>
      </c>
      <c r="G65">
        <v>141141.48000000001</v>
      </c>
      <c r="H65">
        <v>157278.09</v>
      </c>
      <c r="I65">
        <v>150575.42000000001</v>
      </c>
      <c r="J65">
        <v>161941.01</v>
      </c>
      <c r="K65">
        <v>189565.65</v>
      </c>
    </row>
    <row r="66" spans="1:11" s="1" customFormat="1" x14ac:dyDescent="0.3">
      <c r="A66" s="1" t="s">
        <v>26</v>
      </c>
      <c r="B66">
        <v>237314.79</v>
      </c>
      <c r="C66">
        <v>263184.12</v>
      </c>
      <c r="D66">
        <v>272580.36</v>
      </c>
      <c r="E66">
        <v>327191.81</v>
      </c>
      <c r="F66">
        <v>305703.49</v>
      </c>
      <c r="G66">
        <v>320179.39</v>
      </c>
      <c r="H66">
        <v>341569.91</v>
      </c>
      <c r="I66">
        <v>329061.49</v>
      </c>
      <c r="J66">
        <v>334674.43</v>
      </c>
      <c r="K66">
        <v>369520.61</v>
      </c>
    </row>
    <row r="67" spans="1:11" s="6" customFormat="1" x14ac:dyDescent="0.3">
      <c r="A67" s="6" t="s">
        <v>78</v>
      </c>
      <c r="B67">
        <v>12579.2</v>
      </c>
      <c r="C67">
        <v>13570.91</v>
      </c>
      <c r="D67">
        <v>14075.55</v>
      </c>
      <c r="E67">
        <v>19893.3</v>
      </c>
      <c r="F67">
        <v>18996.169999999998</v>
      </c>
      <c r="G67">
        <v>11172.69</v>
      </c>
      <c r="H67">
        <v>12679.08</v>
      </c>
      <c r="I67">
        <v>12442.12</v>
      </c>
      <c r="J67">
        <v>15737.97</v>
      </c>
      <c r="K67">
        <v>16951.810000000001</v>
      </c>
    </row>
    <row r="68" spans="1:11" x14ac:dyDescent="0.3">
      <c r="A68" s="6" t="s">
        <v>45</v>
      </c>
      <c r="B68">
        <v>29272.34</v>
      </c>
      <c r="C68">
        <v>32655.73</v>
      </c>
      <c r="D68">
        <v>35085.31</v>
      </c>
      <c r="E68">
        <v>42137.63</v>
      </c>
      <c r="F68">
        <v>39013.730000000003</v>
      </c>
      <c r="G68">
        <v>37456.879999999997</v>
      </c>
      <c r="H68">
        <v>36088.589999999997</v>
      </c>
      <c r="I68">
        <v>35240.339999999997</v>
      </c>
      <c r="J68">
        <v>40755.39</v>
      </c>
      <c r="K68">
        <v>47788.29</v>
      </c>
    </row>
    <row r="69" spans="1:11" x14ac:dyDescent="0.3">
      <c r="A69" s="4" t="s">
        <v>87</v>
      </c>
      <c r="B69">
        <v>32115.759999999998</v>
      </c>
      <c r="C69">
        <v>30460.400000000001</v>
      </c>
      <c r="D69">
        <v>36077.879999999997</v>
      </c>
      <c r="E69">
        <v>34613.910000000003</v>
      </c>
      <c r="F69">
        <v>32648.82</v>
      </c>
      <c r="G69">
        <v>33726.97</v>
      </c>
      <c r="H69">
        <v>46792.46</v>
      </c>
      <c r="I69">
        <v>40669.19</v>
      </c>
      <c r="J69">
        <v>37015.56</v>
      </c>
      <c r="K69">
        <v>45806.69</v>
      </c>
    </row>
    <row r="70" spans="1:11" x14ac:dyDescent="0.3">
      <c r="A70" s="4" t="s">
        <v>74</v>
      </c>
      <c r="B70">
        <v>3218930067</v>
      </c>
      <c r="C70">
        <v>3395930306</v>
      </c>
      <c r="D70">
        <v>3396100719</v>
      </c>
      <c r="E70">
        <v>3396100719</v>
      </c>
      <c r="F70">
        <v>3396100719</v>
      </c>
      <c r="G70">
        <v>3597726185</v>
      </c>
      <c r="H70">
        <v>3829060661</v>
      </c>
      <c r="I70">
        <v>3829414903</v>
      </c>
      <c r="J70">
        <v>3830097221</v>
      </c>
      <c r="K70">
        <v>3832491897</v>
      </c>
    </row>
    <row r="71" spans="1:11" x14ac:dyDescent="0.3">
      <c r="A71" s="4" t="s">
        <v>75</v>
      </c>
    </row>
    <row r="72" spans="1:11" x14ac:dyDescent="0.3">
      <c r="A72" s="4" t="s">
        <v>88</v>
      </c>
      <c r="B72">
        <v>2</v>
      </c>
      <c r="C72">
        <v>2</v>
      </c>
      <c r="D72">
        <v>2</v>
      </c>
      <c r="E72">
        <v>2</v>
      </c>
      <c r="F72">
        <v>2</v>
      </c>
      <c r="G72">
        <v>2</v>
      </c>
      <c r="H72">
        <v>2</v>
      </c>
      <c r="I72">
        <v>2</v>
      </c>
      <c r="J72">
        <v>2</v>
      </c>
      <c r="K72">
        <v>2</v>
      </c>
    </row>
    <row r="73" spans="1:11" x14ac:dyDescent="0.3">
      <c r="A73" s="4" t="s">
        <v>193</v>
      </c>
      <c r="B73">
        <f>B65-SUM(B67:B69)</f>
        <v>30891.17</v>
      </c>
      <c r="C73">
        <f t="shared" ref="C73:K73" si="2">C65-SUM(C67:C69)</f>
        <v>29579.359999999986</v>
      </c>
      <c r="D73">
        <f t="shared" si="2"/>
        <v>37360.780000000013</v>
      </c>
      <c r="E73">
        <f t="shared" si="2"/>
        <v>48286.860000000015</v>
      </c>
      <c r="F73">
        <f t="shared" si="2"/>
        <v>56155.739999999991</v>
      </c>
      <c r="G73">
        <f t="shared" si="2"/>
        <v>58784.94</v>
      </c>
      <c r="H73">
        <f t="shared" si="2"/>
        <v>61717.959999999992</v>
      </c>
      <c r="I73">
        <f t="shared" si="2"/>
        <v>62223.770000000019</v>
      </c>
      <c r="J73">
        <f t="shared" si="2"/>
        <v>68432.090000000011</v>
      </c>
      <c r="K73">
        <f t="shared" si="2"/>
        <v>79018.859999999986</v>
      </c>
    </row>
    <row r="75" spans="1:11" x14ac:dyDescent="0.3">
      <c r="A75" s="6" t="s">
        <v>192</v>
      </c>
      <c r="B75">
        <v>237314.79</v>
      </c>
      <c r="C75">
        <v>263184.12</v>
      </c>
      <c r="D75">
        <v>272580.36</v>
      </c>
      <c r="E75">
        <v>327191.81</v>
      </c>
      <c r="F75">
        <v>305703.49</v>
      </c>
      <c r="G75">
        <v>320179.39</v>
      </c>
      <c r="H75">
        <v>341569.91</v>
      </c>
      <c r="I75">
        <v>329061.49</v>
      </c>
      <c r="J75">
        <v>334674.43</v>
      </c>
      <c r="K75">
        <v>369520.61</v>
      </c>
    </row>
    <row r="76" spans="1:11" x14ac:dyDescent="0.3">
      <c r="A76" s="6"/>
    </row>
    <row r="77" spans="1:11" x14ac:dyDescent="0.3">
      <c r="A77" s="6"/>
    </row>
    <row r="78" spans="1:11" x14ac:dyDescent="0.3">
      <c r="A78" s="6"/>
    </row>
    <row r="79" spans="1:11" x14ac:dyDescent="0.3">
      <c r="A79" s="6"/>
    </row>
    <row r="80" spans="1:11" x14ac:dyDescent="0.3">
      <c r="A80" s="6"/>
    </row>
    <row r="81" spans="1:11" x14ac:dyDescent="0.3">
      <c r="A81" s="1" t="s">
        <v>41</v>
      </c>
    </row>
    <row r="82" spans="1:11" s="18" customFormat="1" x14ac:dyDescent="0.3">
      <c r="A82" s="17" t="s">
        <v>38</v>
      </c>
      <c r="B82" s="12">
        <v>42094</v>
      </c>
      <c r="C82" s="12">
        <v>42460</v>
      </c>
      <c r="D82" s="12">
        <v>42825</v>
      </c>
      <c r="E82" s="12">
        <v>43190</v>
      </c>
      <c r="F82" s="12">
        <v>43555</v>
      </c>
      <c r="G82" s="12">
        <v>43921</v>
      </c>
      <c r="H82" s="12">
        <v>44286</v>
      </c>
      <c r="I82" s="12">
        <v>44651</v>
      </c>
      <c r="J82" s="12">
        <v>45016</v>
      </c>
      <c r="K82" s="12">
        <v>45382</v>
      </c>
    </row>
    <row r="83" spans="1:11" s="1" customFormat="1" x14ac:dyDescent="0.3">
      <c r="A83" s="6" t="s">
        <v>32</v>
      </c>
      <c r="B83">
        <v>35531.26</v>
      </c>
      <c r="C83">
        <v>37899.54</v>
      </c>
      <c r="D83">
        <v>30199.25</v>
      </c>
      <c r="E83">
        <v>23857.42</v>
      </c>
      <c r="F83">
        <v>18890.75</v>
      </c>
      <c r="G83">
        <v>26632.94</v>
      </c>
      <c r="H83">
        <v>29000.51</v>
      </c>
      <c r="I83">
        <v>14282.83</v>
      </c>
      <c r="J83">
        <v>35388.01</v>
      </c>
      <c r="K83">
        <v>67915.360000000001</v>
      </c>
    </row>
    <row r="84" spans="1:11" s="6" customFormat="1" x14ac:dyDescent="0.3">
      <c r="A84" s="6" t="s">
        <v>33</v>
      </c>
      <c r="B84">
        <v>-36232.35</v>
      </c>
      <c r="C84">
        <v>-36693.9</v>
      </c>
      <c r="D84">
        <v>-39571.4</v>
      </c>
      <c r="E84">
        <v>-25139.14</v>
      </c>
      <c r="F84">
        <v>-20878.07</v>
      </c>
      <c r="G84">
        <v>-33114.550000000003</v>
      </c>
      <c r="H84">
        <v>-25672.5</v>
      </c>
      <c r="I84">
        <v>-4443.66</v>
      </c>
      <c r="J84">
        <v>-15417.17</v>
      </c>
      <c r="K84">
        <v>-22781.56</v>
      </c>
    </row>
    <row r="85" spans="1:11" s="6" customFormat="1" x14ac:dyDescent="0.3">
      <c r="A85" s="6" t="s">
        <v>34</v>
      </c>
      <c r="B85">
        <v>5201.4399999999996</v>
      </c>
      <c r="C85">
        <v>-3795.12</v>
      </c>
      <c r="D85">
        <v>6205.3</v>
      </c>
      <c r="E85">
        <v>2011.71</v>
      </c>
      <c r="F85">
        <v>8830.3700000000008</v>
      </c>
      <c r="G85">
        <v>3389.61</v>
      </c>
      <c r="H85">
        <v>9904.2000000000007</v>
      </c>
      <c r="I85">
        <v>-3380.17</v>
      </c>
      <c r="J85">
        <v>-26242.9</v>
      </c>
      <c r="K85">
        <v>-37005.99</v>
      </c>
    </row>
    <row r="86" spans="1:11" s="1" customFormat="1" x14ac:dyDescent="0.3">
      <c r="A86" s="6" t="s">
        <v>35</v>
      </c>
      <c r="B86">
        <v>4500.3500000000004</v>
      </c>
      <c r="C86">
        <v>-2589.48</v>
      </c>
      <c r="D86">
        <v>-3166.85</v>
      </c>
      <c r="E86">
        <v>729.99</v>
      </c>
      <c r="F86">
        <v>6843.05</v>
      </c>
      <c r="G86">
        <v>-3092</v>
      </c>
      <c r="H86">
        <v>13232.21</v>
      </c>
      <c r="I86">
        <v>6459</v>
      </c>
      <c r="J86">
        <v>-6272.06</v>
      </c>
      <c r="K86">
        <v>8127.81</v>
      </c>
    </row>
    <row r="87" spans="1:11" x14ac:dyDescent="0.3">
      <c r="A87" s="6"/>
    </row>
    <row r="88" spans="1:11" x14ac:dyDescent="0.3">
      <c r="A88" s="6"/>
    </row>
    <row r="89" spans="1:11" x14ac:dyDescent="0.3">
      <c r="A89" s="6"/>
    </row>
    <row r="90" spans="1:11" x14ac:dyDescent="0.3">
      <c r="A90" s="6"/>
    </row>
    <row r="91" spans="1:11" s="1" customFormat="1" x14ac:dyDescent="0.3">
      <c r="A91" s="1" t="s">
        <v>77</v>
      </c>
      <c r="B91">
        <v>544.37</v>
      </c>
      <c r="C91">
        <v>386.6</v>
      </c>
      <c r="D91">
        <v>465.85</v>
      </c>
      <c r="E91">
        <v>326.85000000000002</v>
      </c>
      <c r="F91">
        <v>174.25</v>
      </c>
      <c r="G91">
        <v>71.05</v>
      </c>
      <c r="H91">
        <v>301.8</v>
      </c>
      <c r="I91">
        <v>433.75</v>
      </c>
      <c r="J91">
        <v>420.8</v>
      </c>
      <c r="K91">
        <v>992.8</v>
      </c>
    </row>
    <row r="93" spans="1:11" s="1" customFormat="1" x14ac:dyDescent="0.3">
      <c r="A93" s="1" t="s">
        <v>76</v>
      </c>
    </row>
    <row r="94" spans="1:11" x14ac:dyDescent="0.3">
      <c r="A94" s="4" t="s">
        <v>89</v>
      </c>
      <c r="B94" s="24">
        <v>288.74</v>
      </c>
      <c r="C94" s="24">
        <v>288.72000000000003</v>
      </c>
      <c r="D94" s="24">
        <v>288.73</v>
      </c>
      <c r="E94" s="24">
        <v>288.73</v>
      </c>
      <c r="F94" s="24">
        <v>288.73</v>
      </c>
      <c r="G94" s="24">
        <v>308.89999999999998</v>
      </c>
      <c r="H94" s="24">
        <v>332.03</v>
      </c>
      <c r="I94" s="24">
        <v>332.07</v>
      </c>
      <c r="J94" s="24">
        <v>332.13</v>
      </c>
      <c r="K94" s="24">
        <v>332.37</v>
      </c>
    </row>
    <row r="96" spans="1:11" x14ac:dyDescent="0.3">
      <c r="A96" s="4" t="s">
        <v>436</v>
      </c>
      <c r="B96" s="4">
        <f>B94*B91</f>
        <v>157181.39380000002</v>
      </c>
      <c r="C96" s="4">
        <f t="shared" ref="C96:K96" si="3">C94*C91</f>
        <v>111619.15200000002</v>
      </c>
      <c r="D96" s="4">
        <f t="shared" si="3"/>
        <v>134504.87050000002</v>
      </c>
      <c r="E96" s="4">
        <f t="shared" si="3"/>
        <v>94371.400500000018</v>
      </c>
      <c r="F96" s="4">
        <f t="shared" si="3"/>
        <v>50311.202500000007</v>
      </c>
      <c r="G96" s="4">
        <f t="shared" si="3"/>
        <v>21947.344999999998</v>
      </c>
      <c r="H96" s="4">
        <f t="shared" si="3"/>
        <v>100206.65399999999</v>
      </c>
      <c r="I96" s="4">
        <f t="shared" si="3"/>
        <v>144035.36249999999</v>
      </c>
      <c r="J96" s="4">
        <f t="shared" si="3"/>
        <v>139760.304</v>
      </c>
      <c r="K96" s="4">
        <f t="shared" si="3"/>
        <v>329976.93599999999</v>
      </c>
    </row>
    <row r="97" spans="1:11" x14ac:dyDescent="0.3">
      <c r="A97" s="4" t="s">
        <v>437</v>
      </c>
      <c r="B97" s="4">
        <f>B59</f>
        <v>73610.39</v>
      </c>
      <c r="C97" s="4">
        <f t="shared" ref="C97:K97" si="4">C59</f>
        <v>69359.960000000006</v>
      </c>
      <c r="D97" s="4">
        <f t="shared" si="4"/>
        <v>78603.98</v>
      </c>
      <c r="E97" s="4">
        <f t="shared" si="4"/>
        <v>88950.47</v>
      </c>
      <c r="F97" s="4">
        <f t="shared" si="4"/>
        <v>106175.34</v>
      </c>
      <c r="G97" s="4">
        <f t="shared" si="4"/>
        <v>124787.64</v>
      </c>
      <c r="H97" s="4">
        <f t="shared" si="4"/>
        <v>142130.57</v>
      </c>
      <c r="I97" s="4">
        <f t="shared" si="4"/>
        <v>146449.03</v>
      </c>
      <c r="J97" s="4">
        <f t="shared" si="4"/>
        <v>134113.44</v>
      </c>
      <c r="K97" s="4">
        <f t="shared" si="4"/>
        <v>107262.5</v>
      </c>
    </row>
    <row r="98" spans="1:11" x14ac:dyDescent="0.3">
      <c r="A98" s="4" t="s">
        <v>438</v>
      </c>
      <c r="B98" s="4">
        <f>'Data Sheet'!B69</f>
        <v>32115.759999999998</v>
      </c>
      <c r="C98" s="4">
        <f>'Data Sheet'!C69</f>
        <v>30460.400000000001</v>
      </c>
      <c r="D98" s="4">
        <f>'Data Sheet'!D69</f>
        <v>36077.879999999997</v>
      </c>
      <c r="E98" s="4">
        <f>'Data Sheet'!E69</f>
        <v>34613.910000000003</v>
      </c>
      <c r="F98" s="4">
        <f>'Data Sheet'!F69</f>
        <v>32648.82</v>
      </c>
      <c r="G98" s="4">
        <f>'Data Sheet'!G69</f>
        <v>33726.97</v>
      </c>
      <c r="H98" s="4">
        <f>'Data Sheet'!H69</f>
        <v>46792.46</v>
      </c>
      <c r="I98" s="4">
        <f>'Data Sheet'!I69</f>
        <v>40669.19</v>
      </c>
      <c r="J98" s="4">
        <f>'Data Sheet'!J69</f>
        <v>37015.56</v>
      </c>
      <c r="K98" s="4">
        <f>'Data Sheet'!K69</f>
        <v>45806.69</v>
      </c>
    </row>
    <row r="99" spans="1:11" x14ac:dyDescent="0.3">
      <c r="A99" s="4" t="s">
        <v>439</v>
      </c>
      <c r="B99" s="4">
        <f>B96+B97-B98</f>
        <v>198676.02380000002</v>
      </c>
      <c r="C99" s="4">
        <f t="shared" ref="C99:K99" si="5">C96+C97-C98</f>
        <v>150518.71200000003</v>
      </c>
      <c r="D99" s="4">
        <f t="shared" si="5"/>
        <v>177030.9705</v>
      </c>
      <c r="E99" s="4">
        <f t="shared" si="5"/>
        <v>148707.96050000002</v>
      </c>
      <c r="F99" s="4">
        <f t="shared" si="5"/>
        <v>123837.7225</v>
      </c>
      <c r="G99" s="4">
        <f t="shared" si="5"/>
        <v>113008.01499999998</v>
      </c>
      <c r="H99" s="4">
        <f t="shared" si="5"/>
        <v>195544.764</v>
      </c>
      <c r="I99" s="4">
        <f t="shared" si="5"/>
        <v>249815.20249999996</v>
      </c>
      <c r="J99" s="4">
        <f t="shared" si="5"/>
        <v>236858.18400000001</v>
      </c>
      <c r="K99" s="4">
        <f t="shared" si="5"/>
        <v>391432.74599999998</v>
      </c>
    </row>
    <row r="101" spans="1:11" x14ac:dyDescent="0.3">
      <c r="A101" s="4" t="s">
        <v>440</v>
      </c>
      <c r="B101" s="4">
        <f>B99/'Historical Finanical Statement '!C23</f>
        <v>5.0632736804145946</v>
      </c>
      <c r="C101" s="4">
        <f>C99/'Historical Finanical Statement '!D23</f>
        <v>3.9202430508982267</v>
      </c>
      <c r="D101" s="4">
        <f>D99/'Historical Finanical Statement '!E23</f>
        <v>5.9830621261029036</v>
      </c>
      <c r="E101" s="4">
        <f>E99/'Historical Finanical Statement '!F23</f>
        <v>4.7272386425190938</v>
      </c>
      <c r="F101" s="4">
        <f>F99/'Historical Finanical Statement '!G23</f>
        <v>5.020923840217832</v>
      </c>
      <c r="G101" s="4">
        <f>G99/'Historical Finanical Statement '!H23</f>
        <v>6.2827361543597826</v>
      </c>
      <c r="H101" s="4">
        <f>H99/'Historical Finanical Statement '!I23</f>
        <v>6.0563743847063725</v>
      </c>
      <c r="I101" s="4">
        <f>I99/'Historical Finanical Statement '!J23</f>
        <v>10.10575618858992</v>
      </c>
      <c r="J101" s="4">
        <f>J99/'Historical Finanical Statement '!K23</f>
        <v>7.4446716411342893</v>
      </c>
      <c r="K101" s="4">
        <f>K99/'Historical Finanical Statement '!L23</f>
        <v>6.5744652269445156</v>
      </c>
    </row>
    <row r="103" spans="1:11" x14ac:dyDescent="0.3">
      <c r="A103" s="4" t="s">
        <v>441</v>
      </c>
      <c r="B103" s="4">
        <f>B99/B42</f>
        <v>2.5328710440946134</v>
      </c>
      <c r="C103" s="4">
        <f t="shared" ref="C103:K103" si="6">C99/C42</f>
        <v>2.0924365528383677</v>
      </c>
      <c r="D103" s="4">
        <f t="shared" si="6"/>
        <v>2.2236895370598448</v>
      </c>
      <c r="E103" s="4">
        <f t="shared" si="6"/>
        <v>1.680532603129963</v>
      </c>
      <c r="F103" s="4">
        <f t="shared" si="6"/>
        <v>1.1690264824673482</v>
      </c>
      <c r="G103" s="4">
        <f t="shared" si="6"/>
        <v>1.1053642063461011</v>
      </c>
      <c r="H103" s="4">
        <f t="shared" si="6"/>
        <v>1.8600593332486113</v>
      </c>
      <c r="I103" s="4">
        <f t="shared" si="6"/>
        <v>2.2591939210943597</v>
      </c>
      <c r="J103" s="4">
        <f t="shared" si="6"/>
        <v>1.9740485056589936</v>
      </c>
      <c r="K103" s="4">
        <f t="shared" si="6"/>
        <v>3.6227671590404262</v>
      </c>
    </row>
    <row r="105" spans="1:11" x14ac:dyDescent="0.3">
      <c r="A105" s="4" t="s">
        <v>442</v>
      </c>
      <c r="B105" s="4">
        <f>SUM(B57:B58)</f>
        <v>56261.919999999998</v>
      </c>
      <c r="C105" s="4">
        <f t="shared" ref="C105:K105" si="7">SUM(C57:C58)</f>
        <v>78952.409999999989</v>
      </c>
      <c r="D105" s="4">
        <f t="shared" si="7"/>
        <v>58061.89</v>
      </c>
      <c r="E105" s="4">
        <f t="shared" si="7"/>
        <v>95427.91</v>
      </c>
      <c r="F105" s="4">
        <f t="shared" si="7"/>
        <v>60179.56</v>
      </c>
      <c r="G105" s="4">
        <f t="shared" si="7"/>
        <v>62211.03</v>
      </c>
      <c r="H105" s="4">
        <f t="shared" si="7"/>
        <v>55246.720000000001</v>
      </c>
      <c r="I105" s="4">
        <f t="shared" si="7"/>
        <v>44561.24</v>
      </c>
      <c r="J105" s="4">
        <f t="shared" si="7"/>
        <v>45321.789999999994</v>
      </c>
      <c r="K105" s="4">
        <f t="shared" si="7"/>
        <v>84918.02</v>
      </c>
    </row>
    <row r="107" spans="1:11" x14ac:dyDescent="0.3">
      <c r="A107" s="4" t="s">
        <v>443</v>
      </c>
      <c r="B107" s="4">
        <f>B96/B105</f>
        <v>2.7937438644113111</v>
      </c>
      <c r="C107" s="4">
        <f t="shared" ref="C107:K107" si="8">C96/C105</f>
        <v>1.413752309777498</v>
      </c>
      <c r="D107" s="4">
        <f t="shared" si="8"/>
        <v>2.3165775433765594</v>
      </c>
      <c r="E107" s="4">
        <f t="shared" si="8"/>
        <v>0.98892871592807607</v>
      </c>
      <c r="F107" s="4">
        <f t="shared" si="8"/>
        <v>0.83601811811186399</v>
      </c>
      <c r="G107" s="4">
        <f t="shared" si="8"/>
        <v>0.35278864535758364</v>
      </c>
      <c r="H107" s="4">
        <f t="shared" si="8"/>
        <v>1.8138027741737426</v>
      </c>
      <c r="I107" s="4">
        <f t="shared" si="8"/>
        <v>3.232301491161377</v>
      </c>
      <c r="J107" s="4">
        <f t="shared" si="8"/>
        <v>3.0837331005681818</v>
      </c>
      <c r="K107" s="4">
        <f t="shared" si="8"/>
        <v>3.8858293681364682</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K24"/>
  <sheetViews>
    <sheetView zoomScale="125" workbookViewId="0">
      <pane xSplit="1" ySplit="3" topLeftCell="C4" activePane="bottomRight" state="frozen"/>
      <selection activeCell="C4" sqref="C4"/>
      <selection pane="topRight" activeCell="C4" sqref="C4"/>
      <selection pane="bottomLeft" activeCell="C4" sqref="C4"/>
      <selection pane="bottomRight" activeCell="G5" sqref="G5"/>
    </sheetView>
  </sheetViews>
  <sheetFormatPr defaultColWidth="8.77734375" defaultRowHeight="14.4" x14ac:dyDescent="0.3"/>
  <cols>
    <col min="1" max="1" width="22.77734375" bestFit="1" customWidth="1"/>
    <col min="2" max="2" width="13.44140625" customWidth="1"/>
    <col min="3" max="11" width="15.44140625" customWidth="1"/>
  </cols>
  <sheetData>
    <row r="1" spans="1:11" s="2" customFormat="1" x14ac:dyDescent="0.3">
      <c r="A1" s="2" t="str">
        <f>'Profit &amp; Loss'!A1</f>
        <v>TATA MOTORS LTD</v>
      </c>
      <c r="E1" t="str">
        <f>UPDATE</f>
        <v/>
      </c>
      <c r="G1"/>
      <c r="J1" s="2" t="s">
        <v>1</v>
      </c>
    </row>
    <row r="2" spans="1:11" x14ac:dyDescent="0.3">
      <c r="G2" s="2"/>
      <c r="H2" s="2"/>
    </row>
    <row r="3" spans="1:11" x14ac:dyDescent="0.3">
      <c r="A3" s="11" t="s">
        <v>2</v>
      </c>
      <c r="B3" s="12">
        <f>'Data Sheet'!B56</f>
        <v>42094</v>
      </c>
      <c r="C3" s="12">
        <f>'Data Sheet'!C56</f>
        <v>42460</v>
      </c>
      <c r="D3" s="12">
        <f>'Data Sheet'!D56</f>
        <v>42825</v>
      </c>
      <c r="E3" s="12">
        <f>'Data Sheet'!E56</f>
        <v>43190</v>
      </c>
      <c r="F3" s="12">
        <f>'Data Sheet'!F56</f>
        <v>43555</v>
      </c>
      <c r="G3" s="12">
        <f>'Data Sheet'!G56</f>
        <v>43921</v>
      </c>
      <c r="H3" s="12">
        <f>'Data Sheet'!H56</f>
        <v>44286</v>
      </c>
      <c r="I3" s="12">
        <f>'Data Sheet'!I56</f>
        <v>44651</v>
      </c>
      <c r="J3" s="12">
        <f>'Data Sheet'!J56</f>
        <v>45016</v>
      </c>
      <c r="K3" s="12">
        <f>'Data Sheet'!K56</f>
        <v>45382</v>
      </c>
    </row>
    <row r="4" spans="1:11" x14ac:dyDescent="0.3">
      <c r="A4" t="s">
        <v>24</v>
      </c>
      <c r="B4" s="14">
        <f>'Data Sheet'!B57</f>
        <v>643.78</v>
      </c>
      <c r="C4" s="14">
        <f>'Data Sheet'!C57</f>
        <v>679.18</v>
      </c>
      <c r="D4" s="14">
        <f>'Data Sheet'!D57</f>
        <v>679.22</v>
      </c>
      <c r="E4" s="14">
        <f>'Data Sheet'!E57</f>
        <v>679.22</v>
      </c>
      <c r="F4" s="14">
        <f>'Data Sheet'!F57</f>
        <v>679.22</v>
      </c>
      <c r="G4" s="14">
        <f>'Data Sheet'!G57</f>
        <v>719.54</v>
      </c>
      <c r="H4" s="14">
        <f>'Data Sheet'!H57</f>
        <v>765.81</v>
      </c>
      <c r="I4" s="14">
        <f>'Data Sheet'!I57</f>
        <v>765.88</v>
      </c>
      <c r="J4" s="14">
        <f>'Data Sheet'!J57</f>
        <v>766.02</v>
      </c>
      <c r="K4" s="14">
        <f>'Data Sheet'!K57</f>
        <v>766.5</v>
      </c>
    </row>
    <row r="5" spans="1:11" x14ac:dyDescent="0.3">
      <c r="A5" t="s">
        <v>25</v>
      </c>
      <c r="B5" s="14">
        <f>'Data Sheet'!B58</f>
        <v>55618.14</v>
      </c>
      <c r="C5" s="14">
        <f>'Data Sheet'!C58</f>
        <v>78273.23</v>
      </c>
      <c r="D5" s="14">
        <f>'Data Sheet'!D58</f>
        <v>57382.67</v>
      </c>
      <c r="E5" s="14">
        <f>'Data Sheet'!E58</f>
        <v>94748.69</v>
      </c>
      <c r="F5" s="14">
        <f>'Data Sheet'!F58</f>
        <v>59500.34</v>
      </c>
      <c r="G5" s="14">
        <f>'Data Sheet'!G58</f>
        <v>61491.49</v>
      </c>
      <c r="H5" s="14">
        <f>'Data Sheet'!H58</f>
        <v>54480.91</v>
      </c>
      <c r="I5" s="14">
        <f>'Data Sheet'!I58</f>
        <v>43795.360000000001</v>
      </c>
      <c r="J5" s="14">
        <f>'Data Sheet'!J58</f>
        <v>44555.77</v>
      </c>
      <c r="K5" s="14">
        <f>'Data Sheet'!K58</f>
        <v>84151.52</v>
      </c>
    </row>
    <row r="6" spans="1:11" x14ac:dyDescent="0.3">
      <c r="A6" t="s">
        <v>71</v>
      </c>
      <c r="B6" s="14">
        <f>'Data Sheet'!B59</f>
        <v>73610.39</v>
      </c>
      <c r="C6" s="14">
        <f>'Data Sheet'!C59</f>
        <v>69359.960000000006</v>
      </c>
      <c r="D6" s="14">
        <f>'Data Sheet'!D59</f>
        <v>78603.98</v>
      </c>
      <c r="E6" s="14">
        <f>'Data Sheet'!E59</f>
        <v>88950.47</v>
      </c>
      <c r="F6" s="14">
        <f>'Data Sheet'!F59</f>
        <v>106175.34</v>
      </c>
      <c r="G6" s="14">
        <f>'Data Sheet'!G59</f>
        <v>124787.64</v>
      </c>
      <c r="H6" s="14">
        <f>'Data Sheet'!H59</f>
        <v>142130.57</v>
      </c>
      <c r="I6" s="14">
        <f>'Data Sheet'!I59</f>
        <v>146449.03</v>
      </c>
      <c r="J6" s="14">
        <f>'Data Sheet'!J59</f>
        <v>134113.44</v>
      </c>
      <c r="K6" s="14">
        <f>'Data Sheet'!K59</f>
        <v>107262.5</v>
      </c>
    </row>
    <row r="7" spans="1:11" x14ac:dyDescent="0.3">
      <c r="A7" t="s">
        <v>72</v>
      </c>
      <c r="B7" s="14">
        <f>'Data Sheet'!B60</f>
        <v>107442.48</v>
      </c>
      <c r="C7" s="14">
        <f>'Data Sheet'!C60</f>
        <v>114871.75</v>
      </c>
      <c r="D7" s="14">
        <f>'Data Sheet'!D60</f>
        <v>135914.49</v>
      </c>
      <c r="E7" s="14">
        <f>'Data Sheet'!E60</f>
        <v>142813.43</v>
      </c>
      <c r="F7" s="14">
        <f>'Data Sheet'!F60</f>
        <v>139348.59</v>
      </c>
      <c r="G7" s="14">
        <f>'Data Sheet'!G60</f>
        <v>133180.72</v>
      </c>
      <c r="H7" s="14">
        <f>'Data Sheet'!H60</f>
        <v>144192.62</v>
      </c>
      <c r="I7" s="14">
        <f>'Data Sheet'!I60</f>
        <v>138051.22</v>
      </c>
      <c r="J7" s="14">
        <f>'Data Sheet'!J60</f>
        <v>155239.20000000001</v>
      </c>
      <c r="K7" s="14">
        <f>'Data Sheet'!K60</f>
        <v>177340.09</v>
      </c>
    </row>
    <row r="8" spans="1:11" s="2" customFormat="1" x14ac:dyDescent="0.3">
      <c r="A8" s="2" t="s">
        <v>26</v>
      </c>
      <c r="B8" s="15">
        <f>'Data Sheet'!B61</f>
        <v>237314.79</v>
      </c>
      <c r="C8" s="15">
        <f>'Data Sheet'!C61</f>
        <v>263184.12</v>
      </c>
      <c r="D8" s="15">
        <f>'Data Sheet'!D61</f>
        <v>272580.36</v>
      </c>
      <c r="E8" s="15">
        <f>'Data Sheet'!E61</f>
        <v>327191.81</v>
      </c>
      <c r="F8" s="15">
        <f>'Data Sheet'!F61</f>
        <v>305703.49</v>
      </c>
      <c r="G8" s="15">
        <f>'Data Sheet'!G61</f>
        <v>320179.39</v>
      </c>
      <c r="H8" s="15">
        <f>'Data Sheet'!H61</f>
        <v>341569.91</v>
      </c>
      <c r="I8" s="15">
        <f>'Data Sheet'!I61</f>
        <v>329061.49</v>
      </c>
      <c r="J8" s="15">
        <f>'Data Sheet'!J61</f>
        <v>334674.43</v>
      </c>
      <c r="K8" s="15">
        <f>'Data Sheet'!K61</f>
        <v>369520.61</v>
      </c>
    </row>
    <row r="9" spans="1:11" s="2" customFormat="1" x14ac:dyDescent="0.3">
      <c r="B9" s="15"/>
      <c r="C9" s="15"/>
      <c r="D9" s="15"/>
      <c r="E9" s="15"/>
      <c r="F9" s="15"/>
      <c r="G9" s="15"/>
      <c r="H9" s="15"/>
      <c r="I9" s="15"/>
      <c r="J9" s="15"/>
      <c r="K9" s="15"/>
    </row>
    <row r="10" spans="1:11" x14ac:dyDescent="0.3">
      <c r="A10" t="s">
        <v>27</v>
      </c>
      <c r="B10" s="14">
        <f>'Data Sheet'!B62</f>
        <v>88479.49</v>
      </c>
      <c r="C10" s="14">
        <f>'Data Sheet'!C62</f>
        <v>107231.76</v>
      </c>
      <c r="D10" s="14">
        <f>'Data Sheet'!D62</f>
        <v>95944.08</v>
      </c>
      <c r="E10" s="14">
        <f>'Data Sheet'!E62</f>
        <v>121413.86</v>
      </c>
      <c r="F10" s="14">
        <f>'Data Sheet'!F62</f>
        <v>111234.47</v>
      </c>
      <c r="G10" s="14">
        <f>'Data Sheet'!G62</f>
        <v>127107.14</v>
      </c>
      <c r="H10" s="14">
        <f>'Data Sheet'!H62</f>
        <v>138707.60999999999</v>
      </c>
      <c r="I10" s="14">
        <f>'Data Sheet'!I62</f>
        <v>138855.45000000001</v>
      </c>
      <c r="J10" s="14">
        <f>'Data Sheet'!J62</f>
        <v>132079.76</v>
      </c>
      <c r="K10" s="14">
        <f>'Data Sheet'!K62</f>
        <v>121285.46</v>
      </c>
    </row>
    <row r="11" spans="1:11" x14ac:dyDescent="0.3">
      <c r="A11" t="s">
        <v>28</v>
      </c>
      <c r="B11" s="14">
        <f>'Data Sheet'!B63</f>
        <v>28640.09</v>
      </c>
      <c r="C11" s="14">
        <f>'Data Sheet'!C63</f>
        <v>25918.94</v>
      </c>
      <c r="D11" s="14">
        <f>'Data Sheet'!D63</f>
        <v>33698.839999999997</v>
      </c>
      <c r="E11" s="14">
        <f>'Data Sheet'!E63</f>
        <v>40033.5</v>
      </c>
      <c r="F11" s="14">
        <f>'Data Sheet'!F63</f>
        <v>31883.84</v>
      </c>
      <c r="G11" s="14">
        <f>'Data Sheet'!G63</f>
        <v>35622.29</v>
      </c>
      <c r="H11" s="14">
        <f>'Data Sheet'!H63</f>
        <v>20963.93</v>
      </c>
      <c r="I11" s="14">
        <f>'Data Sheet'!I63</f>
        <v>10251.09</v>
      </c>
      <c r="J11" s="14">
        <f>'Data Sheet'!J63</f>
        <v>14274.5</v>
      </c>
      <c r="K11" s="14">
        <f>'Data Sheet'!K63</f>
        <v>35698.43</v>
      </c>
    </row>
    <row r="12" spans="1:11" x14ac:dyDescent="0.3">
      <c r="A12" t="s">
        <v>29</v>
      </c>
      <c r="B12" s="14">
        <f>'Data Sheet'!B64</f>
        <v>15336.74</v>
      </c>
      <c r="C12" s="14">
        <f>'Data Sheet'!C64</f>
        <v>23767.02</v>
      </c>
      <c r="D12" s="14">
        <f>'Data Sheet'!D64</f>
        <v>20337.919999999998</v>
      </c>
      <c r="E12" s="14">
        <f>'Data Sheet'!E64</f>
        <v>20812.75</v>
      </c>
      <c r="F12" s="14">
        <f>'Data Sheet'!F64</f>
        <v>15770.72</v>
      </c>
      <c r="G12" s="14">
        <f>'Data Sheet'!G64</f>
        <v>16308.48</v>
      </c>
      <c r="H12" s="14">
        <f>'Data Sheet'!H64</f>
        <v>24620.28</v>
      </c>
      <c r="I12" s="14">
        <f>'Data Sheet'!I64</f>
        <v>29379.53</v>
      </c>
      <c r="J12" s="14">
        <f>'Data Sheet'!J64</f>
        <v>26379.16</v>
      </c>
      <c r="K12" s="14">
        <f>'Data Sheet'!K64</f>
        <v>22971.07</v>
      </c>
    </row>
    <row r="13" spans="1:11" x14ac:dyDescent="0.3">
      <c r="A13" t="s">
        <v>73</v>
      </c>
      <c r="B13" s="14">
        <f>'Data Sheet'!B65</f>
        <v>104858.47</v>
      </c>
      <c r="C13" s="14">
        <f>'Data Sheet'!C65</f>
        <v>106266.4</v>
      </c>
      <c r="D13" s="14">
        <f>'Data Sheet'!D65</f>
        <v>122599.52</v>
      </c>
      <c r="E13" s="14">
        <f>'Data Sheet'!E65</f>
        <v>144931.70000000001</v>
      </c>
      <c r="F13" s="14">
        <f>'Data Sheet'!F65</f>
        <v>146814.46</v>
      </c>
      <c r="G13" s="14">
        <f>'Data Sheet'!G65</f>
        <v>141141.48000000001</v>
      </c>
      <c r="H13" s="14">
        <f>'Data Sheet'!H65</f>
        <v>157278.09</v>
      </c>
      <c r="I13" s="14">
        <f>'Data Sheet'!I65</f>
        <v>150575.42000000001</v>
      </c>
      <c r="J13" s="14">
        <f>'Data Sheet'!J65</f>
        <v>161941.01</v>
      </c>
      <c r="K13" s="14">
        <f>'Data Sheet'!K65</f>
        <v>189565.65</v>
      </c>
    </row>
    <row r="14" spans="1:11" s="2" customFormat="1" x14ac:dyDescent="0.3">
      <c r="A14" s="2" t="s">
        <v>26</v>
      </c>
      <c r="B14" s="14">
        <f>'Data Sheet'!B66</f>
        <v>237314.79</v>
      </c>
      <c r="C14" s="14">
        <f>'Data Sheet'!C66</f>
        <v>263184.12</v>
      </c>
      <c r="D14" s="14">
        <f>'Data Sheet'!D66</f>
        <v>272580.36</v>
      </c>
      <c r="E14" s="14">
        <f>'Data Sheet'!E66</f>
        <v>327191.81</v>
      </c>
      <c r="F14" s="14">
        <f>'Data Sheet'!F66</f>
        <v>305703.49</v>
      </c>
      <c r="G14" s="14">
        <f>'Data Sheet'!G66</f>
        <v>320179.39</v>
      </c>
      <c r="H14" s="14">
        <f>'Data Sheet'!H66</f>
        <v>341569.91</v>
      </c>
      <c r="I14" s="14">
        <f>'Data Sheet'!I66</f>
        <v>329061.49</v>
      </c>
      <c r="J14" s="14">
        <f>'Data Sheet'!J66</f>
        <v>334674.43</v>
      </c>
      <c r="K14" s="14">
        <f>'Data Sheet'!K66</f>
        <v>369520.61</v>
      </c>
    </row>
    <row r="15" spans="1:11" x14ac:dyDescent="0.3">
      <c r="B15" s="4"/>
      <c r="C15" s="4"/>
      <c r="D15" s="4"/>
      <c r="E15" s="4"/>
      <c r="F15" s="4"/>
      <c r="G15" s="4"/>
      <c r="H15" s="4"/>
      <c r="I15" s="4"/>
      <c r="J15" s="4"/>
      <c r="K15" s="4"/>
    </row>
    <row r="16" spans="1:11" x14ac:dyDescent="0.3">
      <c r="A16" t="s">
        <v>30</v>
      </c>
      <c r="B16" s="4">
        <f>B13-B7</f>
        <v>-2584.0099999999948</v>
      </c>
      <c r="C16" s="4">
        <f t="shared" ref="C16:K16" si="0">C13-C7</f>
        <v>-8605.3500000000058</v>
      </c>
      <c r="D16" s="4">
        <f t="shared" si="0"/>
        <v>-13314.969999999987</v>
      </c>
      <c r="E16" s="4">
        <f t="shared" si="0"/>
        <v>2118.2700000000186</v>
      </c>
      <c r="F16" s="4">
        <f t="shared" si="0"/>
        <v>7465.8699999999953</v>
      </c>
      <c r="G16" s="4">
        <f t="shared" si="0"/>
        <v>7960.7600000000093</v>
      </c>
      <c r="H16" s="4">
        <f t="shared" si="0"/>
        <v>13085.470000000001</v>
      </c>
      <c r="I16" s="4">
        <f t="shared" si="0"/>
        <v>12524.200000000012</v>
      </c>
      <c r="J16" s="4">
        <f t="shared" si="0"/>
        <v>6701.8099999999977</v>
      </c>
      <c r="K16" s="4">
        <f t="shared" si="0"/>
        <v>12225.559999999998</v>
      </c>
    </row>
    <row r="17" spans="1:11" x14ac:dyDescent="0.3">
      <c r="A17" t="s">
        <v>44</v>
      </c>
      <c r="B17" s="4">
        <f>'Data Sheet'!B67</f>
        <v>12579.2</v>
      </c>
      <c r="C17" s="4">
        <f>'Data Sheet'!C67</f>
        <v>13570.91</v>
      </c>
      <c r="D17" s="4">
        <f>'Data Sheet'!D67</f>
        <v>14075.55</v>
      </c>
      <c r="E17" s="4">
        <f>'Data Sheet'!E67</f>
        <v>19893.3</v>
      </c>
      <c r="F17" s="4">
        <f>'Data Sheet'!F67</f>
        <v>18996.169999999998</v>
      </c>
      <c r="G17" s="4">
        <f>'Data Sheet'!G67</f>
        <v>11172.69</v>
      </c>
      <c r="H17" s="4">
        <f>'Data Sheet'!H67</f>
        <v>12679.08</v>
      </c>
      <c r="I17" s="4">
        <f>'Data Sheet'!I67</f>
        <v>12442.12</v>
      </c>
      <c r="J17" s="4">
        <f>'Data Sheet'!J67</f>
        <v>15737.97</v>
      </c>
      <c r="K17" s="4">
        <f>'Data Sheet'!K67</f>
        <v>16951.810000000001</v>
      </c>
    </row>
    <row r="18" spans="1:11" x14ac:dyDescent="0.3">
      <c r="A18" t="s">
        <v>45</v>
      </c>
      <c r="B18" s="4">
        <f>'Data Sheet'!B68</f>
        <v>29272.34</v>
      </c>
      <c r="C18" s="4">
        <f>'Data Sheet'!C68</f>
        <v>32655.73</v>
      </c>
      <c r="D18" s="4">
        <f>'Data Sheet'!D68</f>
        <v>35085.31</v>
      </c>
      <c r="E18" s="4">
        <f>'Data Sheet'!E68</f>
        <v>42137.63</v>
      </c>
      <c r="F18" s="4">
        <f>'Data Sheet'!F68</f>
        <v>39013.730000000003</v>
      </c>
      <c r="G18" s="4">
        <f>'Data Sheet'!G68</f>
        <v>37456.879999999997</v>
      </c>
      <c r="H18" s="4">
        <f>'Data Sheet'!H68</f>
        <v>36088.589999999997</v>
      </c>
      <c r="I18" s="4">
        <f>'Data Sheet'!I68</f>
        <v>35240.339999999997</v>
      </c>
      <c r="J18" s="4">
        <f>'Data Sheet'!J68</f>
        <v>40755.39</v>
      </c>
      <c r="K18" s="4">
        <f>'Data Sheet'!K68</f>
        <v>47788.29</v>
      </c>
    </row>
    <row r="20" spans="1:11" x14ac:dyDescent="0.3">
      <c r="A20" t="s">
        <v>46</v>
      </c>
      <c r="B20" s="4">
        <f>IF('Profit &amp; Loss'!B4&gt;0,'Balance Sheet'!B17/('Profit &amp; Loss'!B4/365),0)</f>
        <v>17.447278447423685</v>
      </c>
      <c r="C20" s="4">
        <f>IF('Profit &amp; Loss'!C4&gt;0,'Balance Sheet'!C17/('Profit &amp; Loss'!C4/365),0)</f>
        <v>18.141226776772818</v>
      </c>
      <c r="D20" s="4">
        <f>IF('Profit &amp; Loss'!D4&gt;0,'Balance Sheet'!D17/('Profit &amp; Loss'!D4/365),0)</f>
        <v>19.049753180019717</v>
      </c>
      <c r="E20" s="4">
        <f>IF('Profit &amp; Loss'!E4&gt;0,'Balance Sheet'!E17/('Profit &amp; Loss'!E4/365),0)</f>
        <v>24.904964999543132</v>
      </c>
      <c r="F20" s="4">
        <f>IF('Profit &amp; Loss'!F4&gt;0,'Balance Sheet'!F17/('Profit &amp; Loss'!F4/365),0)</f>
        <v>22.963631157878556</v>
      </c>
      <c r="G20" s="4">
        <f>IF('Profit &amp; Loss'!G4&gt;0,'Balance Sheet'!G17/('Profit &amp; Loss'!G4/365),0)</f>
        <v>15.62057517051977</v>
      </c>
      <c r="H20" s="4">
        <f>IF('Profit &amp; Loss'!H4&gt;0,'Balance Sheet'!H17/('Profit &amp; Loss'!H4/365),0)</f>
        <v>18.526667193766084</v>
      </c>
      <c r="I20" s="4">
        <f>IF('Profit &amp; Loss'!I4&gt;0,'Balance Sheet'!I17/('Profit &amp; Loss'!I4/365),0)</f>
        <v>16.309264717046958</v>
      </c>
      <c r="J20" s="4">
        <f>IF('Profit &amp; Loss'!J4&gt;0,'Balance Sheet'!J17/('Profit &amp; Loss'!J4/365),0)</f>
        <v>16.603778823163381</v>
      </c>
      <c r="K20" s="4">
        <f>IF('Profit &amp; Loss'!K4&gt;0,'Balance Sheet'!K17/('Profit &amp; Loss'!K4/365),0)</f>
        <v>14.128838301348189</v>
      </c>
    </row>
    <row r="21" spans="1:11" x14ac:dyDescent="0.3">
      <c r="A21" t="s">
        <v>47</v>
      </c>
      <c r="B21" s="4">
        <f>IF('Balance Sheet'!B18&gt;0,'Profit &amp; Loss'!B4/'Balance Sheet'!B18,0)</f>
        <v>8.9900219797938927</v>
      </c>
      <c r="C21" s="4">
        <f>IF('Balance Sheet'!C18&gt;0,'Profit &amp; Loss'!C4/'Balance Sheet'!C18,0)</f>
        <v>8.3613381173839922</v>
      </c>
      <c r="D21" s="4">
        <f>IF('Balance Sheet'!D18&gt;0,'Profit &amp; Loss'!D4/'Balance Sheet'!D18,0)</f>
        <v>7.6867643466738649</v>
      </c>
      <c r="E21" s="4">
        <f>IF('Balance Sheet'!E18&gt;0,'Profit &amp; Loss'!E4/'Balance Sheet'!E18,0)</f>
        <v>6.9190051742350009</v>
      </c>
      <c r="F21" s="4">
        <f>IF('Balance Sheet'!F18&gt;0,'Profit &amp; Loss'!F4/'Balance Sheet'!F18,0)</f>
        <v>7.7392856309817084</v>
      </c>
      <c r="G21" s="4">
        <f>IF('Balance Sheet'!G18&gt;0,'Profit &amp; Loss'!G4/'Balance Sheet'!G18,0)</f>
        <v>6.9698269049637886</v>
      </c>
      <c r="H21" s="4">
        <f>IF('Balance Sheet'!H18&gt;0,'Profit &amp; Loss'!H4/'Balance Sheet'!H18,0)</f>
        <v>6.9217098811563442</v>
      </c>
      <c r="I21" s="4">
        <f>IF('Balance Sheet'!I18&gt;0,'Profit &amp; Loss'!I4/'Balance Sheet'!I18,0)</f>
        <v>7.9015588385356104</v>
      </c>
      <c r="J21" s="4">
        <f>IF('Balance Sheet'!J18&gt;0,'Profit &amp; Loss'!J4/'Balance Sheet'!J18,0)</f>
        <v>8.4888641723217457</v>
      </c>
      <c r="K21" s="4">
        <f>IF('Balance Sheet'!K18&gt;0,'Profit &amp; Loss'!K4/'Balance Sheet'!K18,0)</f>
        <v>9.1639137956181322</v>
      </c>
    </row>
    <row r="23" spans="1:11" s="2" customFormat="1" x14ac:dyDescent="0.3">
      <c r="A23" s="2" t="s">
        <v>59</v>
      </c>
      <c r="B23" s="10">
        <f>IF(SUM('Balance Sheet'!B4:B5)&gt;0,'Profit &amp; Loss'!B12/SUM('Balance Sheet'!B4:B5),"")</f>
        <v>0.24859247604774243</v>
      </c>
      <c r="C23" s="10">
        <f>IF(SUM('Balance Sheet'!C4:C5)&gt;0,'Profit &amp; Loss'!C12/SUM('Balance Sheet'!C4:C5),"")</f>
        <v>0.14666189417143824</v>
      </c>
      <c r="D23" s="10">
        <f>IF(SUM('Balance Sheet'!D4:D5)&gt;0,'Profit &amp; Loss'!D12/SUM('Balance Sheet'!D4:D5),"")</f>
        <v>0.1283864510783235</v>
      </c>
      <c r="E23" s="10">
        <f>IF(SUM('Balance Sheet'!E4:E5)&gt;0,'Profit &amp; Loss'!E12/SUM('Balance Sheet'!E4:E5),"")</f>
        <v>9.4195817554843228E-2</v>
      </c>
      <c r="F23" s="10">
        <f>IF(SUM('Balance Sheet'!F4:F5)&gt;0,'Profit &amp; Loss'!F12/SUM('Balance Sheet'!F4:F5),"")</f>
        <v>-0.47900366835516911</v>
      </c>
      <c r="G23" s="10">
        <f>IF(SUM('Balance Sheet'!G4:G5)&gt;0,'Profit &amp; Loss'!G12/SUM('Balance Sheet'!G4:G5),"")</f>
        <v>-0.19403070484446247</v>
      </c>
      <c r="H23" s="10">
        <f>IF(SUM('Balance Sheet'!H4:H5)&gt;0,'Profit &amp; Loss'!H12/SUM('Balance Sheet'!H4:H5),"")</f>
        <v>-0.24347852687001145</v>
      </c>
      <c r="I23" s="10">
        <f>IF(SUM('Balance Sheet'!I4:I5)&gt;0,'Profit &amp; Loss'!I12/SUM('Balance Sheet'!I4:I5),"")</f>
        <v>-0.25675833975894746</v>
      </c>
      <c r="J23" s="10">
        <f>IF(SUM('Balance Sheet'!J4:J5)&gt;0,'Profit &amp; Loss'!J12/SUM('Balance Sheet'!J4:J5),"")</f>
        <v>5.326996131441411E-2</v>
      </c>
      <c r="K23" s="10">
        <f>IF(SUM('Balance Sheet'!K4:K5)&gt;0,'Profit &amp; Loss'!K12/SUM('Balance Sheet'!K4:K5),"")</f>
        <v>0.36975767922992081</v>
      </c>
    </row>
    <row r="24" spans="1:11" s="2" customFormat="1" x14ac:dyDescent="0.3">
      <c r="A24" s="2" t="s">
        <v>60</v>
      </c>
      <c r="B24" s="10"/>
      <c r="C24" s="10">
        <f>IF((B4+B5+B6+C4+C5+C6)&gt;0,('Profit &amp; Loss'!C10+'Profit &amp; Loss'!C9)*2/(B4+B5+B6+C4+C5+C6),"")</f>
        <v>0.1367066655144345</v>
      </c>
      <c r="D24" s="10">
        <f>IF((C4+C5+C6+D4+D5+D6)&gt;0,('Profit &amp; Loss'!D10+'Profit &amp; Loss'!D9)*2/(C4+C5+C6+D4+D5+D6),"")</f>
        <v>9.5114630506525702E-2</v>
      </c>
      <c r="E24" s="10">
        <f>IF((D4+D5+D6+E4+E5+E6)&gt;0,('Profit &amp; Loss'!E10+'Profit &amp; Loss'!E9)*2/(D4+D5+D6+E4+E5+E6),"")</f>
        <v>9.8658175625322669E-2</v>
      </c>
      <c r="F24" s="10">
        <f>IF((E4+E5+E6+F4+F5+F6)&gt;0,('Profit &amp; Loss'!F10+'Profit &amp; Loss'!F9)*2/(E4+E5+E6+F4+F5+F6),"")</f>
        <v>-0.14605143828951733</v>
      </c>
      <c r="G24" s="10">
        <f>IF((F4+F5+F6+G4+G5+G6)&gt;0,('Profit &amp; Loss'!G10+'Profit &amp; Loss'!G9)*2/(F4+F5+F6+G4+G5+G6),"")</f>
        <v>-1.888561646624937E-2</v>
      </c>
      <c r="H24" s="10">
        <f>IF((G4+G5+G6+H4+H5+H6)&gt;0,('Profit &amp; Loss'!H10+'Profit &amp; Loss'!H9)*2/(G4+G5+G6+H4+H5+H6),"")</f>
        <v>-1.2368671547513017E-2</v>
      </c>
      <c r="I24" s="10">
        <f>IF((H4+H5+H6+I4+I5+I6)&gt;0,('Profit &amp; Loss'!I10+'Profit &amp; Loss'!I9)*2/(H4+H5+H6+I4+I5+I6),"")</f>
        <v>1.1887352931695343E-2</v>
      </c>
      <c r="J24" s="10">
        <f>IF((I4+I5+I6+J4+J5+J6)&gt;0,('Profit &amp; Loss'!J10+'Profit &amp; Loss'!J9)*2/(I4+I5+I6+J4+J5+J6),"")</f>
        <v>7.3529898460097373E-2</v>
      </c>
      <c r="K24" s="10">
        <f>IF((J4+J5+J6+K4+K5+K6)&gt;0,('Profit &amp; Loss'!K10+'Profit &amp; Loss'!K9)*2/(J4+J5+J6+K4+K5+K6),"")</f>
        <v>0.20419409026662622</v>
      </c>
    </row>
  </sheetData>
  <hyperlinks>
    <hyperlink ref="J1" r:id="rId1" xr:uid="{00000000-0004-0000-0200-000000000000}"/>
  </hyperlinks>
  <printOptions gridLines="1"/>
  <pageMargins left="0.7" right="0.7" top="0.75" bottom="0.75" header="0.3" footer="0.3"/>
  <pageSetup paperSize="9" scale="74" orientation="landscape"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9D6A-B518-417D-9605-BA5709B25E29}">
  <dimension ref="D4:D8"/>
  <sheetViews>
    <sheetView workbookViewId="0">
      <selection activeCell="D11" sqref="D11"/>
    </sheetView>
  </sheetViews>
  <sheetFormatPr defaultRowHeight="14.4" x14ac:dyDescent="0.3"/>
  <cols>
    <col min="4" max="4" width="99.44140625" customWidth="1"/>
  </cols>
  <sheetData>
    <row r="4" spans="4:4" ht="167.4" customHeight="1" x14ac:dyDescent="0.3">
      <c r="D4" s="166" t="s">
        <v>421</v>
      </c>
    </row>
    <row r="5" spans="4:4" ht="34.950000000000003" customHeight="1" x14ac:dyDescent="0.3">
      <c r="D5" s="176" t="s">
        <v>504</v>
      </c>
    </row>
    <row r="6" spans="4:4" x14ac:dyDescent="0.3">
      <c r="D6" s="167"/>
    </row>
    <row r="7" spans="4:4" ht="24" customHeight="1" x14ac:dyDescent="0.3">
      <c r="D7" s="172" t="s">
        <v>505</v>
      </c>
    </row>
    <row r="8" spans="4:4" ht="39" customHeight="1" x14ac:dyDescent="0.3">
      <c r="D8" s="172" t="s">
        <v>506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6BAD1-B023-44D1-8C53-B7B89D268CDA}">
  <dimension ref="B2:E5442"/>
  <sheetViews>
    <sheetView workbookViewId="0">
      <selection activeCell="B16" sqref="B16"/>
    </sheetView>
  </sheetViews>
  <sheetFormatPr defaultRowHeight="14.4" x14ac:dyDescent="0.3"/>
  <cols>
    <col min="2" max="2" width="37.109375" customWidth="1"/>
    <col min="3" max="3" width="9.33203125" bestFit="1" customWidth="1"/>
    <col min="4" max="4" width="15.109375" bestFit="1" customWidth="1"/>
  </cols>
  <sheetData>
    <row r="2" spans="2:5" x14ac:dyDescent="0.3">
      <c r="B2" t="s">
        <v>672</v>
      </c>
      <c r="C2" t="s">
        <v>673</v>
      </c>
      <c r="D2" t="s">
        <v>674</v>
      </c>
      <c r="E2" t="s">
        <v>675</v>
      </c>
    </row>
    <row r="3" spans="2:5" x14ac:dyDescent="0.3">
      <c r="B3" t="s">
        <v>676</v>
      </c>
      <c r="C3">
        <v>533022</v>
      </c>
      <c r="D3" t="s">
        <v>677</v>
      </c>
      <c r="E3" t="s">
        <v>678</v>
      </c>
    </row>
    <row r="4" spans="2:5" x14ac:dyDescent="0.3">
      <c r="B4" t="s">
        <v>679</v>
      </c>
      <c r="C4">
        <v>526921</v>
      </c>
      <c r="D4" t="s">
        <v>680</v>
      </c>
      <c r="E4" t="s">
        <v>681</v>
      </c>
    </row>
    <row r="5" spans="2:5" x14ac:dyDescent="0.3">
      <c r="B5" t="s">
        <v>682</v>
      </c>
      <c r="C5">
        <v>532628</v>
      </c>
      <c r="D5" t="s">
        <v>683</v>
      </c>
      <c r="E5" t="s">
        <v>684</v>
      </c>
    </row>
    <row r="6" spans="2:5" x14ac:dyDescent="0.3">
      <c r="B6" t="s">
        <v>685</v>
      </c>
      <c r="C6">
        <v>523395</v>
      </c>
      <c r="D6" t="s">
        <v>686</v>
      </c>
      <c r="E6" t="s">
        <v>687</v>
      </c>
    </row>
    <row r="7" spans="2:5" x14ac:dyDescent="0.3">
      <c r="B7" t="s">
        <v>688</v>
      </c>
      <c r="C7">
        <v>523395</v>
      </c>
      <c r="D7" t="s">
        <v>689</v>
      </c>
      <c r="E7" t="s">
        <v>687</v>
      </c>
    </row>
    <row r="8" spans="2:5" x14ac:dyDescent="0.3">
      <c r="B8" t="s">
        <v>690</v>
      </c>
      <c r="C8">
        <v>516092</v>
      </c>
      <c r="D8" t="s">
        <v>691</v>
      </c>
      <c r="E8" t="s">
        <v>692</v>
      </c>
    </row>
    <row r="9" spans="2:5" x14ac:dyDescent="0.3">
      <c r="B9" t="s">
        <v>693</v>
      </c>
      <c r="C9">
        <v>540776</v>
      </c>
      <c r="D9" t="s">
        <v>694</v>
      </c>
      <c r="E9" t="s">
        <v>681</v>
      </c>
    </row>
    <row r="10" spans="2:5" x14ac:dyDescent="0.3">
      <c r="B10" t="s">
        <v>695</v>
      </c>
      <c r="C10">
        <v>526881</v>
      </c>
      <c r="D10" t="s">
        <v>696</v>
      </c>
      <c r="E10" t="s">
        <v>684</v>
      </c>
    </row>
    <row r="11" spans="2:5" x14ac:dyDescent="0.3">
      <c r="B11" t="s">
        <v>697</v>
      </c>
      <c r="C11">
        <v>540615</v>
      </c>
      <c r="D11" t="s">
        <v>698</v>
      </c>
      <c r="E11" t="s">
        <v>699</v>
      </c>
    </row>
    <row r="12" spans="2:5" x14ac:dyDescent="0.3">
      <c r="B12" t="s">
        <v>700</v>
      </c>
      <c r="C12">
        <v>540874</v>
      </c>
      <c r="D12" t="s">
        <v>698</v>
      </c>
      <c r="E12" t="s">
        <v>701</v>
      </c>
    </row>
    <row r="13" spans="2:5" x14ac:dyDescent="0.3">
      <c r="B13" t="s">
        <v>702</v>
      </c>
      <c r="C13">
        <v>512161</v>
      </c>
      <c r="D13" t="s">
        <v>703</v>
      </c>
      <c r="E13" t="s">
        <v>704</v>
      </c>
    </row>
    <row r="14" spans="2:5" x14ac:dyDescent="0.3">
      <c r="B14" t="s">
        <v>705</v>
      </c>
      <c r="C14">
        <v>540697</v>
      </c>
      <c r="D14" t="s">
        <v>698</v>
      </c>
      <c r="E14" t="s">
        <v>706</v>
      </c>
    </row>
    <row r="15" spans="2:5" x14ac:dyDescent="0.3">
      <c r="B15" t="s">
        <v>707</v>
      </c>
      <c r="C15" t="s">
        <v>698</v>
      </c>
      <c r="D15" t="s">
        <v>708</v>
      </c>
      <c r="E15" t="s">
        <v>709</v>
      </c>
    </row>
    <row r="16" spans="2:5" x14ac:dyDescent="0.3">
      <c r="B16" t="s">
        <v>710</v>
      </c>
      <c r="C16">
        <v>539620</v>
      </c>
      <c r="D16" t="s">
        <v>698</v>
      </c>
      <c r="E16" t="s">
        <v>711</v>
      </c>
    </row>
    <row r="17" spans="2:5" x14ac:dyDescent="0.3">
      <c r="B17" t="s">
        <v>712</v>
      </c>
      <c r="C17">
        <v>539300</v>
      </c>
      <c r="D17" t="s">
        <v>698</v>
      </c>
      <c r="E17" t="s">
        <v>713</v>
      </c>
    </row>
    <row r="18" spans="2:5" x14ac:dyDescent="0.3">
      <c r="B18" t="s">
        <v>714</v>
      </c>
      <c r="C18">
        <v>530499</v>
      </c>
      <c r="D18" t="s">
        <v>698</v>
      </c>
      <c r="E18" t="s">
        <v>715</v>
      </c>
    </row>
    <row r="19" spans="2:5" x14ac:dyDescent="0.3">
      <c r="B19" t="s">
        <v>716</v>
      </c>
      <c r="C19">
        <v>538351</v>
      </c>
      <c r="D19" t="s">
        <v>717</v>
      </c>
      <c r="E19" t="s">
        <v>718</v>
      </c>
    </row>
    <row r="20" spans="2:5" x14ac:dyDescent="0.3">
      <c r="B20" t="s">
        <v>719</v>
      </c>
      <c r="C20">
        <v>542012</v>
      </c>
      <c r="D20" t="s">
        <v>698</v>
      </c>
      <c r="E20" t="s">
        <v>720</v>
      </c>
    </row>
    <row r="21" spans="2:5" x14ac:dyDescent="0.3">
      <c r="B21" t="s">
        <v>721</v>
      </c>
      <c r="C21">
        <v>533292</v>
      </c>
      <c r="D21" t="s">
        <v>722</v>
      </c>
      <c r="E21" t="s">
        <v>723</v>
      </c>
    </row>
    <row r="22" spans="2:5" x14ac:dyDescent="0.3">
      <c r="B22" t="s">
        <v>724</v>
      </c>
      <c r="C22">
        <v>531611</v>
      </c>
      <c r="D22" t="s">
        <v>698</v>
      </c>
      <c r="E22" t="s">
        <v>715</v>
      </c>
    </row>
    <row r="23" spans="2:5" x14ac:dyDescent="0.3">
      <c r="B23" t="s">
        <v>725</v>
      </c>
      <c r="C23">
        <v>531611</v>
      </c>
      <c r="D23" t="s">
        <v>698</v>
      </c>
      <c r="E23" t="s">
        <v>715</v>
      </c>
    </row>
    <row r="24" spans="2:5" x14ac:dyDescent="0.3">
      <c r="B24" t="s">
        <v>726</v>
      </c>
      <c r="C24" t="s">
        <v>698</v>
      </c>
      <c r="D24" t="s">
        <v>727</v>
      </c>
      <c r="E24" t="s">
        <v>709</v>
      </c>
    </row>
    <row r="25" spans="2:5" x14ac:dyDescent="0.3">
      <c r="B25" t="s">
        <v>728</v>
      </c>
      <c r="C25">
        <v>539096</v>
      </c>
      <c r="D25" t="s">
        <v>698</v>
      </c>
      <c r="E25" t="s">
        <v>713</v>
      </c>
    </row>
    <row r="26" spans="2:5" x14ac:dyDescent="0.3">
      <c r="B26" t="s">
        <v>729</v>
      </c>
      <c r="C26">
        <v>538812</v>
      </c>
      <c r="D26" t="s">
        <v>698</v>
      </c>
      <c r="E26" t="s">
        <v>730</v>
      </c>
    </row>
    <row r="27" spans="2:5" x14ac:dyDescent="0.3">
      <c r="B27" t="s">
        <v>731</v>
      </c>
      <c r="C27">
        <v>539632</v>
      </c>
      <c r="D27" t="s">
        <v>698</v>
      </c>
      <c r="E27" t="s">
        <v>732</v>
      </c>
    </row>
    <row r="28" spans="2:5" x14ac:dyDescent="0.3">
      <c r="B28" t="s">
        <v>733</v>
      </c>
      <c r="C28">
        <v>542377</v>
      </c>
      <c r="D28" t="s">
        <v>734</v>
      </c>
      <c r="E28" t="s">
        <v>715</v>
      </c>
    </row>
    <row r="29" spans="2:5" x14ac:dyDescent="0.3">
      <c r="B29" t="s">
        <v>735</v>
      </c>
      <c r="C29">
        <v>524412</v>
      </c>
      <c r="D29" t="s">
        <v>698</v>
      </c>
      <c r="E29" t="s">
        <v>736</v>
      </c>
    </row>
    <row r="30" spans="2:5" x14ac:dyDescent="0.3">
      <c r="B30" t="s">
        <v>737</v>
      </c>
      <c r="C30" t="s">
        <v>698</v>
      </c>
      <c r="D30" t="s">
        <v>738</v>
      </c>
      <c r="E30" t="s">
        <v>709</v>
      </c>
    </row>
    <row r="31" spans="2:5" x14ac:dyDescent="0.3">
      <c r="B31" t="s">
        <v>739</v>
      </c>
      <c r="C31">
        <v>542580</v>
      </c>
      <c r="D31" t="s">
        <v>740</v>
      </c>
      <c r="E31" t="s">
        <v>741</v>
      </c>
    </row>
    <row r="32" spans="2:5" x14ac:dyDescent="0.3">
      <c r="B32" t="s">
        <v>742</v>
      </c>
      <c r="C32">
        <v>524348</v>
      </c>
      <c r="D32" t="s">
        <v>743</v>
      </c>
      <c r="E32" t="s">
        <v>736</v>
      </c>
    </row>
    <row r="33" spans="2:5" x14ac:dyDescent="0.3">
      <c r="B33" t="s">
        <v>744</v>
      </c>
      <c r="C33">
        <v>524208</v>
      </c>
      <c r="D33" t="s">
        <v>745</v>
      </c>
      <c r="E33" t="s">
        <v>746</v>
      </c>
    </row>
    <row r="34" spans="2:5" x14ac:dyDescent="0.3">
      <c r="B34" t="s">
        <v>747</v>
      </c>
      <c r="C34">
        <v>526488</v>
      </c>
      <c r="D34" t="s">
        <v>698</v>
      </c>
      <c r="E34" t="s">
        <v>713</v>
      </c>
    </row>
    <row r="35" spans="2:5" x14ac:dyDescent="0.3">
      <c r="B35" t="s">
        <v>748</v>
      </c>
      <c r="C35">
        <v>514274</v>
      </c>
      <c r="D35" t="s">
        <v>749</v>
      </c>
      <c r="E35" t="s">
        <v>713</v>
      </c>
    </row>
    <row r="36" spans="2:5" x14ac:dyDescent="0.3">
      <c r="B36" t="s">
        <v>750</v>
      </c>
      <c r="C36" t="s">
        <v>698</v>
      </c>
      <c r="D36" t="s">
        <v>751</v>
      </c>
      <c r="E36" t="s">
        <v>709</v>
      </c>
    </row>
    <row r="37" spans="2:5" x14ac:dyDescent="0.3">
      <c r="B37" t="s">
        <v>752</v>
      </c>
      <c r="C37">
        <v>519319</v>
      </c>
      <c r="D37" t="s">
        <v>698</v>
      </c>
      <c r="E37" t="s">
        <v>704</v>
      </c>
    </row>
    <row r="38" spans="2:5" x14ac:dyDescent="0.3">
      <c r="B38" t="s">
        <v>753</v>
      </c>
      <c r="C38">
        <v>512038</v>
      </c>
      <c r="D38" t="s">
        <v>698</v>
      </c>
      <c r="E38" t="s">
        <v>720</v>
      </c>
    </row>
    <row r="39" spans="2:5" x14ac:dyDescent="0.3">
      <c r="B39" t="s">
        <v>754</v>
      </c>
      <c r="C39">
        <v>541988</v>
      </c>
      <c r="D39" t="s">
        <v>755</v>
      </c>
      <c r="E39" t="s">
        <v>756</v>
      </c>
    </row>
    <row r="40" spans="2:5" x14ac:dyDescent="0.3">
      <c r="B40" t="s">
        <v>757</v>
      </c>
      <c r="C40">
        <v>539528</v>
      </c>
      <c r="D40" t="s">
        <v>698</v>
      </c>
      <c r="E40" t="s">
        <v>758</v>
      </c>
    </row>
    <row r="41" spans="2:5" x14ac:dyDescent="0.3">
      <c r="B41" t="s">
        <v>759</v>
      </c>
      <c r="C41">
        <v>523204</v>
      </c>
      <c r="D41" t="s">
        <v>760</v>
      </c>
      <c r="E41" t="s">
        <v>761</v>
      </c>
    </row>
    <row r="42" spans="2:5" x14ac:dyDescent="0.3">
      <c r="B42" t="s">
        <v>762</v>
      </c>
      <c r="C42">
        <v>512165</v>
      </c>
      <c r="D42" t="s">
        <v>698</v>
      </c>
      <c r="E42" t="s">
        <v>720</v>
      </c>
    </row>
    <row r="43" spans="2:5" x14ac:dyDescent="0.3">
      <c r="B43" t="s">
        <v>763</v>
      </c>
      <c r="C43">
        <v>500002</v>
      </c>
      <c r="D43" t="s">
        <v>764</v>
      </c>
      <c r="E43" t="s">
        <v>741</v>
      </c>
    </row>
    <row r="44" spans="2:5" x14ac:dyDescent="0.3">
      <c r="B44" t="s">
        <v>765</v>
      </c>
      <c r="C44">
        <v>500488</v>
      </c>
      <c r="D44" t="s">
        <v>766</v>
      </c>
      <c r="E44" t="s">
        <v>736</v>
      </c>
    </row>
    <row r="45" spans="2:5" x14ac:dyDescent="0.3">
      <c r="B45" t="s">
        <v>767</v>
      </c>
      <c r="C45">
        <v>500488</v>
      </c>
      <c r="D45" t="s">
        <v>768</v>
      </c>
      <c r="E45" t="s">
        <v>736</v>
      </c>
    </row>
    <row r="46" spans="2:5" x14ac:dyDescent="0.3">
      <c r="B46" t="s">
        <v>769</v>
      </c>
      <c r="C46">
        <v>520123</v>
      </c>
      <c r="D46" t="s">
        <v>698</v>
      </c>
      <c r="E46" t="s">
        <v>770</v>
      </c>
    </row>
    <row r="47" spans="2:5" x14ac:dyDescent="0.3">
      <c r="B47" t="s">
        <v>771</v>
      </c>
      <c r="C47">
        <v>513119</v>
      </c>
      <c r="D47" t="s">
        <v>698</v>
      </c>
      <c r="E47" t="s">
        <v>772</v>
      </c>
    </row>
    <row r="48" spans="2:5" x14ac:dyDescent="0.3">
      <c r="B48" t="s">
        <v>773</v>
      </c>
      <c r="C48">
        <v>520123</v>
      </c>
      <c r="D48" t="s">
        <v>698</v>
      </c>
      <c r="E48" t="s">
        <v>770</v>
      </c>
    </row>
    <row r="49" spans="2:5" x14ac:dyDescent="0.3">
      <c r="B49" t="s">
        <v>774</v>
      </c>
      <c r="C49">
        <v>532682</v>
      </c>
      <c r="D49" t="s">
        <v>775</v>
      </c>
      <c r="E49" t="s">
        <v>776</v>
      </c>
    </row>
    <row r="50" spans="2:5" x14ac:dyDescent="0.3">
      <c r="B50" t="s">
        <v>777</v>
      </c>
      <c r="C50">
        <v>539560</v>
      </c>
      <c r="D50" t="s">
        <v>698</v>
      </c>
      <c r="E50" t="s">
        <v>778</v>
      </c>
    </row>
    <row r="51" spans="2:5" x14ac:dyDescent="0.3">
      <c r="B51" t="s">
        <v>779</v>
      </c>
      <c r="C51">
        <v>532057</v>
      </c>
      <c r="D51" t="s">
        <v>698</v>
      </c>
      <c r="E51" t="s">
        <v>715</v>
      </c>
    </row>
    <row r="52" spans="2:5" x14ac:dyDescent="0.3">
      <c r="B52" t="s">
        <v>780</v>
      </c>
      <c r="C52">
        <v>538952</v>
      </c>
      <c r="D52" t="s">
        <v>698</v>
      </c>
      <c r="E52" t="s">
        <v>715</v>
      </c>
    </row>
    <row r="53" spans="2:5" x14ac:dyDescent="0.3">
      <c r="B53" t="s">
        <v>781</v>
      </c>
      <c r="C53">
        <v>538935</v>
      </c>
      <c r="D53" t="s">
        <v>698</v>
      </c>
      <c r="E53" t="s">
        <v>782</v>
      </c>
    </row>
    <row r="54" spans="2:5" x14ac:dyDescent="0.3">
      <c r="B54" t="s">
        <v>783</v>
      </c>
      <c r="C54">
        <v>539544</v>
      </c>
      <c r="D54" t="s">
        <v>698</v>
      </c>
      <c r="E54" t="s">
        <v>784</v>
      </c>
    </row>
    <row r="55" spans="2:5" x14ac:dyDescent="0.3">
      <c r="B55" t="s">
        <v>785</v>
      </c>
      <c r="C55">
        <v>511756</v>
      </c>
      <c r="D55" t="s">
        <v>698</v>
      </c>
      <c r="E55" t="s">
        <v>715</v>
      </c>
    </row>
    <row r="56" spans="2:5" x14ac:dyDescent="0.3">
      <c r="B56" t="s">
        <v>786</v>
      </c>
      <c r="C56">
        <v>511756</v>
      </c>
      <c r="D56" t="s">
        <v>698</v>
      </c>
      <c r="E56" t="s">
        <v>715</v>
      </c>
    </row>
    <row r="57" spans="2:5" x14ac:dyDescent="0.3">
      <c r="B57" t="s">
        <v>787</v>
      </c>
      <c r="C57" t="s">
        <v>698</v>
      </c>
      <c r="D57" t="s">
        <v>788</v>
      </c>
      <c r="E57" t="s">
        <v>789</v>
      </c>
    </row>
    <row r="58" spans="2:5" x14ac:dyDescent="0.3">
      <c r="B58" t="s">
        <v>790</v>
      </c>
      <c r="C58">
        <v>531161</v>
      </c>
      <c r="D58" t="s">
        <v>698</v>
      </c>
      <c r="E58" t="s">
        <v>791</v>
      </c>
    </row>
    <row r="59" spans="2:5" x14ac:dyDescent="0.3">
      <c r="B59" t="s">
        <v>792</v>
      </c>
      <c r="C59">
        <v>500410</v>
      </c>
      <c r="D59" t="s">
        <v>793</v>
      </c>
      <c r="E59" t="s">
        <v>711</v>
      </c>
    </row>
    <row r="60" spans="2:5" x14ac:dyDescent="0.3">
      <c r="B60" t="s">
        <v>794</v>
      </c>
      <c r="C60">
        <v>517494</v>
      </c>
      <c r="D60" t="s">
        <v>698</v>
      </c>
      <c r="E60" t="s">
        <v>795</v>
      </c>
    </row>
    <row r="61" spans="2:5" x14ac:dyDescent="0.3">
      <c r="B61" t="s">
        <v>796</v>
      </c>
      <c r="C61">
        <v>532268</v>
      </c>
      <c r="D61" t="s">
        <v>797</v>
      </c>
      <c r="E61" t="s">
        <v>684</v>
      </c>
    </row>
    <row r="62" spans="2:5" x14ac:dyDescent="0.3">
      <c r="B62" t="s">
        <v>798</v>
      </c>
      <c r="C62" t="s">
        <v>698</v>
      </c>
      <c r="D62" t="s">
        <v>799</v>
      </c>
      <c r="E62" t="s">
        <v>709</v>
      </c>
    </row>
    <row r="63" spans="2:5" x14ac:dyDescent="0.3">
      <c r="B63" t="s">
        <v>800</v>
      </c>
      <c r="C63" t="s">
        <v>698</v>
      </c>
      <c r="D63" t="s">
        <v>801</v>
      </c>
      <c r="E63" t="s">
        <v>709</v>
      </c>
    </row>
    <row r="64" spans="2:5" x14ac:dyDescent="0.3">
      <c r="B64" t="s">
        <v>802</v>
      </c>
      <c r="C64">
        <v>530093</v>
      </c>
      <c r="D64" t="s">
        <v>698</v>
      </c>
      <c r="E64" t="s">
        <v>803</v>
      </c>
    </row>
    <row r="65" spans="2:5" x14ac:dyDescent="0.3">
      <c r="B65" t="s">
        <v>804</v>
      </c>
      <c r="C65" t="s">
        <v>698</v>
      </c>
      <c r="D65" t="s">
        <v>805</v>
      </c>
      <c r="E65" t="s">
        <v>709</v>
      </c>
    </row>
    <row r="66" spans="2:5" x14ac:dyDescent="0.3">
      <c r="B66" t="s">
        <v>806</v>
      </c>
      <c r="C66">
        <v>539661</v>
      </c>
      <c r="D66" t="s">
        <v>698</v>
      </c>
      <c r="E66" t="s">
        <v>732</v>
      </c>
    </row>
    <row r="67" spans="2:5" x14ac:dyDescent="0.3">
      <c r="B67" t="s">
        <v>807</v>
      </c>
      <c r="C67">
        <v>531525</v>
      </c>
      <c r="D67" t="s">
        <v>698</v>
      </c>
      <c r="E67" t="s">
        <v>791</v>
      </c>
    </row>
    <row r="68" spans="2:5" x14ac:dyDescent="0.3">
      <c r="B68" t="s">
        <v>808</v>
      </c>
      <c r="C68">
        <v>538570</v>
      </c>
      <c r="D68" t="s">
        <v>809</v>
      </c>
      <c r="E68" t="s">
        <v>681</v>
      </c>
    </row>
    <row r="69" spans="2:5" x14ac:dyDescent="0.3">
      <c r="B69" t="s">
        <v>810</v>
      </c>
      <c r="C69">
        <v>517356</v>
      </c>
      <c r="D69" t="s">
        <v>698</v>
      </c>
      <c r="E69" t="s">
        <v>795</v>
      </c>
    </row>
    <row r="70" spans="2:5" x14ac:dyDescent="0.3">
      <c r="B70" t="s">
        <v>811</v>
      </c>
      <c r="C70">
        <v>530043</v>
      </c>
      <c r="D70" t="s">
        <v>698</v>
      </c>
      <c r="E70" t="s">
        <v>812</v>
      </c>
    </row>
    <row r="71" spans="2:5" x14ac:dyDescent="0.3">
      <c r="B71" t="s">
        <v>813</v>
      </c>
      <c r="C71">
        <v>539391</v>
      </c>
      <c r="D71" t="s">
        <v>698</v>
      </c>
      <c r="E71" t="s">
        <v>715</v>
      </c>
    </row>
    <row r="72" spans="2:5" x14ac:dyDescent="0.3">
      <c r="B72" t="s">
        <v>814</v>
      </c>
      <c r="C72">
        <v>513149</v>
      </c>
      <c r="D72" t="s">
        <v>815</v>
      </c>
      <c r="E72" t="s">
        <v>816</v>
      </c>
    </row>
    <row r="73" spans="2:5" x14ac:dyDescent="0.3">
      <c r="B73" t="s">
        <v>817</v>
      </c>
      <c r="C73">
        <v>524091</v>
      </c>
      <c r="D73" t="s">
        <v>698</v>
      </c>
      <c r="E73" t="s">
        <v>818</v>
      </c>
    </row>
    <row r="74" spans="2:5" x14ac:dyDescent="0.3">
      <c r="B74" t="s">
        <v>819</v>
      </c>
      <c r="C74">
        <v>532762</v>
      </c>
      <c r="D74" t="s">
        <v>820</v>
      </c>
      <c r="E74" t="s">
        <v>821</v>
      </c>
    </row>
    <row r="75" spans="2:5" x14ac:dyDescent="0.3">
      <c r="B75" t="s">
        <v>822</v>
      </c>
      <c r="C75">
        <v>511706</v>
      </c>
      <c r="D75" t="s">
        <v>698</v>
      </c>
      <c r="E75" t="s">
        <v>681</v>
      </c>
    </row>
    <row r="76" spans="2:5" x14ac:dyDescent="0.3">
      <c r="B76" t="s">
        <v>823</v>
      </c>
      <c r="C76">
        <v>511706</v>
      </c>
      <c r="D76" t="s">
        <v>698</v>
      </c>
      <c r="E76" t="s">
        <v>681</v>
      </c>
    </row>
    <row r="77" spans="2:5" x14ac:dyDescent="0.3">
      <c r="B77" t="s">
        <v>824</v>
      </c>
      <c r="C77">
        <v>541144</v>
      </c>
      <c r="D77" t="s">
        <v>698</v>
      </c>
      <c r="E77" t="s">
        <v>812</v>
      </c>
    </row>
    <row r="78" spans="2:5" x14ac:dyDescent="0.3">
      <c r="B78" t="s">
        <v>825</v>
      </c>
      <c r="C78">
        <v>512599</v>
      </c>
      <c r="D78" t="s">
        <v>826</v>
      </c>
      <c r="E78" t="s">
        <v>720</v>
      </c>
    </row>
    <row r="79" spans="2:5" x14ac:dyDescent="0.3">
      <c r="B79" t="s">
        <v>827</v>
      </c>
      <c r="C79">
        <v>542066</v>
      </c>
      <c r="D79" t="s">
        <v>828</v>
      </c>
      <c r="E79" t="s">
        <v>829</v>
      </c>
    </row>
    <row r="80" spans="2:5" x14ac:dyDescent="0.3">
      <c r="B80" t="s">
        <v>830</v>
      </c>
      <c r="C80">
        <v>541450</v>
      </c>
      <c r="D80" t="s">
        <v>831</v>
      </c>
      <c r="E80" t="s">
        <v>741</v>
      </c>
    </row>
    <row r="81" spans="2:5" x14ac:dyDescent="0.3">
      <c r="B81" t="s">
        <v>832</v>
      </c>
      <c r="C81">
        <v>532921</v>
      </c>
      <c r="D81" t="s">
        <v>833</v>
      </c>
      <c r="E81" t="s">
        <v>834</v>
      </c>
    </row>
    <row r="82" spans="2:5" x14ac:dyDescent="0.3">
      <c r="B82" t="s">
        <v>835</v>
      </c>
      <c r="C82">
        <v>533096</v>
      </c>
      <c r="D82" t="s">
        <v>836</v>
      </c>
      <c r="E82" t="s">
        <v>837</v>
      </c>
    </row>
    <row r="83" spans="2:5" x14ac:dyDescent="0.3">
      <c r="B83" t="s">
        <v>838</v>
      </c>
      <c r="C83">
        <v>539254</v>
      </c>
      <c r="D83" t="s">
        <v>839</v>
      </c>
      <c r="E83" t="s">
        <v>837</v>
      </c>
    </row>
    <row r="84" spans="2:5" x14ac:dyDescent="0.3">
      <c r="B84" t="s">
        <v>840</v>
      </c>
      <c r="C84">
        <v>538563</v>
      </c>
      <c r="D84" t="s">
        <v>698</v>
      </c>
      <c r="E84" t="s">
        <v>720</v>
      </c>
    </row>
    <row r="85" spans="2:5" x14ac:dyDescent="0.3">
      <c r="B85" t="s">
        <v>841</v>
      </c>
      <c r="C85">
        <v>526711</v>
      </c>
      <c r="D85" t="s">
        <v>698</v>
      </c>
      <c r="E85" t="s">
        <v>842</v>
      </c>
    </row>
    <row r="86" spans="2:5" x14ac:dyDescent="0.3">
      <c r="B86" t="s">
        <v>843</v>
      </c>
      <c r="C86">
        <v>523411</v>
      </c>
      <c r="D86" t="s">
        <v>698</v>
      </c>
      <c r="E86" t="s">
        <v>844</v>
      </c>
    </row>
    <row r="87" spans="2:5" x14ac:dyDescent="0.3">
      <c r="B87" t="s">
        <v>845</v>
      </c>
      <c r="C87">
        <v>539506</v>
      </c>
      <c r="D87" t="s">
        <v>698</v>
      </c>
      <c r="E87" t="s">
        <v>715</v>
      </c>
    </row>
    <row r="88" spans="2:5" x14ac:dyDescent="0.3">
      <c r="B88" t="s">
        <v>846</v>
      </c>
      <c r="C88">
        <v>507852</v>
      </c>
      <c r="D88" t="s">
        <v>698</v>
      </c>
      <c r="E88" t="s">
        <v>812</v>
      </c>
    </row>
    <row r="89" spans="2:5" x14ac:dyDescent="0.3">
      <c r="B89" t="s">
        <v>847</v>
      </c>
      <c r="C89">
        <v>541865</v>
      </c>
      <c r="D89" t="s">
        <v>698</v>
      </c>
      <c r="E89" t="s">
        <v>732</v>
      </c>
    </row>
    <row r="90" spans="2:5" x14ac:dyDescent="0.3">
      <c r="B90" t="s">
        <v>848</v>
      </c>
      <c r="C90">
        <v>519183</v>
      </c>
      <c r="D90" t="s">
        <v>849</v>
      </c>
      <c r="E90" t="s">
        <v>758</v>
      </c>
    </row>
    <row r="91" spans="2:5" x14ac:dyDescent="0.3">
      <c r="B91" t="s">
        <v>850</v>
      </c>
      <c r="C91">
        <v>539493</v>
      </c>
      <c r="D91" t="s">
        <v>698</v>
      </c>
      <c r="E91" t="s">
        <v>715</v>
      </c>
    </row>
    <row r="92" spans="2:5" x14ac:dyDescent="0.3">
      <c r="B92" t="s">
        <v>851</v>
      </c>
      <c r="C92">
        <v>539189</v>
      </c>
      <c r="D92" t="s">
        <v>698</v>
      </c>
      <c r="E92" t="s">
        <v>784</v>
      </c>
    </row>
    <row r="93" spans="2:5" x14ac:dyDescent="0.3">
      <c r="B93" t="s">
        <v>852</v>
      </c>
      <c r="C93">
        <v>780018</v>
      </c>
      <c r="D93" t="s">
        <v>698</v>
      </c>
      <c r="E93" t="s">
        <v>789</v>
      </c>
    </row>
    <row r="94" spans="2:5" x14ac:dyDescent="0.3">
      <c r="B94" t="s">
        <v>853</v>
      </c>
      <c r="C94">
        <v>538365</v>
      </c>
      <c r="D94" t="s">
        <v>854</v>
      </c>
      <c r="E94" t="s">
        <v>730</v>
      </c>
    </row>
    <row r="95" spans="2:5" x14ac:dyDescent="0.3">
      <c r="B95" t="s">
        <v>855</v>
      </c>
      <c r="C95">
        <v>532727</v>
      </c>
      <c r="D95" t="s">
        <v>856</v>
      </c>
      <c r="E95" t="s">
        <v>730</v>
      </c>
    </row>
    <row r="96" spans="2:5" x14ac:dyDescent="0.3">
      <c r="B96" t="s">
        <v>857</v>
      </c>
      <c r="C96">
        <v>531592</v>
      </c>
      <c r="D96" t="s">
        <v>698</v>
      </c>
      <c r="E96" t="s">
        <v>858</v>
      </c>
    </row>
    <row r="97" spans="2:5" x14ac:dyDescent="0.3">
      <c r="B97" t="s">
        <v>859</v>
      </c>
      <c r="C97">
        <v>532056</v>
      </c>
      <c r="D97" t="s">
        <v>698</v>
      </c>
      <c r="E97" t="s">
        <v>718</v>
      </c>
    </row>
    <row r="98" spans="2:5" x14ac:dyDescent="0.3">
      <c r="B98" t="s">
        <v>860</v>
      </c>
      <c r="C98">
        <v>514113</v>
      </c>
      <c r="D98" t="s">
        <v>698</v>
      </c>
      <c r="E98" t="s">
        <v>713</v>
      </c>
    </row>
    <row r="99" spans="2:5" x14ac:dyDescent="0.3">
      <c r="B99" t="s">
        <v>861</v>
      </c>
      <c r="C99">
        <v>534707</v>
      </c>
      <c r="D99" t="s">
        <v>698</v>
      </c>
      <c r="E99" t="s">
        <v>812</v>
      </c>
    </row>
    <row r="100" spans="2:5" x14ac:dyDescent="0.3">
      <c r="B100" t="s">
        <v>862</v>
      </c>
      <c r="C100">
        <v>540691</v>
      </c>
      <c r="D100" t="s">
        <v>863</v>
      </c>
      <c r="E100" t="s">
        <v>864</v>
      </c>
    </row>
    <row r="101" spans="2:5" x14ac:dyDescent="0.3">
      <c r="B101" t="s">
        <v>865</v>
      </c>
      <c r="C101">
        <v>535755</v>
      </c>
      <c r="D101" t="s">
        <v>866</v>
      </c>
      <c r="E101" t="s">
        <v>867</v>
      </c>
    </row>
    <row r="102" spans="2:5" x14ac:dyDescent="0.3">
      <c r="B102" t="s">
        <v>868</v>
      </c>
      <c r="C102">
        <v>532974</v>
      </c>
      <c r="D102" t="s">
        <v>869</v>
      </c>
      <c r="E102" t="s">
        <v>681</v>
      </c>
    </row>
    <row r="103" spans="2:5" x14ac:dyDescent="0.3">
      <c r="B103" t="s">
        <v>870</v>
      </c>
      <c r="C103">
        <v>540146</v>
      </c>
      <c r="D103" t="s">
        <v>698</v>
      </c>
      <c r="E103" t="s">
        <v>732</v>
      </c>
    </row>
    <row r="104" spans="2:5" x14ac:dyDescent="0.3">
      <c r="B104" t="s">
        <v>871</v>
      </c>
      <c r="C104">
        <v>513513</v>
      </c>
      <c r="D104" t="s">
        <v>698</v>
      </c>
      <c r="E104" t="s">
        <v>730</v>
      </c>
    </row>
    <row r="105" spans="2:5" x14ac:dyDescent="0.3">
      <c r="B105" t="s">
        <v>872</v>
      </c>
      <c r="C105">
        <v>521141</v>
      </c>
      <c r="D105" t="s">
        <v>698</v>
      </c>
      <c r="E105" t="s">
        <v>713</v>
      </c>
    </row>
    <row r="106" spans="2:5" x14ac:dyDescent="0.3">
      <c r="B106" t="s">
        <v>873</v>
      </c>
      <c r="C106">
        <v>540205</v>
      </c>
      <c r="D106" t="s">
        <v>698</v>
      </c>
      <c r="E106" t="s">
        <v>720</v>
      </c>
    </row>
    <row r="107" spans="2:5" x14ac:dyDescent="0.3">
      <c r="B107" t="s">
        <v>874</v>
      </c>
      <c r="C107">
        <v>539056</v>
      </c>
      <c r="D107" t="s">
        <v>875</v>
      </c>
      <c r="E107" t="s">
        <v>876</v>
      </c>
    </row>
    <row r="108" spans="2:5" x14ac:dyDescent="0.3">
      <c r="B108" t="s">
        <v>877</v>
      </c>
      <c r="C108">
        <v>511359</v>
      </c>
      <c r="D108" t="s">
        <v>698</v>
      </c>
      <c r="E108" t="s">
        <v>715</v>
      </c>
    </row>
    <row r="109" spans="2:5" x14ac:dyDescent="0.3">
      <c r="B109" t="s">
        <v>878</v>
      </c>
      <c r="C109">
        <v>530431</v>
      </c>
      <c r="D109" t="s">
        <v>698</v>
      </c>
      <c r="E109" t="s">
        <v>720</v>
      </c>
    </row>
    <row r="110" spans="2:5" x14ac:dyDescent="0.3">
      <c r="B110" t="s">
        <v>879</v>
      </c>
      <c r="C110">
        <v>523120</v>
      </c>
      <c r="D110" t="s">
        <v>698</v>
      </c>
      <c r="E110" t="s">
        <v>880</v>
      </c>
    </row>
    <row r="111" spans="2:5" x14ac:dyDescent="0.3">
      <c r="B111" t="s">
        <v>881</v>
      </c>
      <c r="C111">
        <v>517041</v>
      </c>
      <c r="D111" t="s">
        <v>882</v>
      </c>
      <c r="E111" t="s">
        <v>883</v>
      </c>
    </row>
    <row r="112" spans="2:5" x14ac:dyDescent="0.3">
      <c r="B112" t="s">
        <v>884</v>
      </c>
      <c r="C112">
        <v>532172</v>
      </c>
      <c r="D112" t="s">
        <v>885</v>
      </c>
      <c r="E112" t="s">
        <v>684</v>
      </c>
    </row>
    <row r="113" spans="2:5" x14ac:dyDescent="0.3">
      <c r="B113" t="s">
        <v>886</v>
      </c>
      <c r="C113">
        <v>523031</v>
      </c>
      <c r="D113" t="s">
        <v>698</v>
      </c>
      <c r="E113" t="s">
        <v>887</v>
      </c>
    </row>
    <row r="114" spans="2:5" x14ac:dyDescent="0.3">
      <c r="B114" t="s">
        <v>888</v>
      </c>
      <c r="C114">
        <v>521048</v>
      </c>
      <c r="D114" t="s">
        <v>698</v>
      </c>
      <c r="E114" t="s">
        <v>713</v>
      </c>
    </row>
    <row r="115" spans="2:5" x14ac:dyDescent="0.3">
      <c r="B115" t="s">
        <v>889</v>
      </c>
      <c r="C115">
        <v>534612</v>
      </c>
      <c r="D115" t="s">
        <v>698</v>
      </c>
      <c r="E115" t="s">
        <v>837</v>
      </c>
    </row>
    <row r="116" spans="2:5" x14ac:dyDescent="0.3">
      <c r="B116" t="s">
        <v>890</v>
      </c>
      <c r="C116">
        <v>506947</v>
      </c>
      <c r="D116" t="s">
        <v>698</v>
      </c>
      <c r="E116" t="s">
        <v>746</v>
      </c>
    </row>
    <row r="117" spans="2:5" x14ac:dyDescent="0.3">
      <c r="B117" t="s">
        <v>891</v>
      </c>
      <c r="C117">
        <v>531047</v>
      </c>
      <c r="D117" t="s">
        <v>698</v>
      </c>
      <c r="E117" t="s">
        <v>715</v>
      </c>
    </row>
    <row r="118" spans="2:5" x14ac:dyDescent="0.3">
      <c r="B118" t="s">
        <v>892</v>
      </c>
      <c r="C118">
        <v>539982</v>
      </c>
      <c r="D118" t="s">
        <v>698</v>
      </c>
      <c r="E118" t="s">
        <v>893</v>
      </c>
    </row>
    <row r="119" spans="2:5" x14ac:dyDescent="0.3">
      <c r="B119" t="s">
        <v>894</v>
      </c>
      <c r="C119">
        <v>540025</v>
      </c>
      <c r="D119" t="s">
        <v>895</v>
      </c>
      <c r="E119" t="s">
        <v>896</v>
      </c>
    </row>
    <row r="120" spans="2:5" x14ac:dyDescent="0.3">
      <c r="B120" t="s">
        <v>897</v>
      </c>
      <c r="C120">
        <v>523269</v>
      </c>
      <c r="D120" t="s">
        <v>898</v>
      </c>
      <c r="E120" t="s">
        <v>899</v>
      </c>
    </row>
    <row r="121" spans="2:5" x14ac:dyDescent="0.3">
      <c r="B121" t="s">
        <v>900</v>
      </c>
      <c r="C121">
        <v>523269</v>
      </c>
      <c r="D121" t="s">
        <v>898</v>
      </c>
      <c r="E121" t="s">
        <v>899</v>
      </c>
    </row>
    <row r="122" spans="2:5" x14ac:dyDescent="0.3">
      <c r="B122" t="s">
        <v>901</v>
      </c>
      <c r="C122">
        <v>531429</v>
      </c>
      <c r="D122" t="s">
        <v>698</v>
      </c>
      <c r="E122" t="s">
        <v>791</v>
      </c>
    </row>
    <row r="123" spans="2:5" x14ac:dyDescent="0.3">
      <c r="B123" t="s">
        <v>902</v>
      </c>
      <c r="C123">
        <v>539773</v>
      </c>
      <c r="D123" t="s">
        <v>698</v>
      </c>
      <c r="E123" t="s">
        <v>715</v>
      </c>
    </row>
    <row r="124" spans="2:5" x14ac:dyDescent="0.3">
      <c r="B124" t="s">
        <v>903</v>
      </c>
      <c r="C124">
        <v>531686</v>
      </c>
      <c r="D124" t="s">
        <v>698</v>
      </c>
      <c r="E124" t="s">
        <v>736</v>
      </c>
    </row>
    <row r="125" spans="2:5" x14ac:dyDescent="0.3">
      <c r="B125" t="s">
        <v>904</v>
      </c>
      <c r="C125">
        <v>541152</v>
      </c>
      <c r="D125" t="s">
        <v>698</v>
      </c>
      <c r="E125" t="s">
        <v>720</v>
      </c>
    </row>
    <row r="126" spans="2:5" x14ac:dyDescent="0.3">
      <c r="B126" t="s">
        <v>905</v>
      </c>
      <c r="C126">
        <v>541152</v>
      </c>
      <c r="D126" t="s">
        <v>698</v>
      </c>
      <c r="E126" t="s">
        <v>720</v>
      </c>
    </row>
    <row r="127" spans="2:5" x14ac:dyDescent="0.3">
      <c r="B127" t="s">
        <v>906</v>
      </c>
      <c r="C127">
        <v>500003</v>
      </c>
      <c r="D127" t="s">
        <v>907</v>
      </c>
      <c r="E127" t="s">
        <v>908</v>
      </c>
    </row>
    <row r="128" spans="2:5" x14ac:dyDescent="0.3">
      <c r="B128" t="s">
        <v>909</v>
      </c>
      <c r="C128">
        <v>541402</v>
      </c>
      <c r="D128" t="s">
        <v>698</v>
      </c>
      <c r="E128" t="s">
        <v>706</v>
      </c>
    </row>
    <row r="129" spans="2:5" x14ac:dyDescent="0.3">
      <c r="B129" t="s">
        <v>910</v>
      </c>
      <c r="C129">
        <v>531921</v>
      </c>
      <c r="D129" t="s">
        <v>911</v>
      </c>
      <c r="E129" t="s">
        <v>912</v>
      </c>
    </row>
    <row r="130" spans="2:5" x14ac:dyDescent="0.3">
      <c r="B130" t="s">
        <v>913</v>
      </c>
      <c r="C130">
        <v>500463</v>
      </c>
      <c r="D130" t="s">
        <v>914</v>
      </c>
      <c r="E130" t="s">
        <v>684</v>
      </c>
    </row>
    <row r="131" spans="2:5" x14ac:dyDescent="0.3">
      <c r="B131" t="s">
        <v>915</v>
      </c>
      <c r="C131">
        <v>539042</v>
      </c>
      <c r="D131" t="s">
        <v>698</v>
      </c>
      <c r="E131" t="s">
        <v>784</v>
      </c>
    </row>
    <row r="132" spans="2:5" x14ac:dyDescent="0.3">
      <c r="B132" t="s">
        <v>916</v>
      </c>
      <c r="C132">
        <v>516020</v>
      </c>
      <c r="D132" t="s">
        <v>698</v>
      </c>
      <c r="E132" t="s">
        <v>692</v>
      </c>
    </row>
    <row r="133" spans="2:5" x14ac:dyDescent="0.3">
      <c r="B133" t="s">
        <v>917</v>
      </c>
      <c r="C133">
        <v>537492</v>
      </c>
      <c r="D133" t="s">
        <v>698</v>
      </c>
      <c r="E133" t="s">
        <v>720</v>
      </c>
    </row>
    <row r="134" spans="2:5" x14ac:dyDescent="0.3">
      <c r="B134" t="s">
        <v>918</v>
      </c>
      <c r="C134">
        <v>537292</v>
      </c>
      <c r="D134" t="s">
        <v>919</v>
      </c>
      <c r="E134" t="s">
        <v>896</v>
      </c>
    </row>
    <row r="135" spans="2:5" x14ac:dyDescent="0.3">
      <c r="B135" t="s">
        <v>920</v>
      </c>
      <c r="C135">
        <v>537292</v>
      </c>
      <c r="D135" t="s">
        <v>919</v>
      </c>
      <c r="E135" t="s">
        <v>896</v>
      </c>
    </row>
    <row r="136" spans="2:5" x14ac:dyDescent="0.3">
      <c r="B136" t="s">
        <v>921</v>
      </c>
      <c r="C136" t="s">
        <v>698</v>
      </c>
      <c r="D136" t="s">
        <v>922</v>
      </c>
      <c r="E136" t="s">
        <v>709</v>
      </c>
    </row>
    <row r="137" spans="2:5" x14ac:dyDescent="0.3">
      <c r="B137" t="s">
        <v>923</v>
      </c>
      <c r="C137" t="s">
        <v>698</v>
      </c>
      <c r="D137" t="s">
        <v>922</v>
      </c>
      <c r="E137" t="s">
        <v>709</v>
      </c>
    </row>
    <row r="138" spans="2:5" x14ac:dyDescent="0.3">
      <c r="B138" t="s">
        <v>924</v>
      </c>
      <c r="C138">
        <v>500215</v>
      </c>
      <c r="D138" t="s">
        <v>925</v>
      </c>
      <c r="E138" t="s">
        <v>896</v>
      </c>
    </row>
    <row r="139" spans="2:5" x14ac:dyDescent="0.3">
      <c r="B139" t="s">
        <v>926</v>
      </c>
      <c r="C139" t="s">
        <v>698</v>
      </c>
      <c r="D139" t="s">
        <v>927</v>
      </c>
      <c r="E139" t="s">
        <v>709</v>
      </c>
    </row>
    <row r="140" spans="2:5" x14ac:dyDescent="0.3">
      <c r="B140" t="s">
        <v>928</v>
      </c>
      <c r="C140" t="s">
        <v>698</v>
      </c>
      <c r="D140" t="s">
        <v>929</v>
      </c>
      <c r="E140" t="s">
        <v>709</v>
      </c>
    </row>
    <row r="141" spans="2:5" x14ac:dyDescent="0.3">
      <c r="B141" t="s">
        <v>930</v>
      </c>
      <c r="C141">
        <v>532811</v>
      </c>
      <c r="D141" t="s">
        <v>931</v>
      </c>
      <c r="E141" t="s">
        <v>784</v>
      </c>
    </row>
    <row r="142" spans="2:5" x14ac:dyDescent="0.3">
      <c r="B142" t="s">
        <v>932</v>
      </c>
      <c r="C142">
        <v>532811</v>
      </c>
      <c r="D142" t="s">
        <v>931</v>
      </c>
      <c r="E142" t="s">
        <v>784</v>
      </c>
    </row>
    <row r="143" spans="2:5" x14ac:dyDescent="0.3">
      <c r="B143" t="s">
        <v>933</v>
      </c>
      <c r="C143">
        <v>522273</v>
      </c>
      <c r="D143" t="s">
        <v>698</v>
      </c>
      <c r="E143" t="s">
        <v>730</v>
      </c>
    </row>
    <row r="144" spans="2:5" x14ac:dyDescent="0.3">
      <c r="B144" t="s">
        <v>934</v>
      </c>
      <c r="C144">
        <v>532806</v>
      </c>
      <c r="D144" t="s">
        <v>698</v>
      </c>
      <c r="E144" t="s">
        <v>935</v>
      </c>
    </row>
    <row r="145" spans="2:5" x14ac:dyDescent="0.3">
      <c r="B145" t="s">
        <v>936</v>
      </c>
      <c r="C145">
        <v>532683</v>
      </c>
      <c r="D145" t="s">
        <v>937</v>
      </c>
      <c r="E145" t="s">
        <v>883</v>
      </c>
    </row>
    <row r="146" spans="2:5" x14ac:dyDescent="0.3">
      <c r="B146" t="s">
        <v>938</v>
      </c>
      <c r="C146">
        <v>524288</v>
      </c>
      <c r="D146" t="s">
        <v>698</v>
      </c>
      <c r="E146" t="s">
        <v>842</v>
      </c>
    </row>
    <row r="147" spans="2:5" x14ac:dyDescent="0.3">
      <c r="B147" t="s">
        <v>939</v>
      </c>
      <c r="C147" t="s">
        <v>698</v>
      </c>
      <c r="D147" t="s">
        <v>940</v>
      </c>
      <c r="E147" t="s">
        <v>709</v>
      </c>
    </row>
    <row r="148" spans="2:5" x14ac:dyDescent="0.3">
      <c r="B148" t="s">
        <v>941</v>
      </c>
      <c r="C148" t="s">
        <v>698</v>
      </c>
      <c r="D148" t="s">
        <v>942</v>
      </c>
      <c r="E148" t="s">
        <v>709</v>
      </c>
    </row>
    <row r="149" spans="2:5" x14ac:dyDescent="0.3">
      <c r="B149" t="s">
        <v>943</v>
      </c>
      <c r="C149">
        <v>532975</v>
      </c>
      <c r="D149" t="s">
        <v>698</v>
      </c>
      <c r="E149" t="s">
        <v>844</v>
      </c>
    </row>
    <row r="150" spans="2:5" x14ac:dyDescent="0.3">
      <c r="B150" t="s">
        <v>944</v>
      </c>
      <c r="C150">
        <v>532331</v>
      </c>
      <c r="D150" t="s">
        <v>945</v>
      </c>
      <c r="E150" t="s">
        <v>736</v>
      </c>
    </row>
    <row r="151" spans="2:5" x14ac:dyDescent="0.3">
      <c r="B151" t="s">
        <v>946</v>
      </c>
      <c r="C151">
        <v>519216</v>
      </c>
      <c r="D151" t="s">
        <v>698</v>
      </c>
      <c r="E151" t="s">
        <v>947</v>
      </c>
    </row>
    <row r="152" spans="2:5" x14ac:dyDescent="0.3">
      <c r="B152" t="s">
        <v>948</v>
      </c>
      <c r="C152">
        <v>511692</v>
      </c>
      <c r="D152" t="s">
        <v>698</v>
      </c>
      <c r="E152" t="s">
        <v>681</v>
      </c>
    </row>
    <row r="153" spans="2:5" x14ac:dyDescent="0.3">
      <c r="B153" t="s">
        <v>949</v>
      </c>
      <c r="C153">
        <v>530713</v>
      </c>
      <c r="D153" t="s">
        <v>698</v>
      </c>
      <c r="E153" t="s">
        <v>684</v>
      </c>
    </row>
    <row r="154" spans="2:5" x14ac:dyDescent="0.3">
      <c r="B154" t="s">
        <v>950</v>
      </c>
      <c r="C154">
        <v>513349</v>
      </c>
      <c r="D154" t="s">
        <v>951</v>
      </c>
      <c r="E154" t="s">
        <v>784</v>
      </c>
    </row>
    <row r="155" spans="2:5" x14ac:dyDescent="0.3">
      <c r="B155" t="s">
        <v>952</v>
      </c>
      <c r="C155">
        <v>513349</v>
      </c>
      <c r="D155" t="s">
        <v>951</v>
      </c>
      <c r="E155" t="s">
        <v>784</v>
      </c>
    </row>
    <row r="156" spans="2:5" x14ac:dyDescent="0.3">
      <c r="B156" t="s">
        <v>953</v>
      </c>
      <c r="C156" t="s">
        <v>698</v>
      </c>
      <c r="D156" t="s">
        <v>954</v>
      </c>
      <c r="E156" t="s">
        <v>709</v>
      </c>
    </row>
    <row r="157" spans="2:5" x14ac:dyDescent="0.3">
      <c r="B157" t="s">
        <v>955</v>
      </c>
      <c r="C157">
        <v>526628</v>
      </c>
      <c r="D157" t="s">
        <v>698</v>
      </c>
      <c r="E157" t="s">
        <v>876</v>
      </c>
    </row>
    <row r="158" spans="2:5" x14ac:dyDescent="0.3">
      <c r="B158" t="s">
        <v>956</v>
      </c>
      <c r="C158">
        <v>530621</v>
      </c>
      <c r="D158" t="s">
        <v>698</v>
      </c>
      <c r="E158" t="s">
        <v>706</v>
      </c>
    </row>
    <row r="159" spans="2:5" x14ac:dyDescent="0.3">
      <c r="B159" t="s">
        <v>957</v>
      </c>
      <c r="C159" t="s">
        <v>698</v>
      </c>
      <c r="D159" t="s">
        <v>958</v>
      </c>
      <c r="E159" t="s">
        <v>709</v>
      </c>
    </row>
    <row r="160" spans="2:5" x14ac:dyDescent="0.3">
      <c r="B160" t="s">
        <v>959</v>
      </c>
      <c r="C160">
        <v>538778</v>
      </c>
      <c r="D160" t="s">
        <v>698</v>
      </c>
      <c r="E160" t="s">
        <v>715</v>
      </c>
    </row>
    <row r="161" spans="2:5" x14ac:dyDescent="0.3">
      <c r="B161" t="s">
        <v>960</v>
      </c>
      <c r="C161" t="s">
        <v>698</v>
      </c>
      <c r="D161" t="s">
        <v>961</v>
      </c>
      <c r="E161" t="s">
        <v>709</v>
      </c>
    </row>
    <row r="162" spans="2:5" x14ac:dyDescent="0.3">
      <c r="B162" t="s">
        <v>962</v>
      </c>
      <c r="C162">
        <v>542020</v>
      </c>
      <c r="D162" t="s">
        <v>698</v>
      </c>
      <c r="E162" t="s">
        <v>812</v>
      </c>
    </row>
    <row r="163" spans="2:5" x14ac:dyDescent="0.3">
      <c r="B163" t="s">
        <v>963</v>
      </c>
      <c r="C163">
        <v>542020</v>
      </c>
      <c r="D163" t="s">
        <v>698</v>
      </c>
      <c r="E163" t="s">
        <v>812</v>
      </c>
    </row>
    <row r="164" spans="2:5" x14ac:dyDescent="0.3">
      <c r="B164" t="s">
        <v>964</v>
      </c>
      <c r="C164">
        <v>540718</v>
      </c>
      <c r="D164" t="s">
        <v>698</v>
      </c>
      <c r="E164" t="s">
        <v>713</v>
      </c>
    </row>
    <row r="165" spans="2:5" x14ac:dyDescent="0.3">
      <c r="B165" t="s">
        <v>965</v>
      </c>
      <c r="C165">
        <v>539017</v>
      </c>
      <c r="D165" t="s">
        <v>698</v>
      </c>
      <c r="E165" t="s">
        <v>756</v>
      </c>
    </row>
    <row r="166" spans="2:5" x14ac:dyDescent="0.3">
      <c r="B166" t="s">
        <v>966</v>
      </c>
      <c r="C166">
        <v>532351</v>
      </c>
      <c r="D166" t="s">
        <v>967</v>
      </c>
      <c r="E166" t="s">
        <v>968</v>
      </c>
    </row>
    <row r="167" spans="2:5" x14ac:dyDescent="0.3">
      <c r="B167" t="s">
        <v>969</v>
      </c>
      <c r="C167">
        <v>541303</v>
      </c>
      <c r="D167" t="s">
        <v>698</v>
      </c>
      <c r="E167" t="s">
        <v>713</v>
      </c>
    </row>
    <row r="168" spans="2:5" x14ac:dyDescent="0.3">
      <c r="B168" t="s">
        <v>970</v>
      </c>
      <c r="C168">
        <v>524598</v>
      </c>
      <c r="D168" t="s">
        <v>971</v>
      </c>
      <c r="E168" t="s">
        <v>858</v>
      </c>
    </row>
    <row r="169" spans="2:5" x14ac:dyDescent="0.3">
      <c r="B169" t="s">
        <v>972</v>
      </c>
      <c r="C169">
        <v>524598</v>
      </c>
      <c r="D169" t="s">
        <v>971</v>
      </c>
      <c r="E169" t="s">
        <v>858</v>
      </c>
    </row>
    <row r="170" spans="2:5" x14ac:dyDescent="0.3">
      <c r="B170" t="s">
        <v>973</v>
      </c>
      <c r="C170">
        <v>500710</v>
      </c>
      <c r="D170" t="s">
        <v>974</v>
      </c>
      <c r="E170" t="s">
        <v>975</v>
      </c>
    </row>
    <row r="171" spans="2:5" x14ac:dyDescent="0.3">
      <c r="B171" t="s">
        <v>976</v>
      </c>
      <c r="C171">
        <v>500710</v>
      </c>
      <c r="D171" t="s">
        <v>977</v>
      </c>
      <c r="E171" t="s">
        <v>975</v>
      </c>
    </row>
    <row r="172" spans="2:5" x14ac:dyDescent="0.3">
      <c r="B172" t="s">
        <v>978</v>
      </c>
      <c r="C172">
        <v>535916</v>
      </c>
      <c r="D172" t="s">
        <v>698</v>
      </c>
      <c r="E172" t="s">
        <v>681</v>
      </c>
    </row>
    <row r="173" spans="2:5" x14ac:dyDescent="0.3">
      <c r="B173" t="s">
        <v>979</v>
      </c>
      <c r="C173">
        <v>539115</v>
      </c>
      <c r="D173" t="s">
        <v>698</v>
      </c>
      <c r="E173" t="s">
        <v>701</v>
      </c>
    </row>
    <row r="174" spans="2:5" x14ac:dyDescent="0.3">
      <c r="B174" t="s">
        <v>980</v>
      </c>
      <c r="C174">
        <v>531082</v>
      </c>
      <c r="D174" t="s">
        <v>981</v>
      </c>
      <c r="E174" t="s">
        <v>681</v>
      </c>
    </row>
    <row r="175" spans="2:5" x14ac:dyDescent="0.3">
      <c r="B175" t="s">
        <v>982</v>
      </c>
      <c r="C175">
        <v>524075</v>
      </c>
      <c r="D175" t="s">
        <v>983</v>
      </c>
      <c r="E175" t="s">
        <v>736</v>
      </c>
    </row>
    <row r="176" spans="2:5" x14ac:dyDescent="0.3">
      <c r="B176" t="s">
        <v>984</v>
      </c>
      <c r="C176">
        <v>531409</v>
      </c>
      <c r="D176" t="s">
        <v>698</v>
      </c>
      <c r="E176" t="s">
        <v>746</v>
      </c>
    </row>
    <row r="177" spans="2:5" x14ac:dyDescent="0.3">
      <c r="B177" t="s">
        <v>985</v>
      </c>
      <c r="C177">
        <v>526707</v>
      </c>
      <c r="D177" t="s">
        <v>986</v>
      </c>
      <c r="E177" t="s">
        <v>720</v>
      </c>
    </row>
    <row r="178" spans="2:5" x14ac:dyDescent="0.3">
      <c r="B178" t="s">
        <v>987</v>
      </c>
      <c r="C178">
        <v>532114</v>
      </c>
      <c r="D178" t="s">
        <v>698</v>
      </c>
      <c r="E178" t="s">
        <v>784</v>
      </c>
    </row>
    <row r="179" spans="2:5" x14ac:dyDescent="0.3">
      <c r="B179" t="s">
        <v>988</v>
      </c>
      <c r="C179">
        <v>506235</v>
      </c>
      <c r="D179" t="s">
        <v>989</v>
      </c>
      <c r="E179" t="s">
        <v>736</v>
      </c>
    </row>
    <row r="180" spans="2:5" x14ac:dyDescent="0.3">
      <c r="B180" t="s">
        <v>990</v>
      </c>
      <c r="C180">
        <v>533573</v>
      </c>
      <c r="D180" t="s">
        <v>991</v>
      </c>
      <c r="E180" t="s">
        <v>736</v>
      </c>
    </row>
    <row r="181" spans="2:5" x14ac:dyDescent="0.3">
      <c r="B181" t="s">
        <v>992</v>
      </c>
      <c r="C181">
        <v>511463</v>
      </c>
      <c r="D181" t="s">
        <v>698</v>
      </c>
      <c r="E181" t="s">
        <v>687</v>
      </c>
    </row>
    <row r="182" spans="2:5" x14ac:dyDescent="0.3">
      <c r="B182" t="s">
        <v>993</v>
      </c>
      <c r="C182">
        <v>530973</v>
      </c>
      <c r="D182" t="s">
        <v>698</v>
      </c>
      <c r="E182" t="s">
        <v>818</v>
      </c>
    </row>
    <row r="183" spans="2:5" x14ac:dyDescent="0.3">
      <c r="B183" t="s">
        <v>994</v>
      </c>
      <c r="C183">
        <v>530973</v>
      </c>
      <c r="D183" t="s">
        <v>698</v>
      </c>
      <c r="E183" t="s">
        <v>818</v>
      </c>
    </row>
    <row r="184" spans="2:5" x14ac:dyDescent="0.3">
      <c r="B184" t="s">
        <v>995</v>
      </c>
      <c r="C184">
        <v>517546</v>
      </c>
      <c r="D184" t="s">
        <v>698</v>
      </c>
      <c r="E184" t="s">
        <v>996</v>
      </c>
    </row>
    <row r="185" spans="2:5" x14ac:dyDescent="0.3">
      <c r="B185" t="s">
        <v>997</v>
      </c>
      <c r="C185">
        <v>531156</v>
      </c>
      <c r="D185" t="s">
        <v>698</v>
      </c>
      <c r="E185" t="s">
        <v>715</v>
      </c>
    </row>
    <row r="186" spans="2:5" x14ac:dyDescent="0.3">
      <c r="B186" t="s">
        <v>998</v>
      </c>
      <c r="C186">
        <v>531156</v>
      </c>
      <c r="D186" t="s">
        <v>698</v>
      </c>
      <c r="E186" t="s">
        <v>715</v>
      </c>
    </row>
    <row r="187" spans="2:5" x14ac:dyDescent="0.3">
      <c r="B187" t="s">
        <v>999</v>
      </c>
      <c r="C187">
        <v>505216</v>
      </c>
      <c r="D187" t="s">
        <v>698</v>
      </c>
      <c r="E187" t="s">
        <v>715</v>
      </c>
    </row>
    <row r="188" spans="2:5" x14ac:dyDescent="0.3">
      <c r="B188" t="s">
        <v>1000</v>
      </c>
      <c r="C188">
        <v>505216</v>
      </c>
      <c r="D188" t="s">
        <v>698</v>
      </c>
      <c r="E188" t="s">
        <v>715</v>
      </c>
    </row>
    <row r="189" spans="2:5" x14ac:dyDescent="0.3">
      <c r="B189" t="s">
        <v>1001</v>
      </c>
      <c r="C189">
        <v>531147</v>
      </c>
      <c r="D189" t="s">
        <v>1002</v>
      </c>
      <c r="E189" t="s">
        <v>1003</v>
      </c>
    </row>
    <row r="190" spans="2:5" x14ac:dyDescent="0.3">
      <c r="B190" t="s">
        <v>1004</v>
      </c>
      <c r="C190">
        <v>530889</v>
      </c>
      <c r="D190" t="s">
        <v>698</v>
      </c>
      <c r="E190" t="s">
        <v>713</v>
      </c>
    </row>
    <row r="191" spans="2:5" x14ac:dyDescent="0.3">
      <c r="B191" t="s">
        <v>1005</v>
      </c>
      <c r="C191">
        <v>531581</v>
      </c>
      <c r="D191" t="s">
        <v>698</v>
      </c>
      <c r="E191" t="s">
        <v>812</v>
      </c>
    </row>
    <row r="192" spans="2:5" x14ac:dyDescent="0.3">
      <c r="B192" t="s">
        <v>1006</v>
      </c>
      <c r="C192">
        <v>530889</v>
      </c>
      <c r="D192" t="s">
        <v>698</v>
      </c>
      <c r="E192" t="s">
        <v>713</v>
      </c>
    </row>
    <row r="193" spans="2:5" x14ac:dyDescent="0.3">
      <c r="B193" t="s">
        <v>1007</v>
      </c>
      <c r="C193">
        <v>532166</v>
      </c>
      <c r="D193" t="s">
        <v>698</v>
      </c>
      <c r="E193" t="s">
        <v>715</v>
      </c>
    </row>
    <row r="194" spans="2:5" x14ac:dyDescent="0.3">
      <c r="B194" t="s">
        <v>1008</v>
      </c>
      <c r="C194">
        <v>533029</v>
      </c>
      <c r="D194" t="s">
        <v>1009</v>
      </c>
      <c r="E194" t="s">
        <v>858</v>
      </c>
    </row>
    <row r="195" spans="2:5" x14ac:dyDescent="0.3">
      <c r="B195" t="s">
        <v>1010</v>
      </c>
      <c r="C195">
        <v>539523</v>
      </c>
      <c r="D195" t="s">
        <v>1011</v>
      </c>
      <c r="E195" t="s">
        <v>736</v>
      </c>
    </row>
    <row r="196" spans="2:5" x14ac:dyDescent="0.3">
      <c r="B196" t="s">
        <v>1012</v>
      </c>
      <c r="C196">
        <v>506767</v>
      </c>
      <c r="D196" t="s">
        <v>1013</v>
      </c>
      <c r="E196" t="s">
        <v>858</v>
      </c>
    </row>
    <row r="197" spans="2:5" x14ac:dyDescent="0.3">
      <c r="B197" t="s">
        <v>1014</v>
      </c>
      <c r="C197">
        <v>532480</v>
      </c>
      <c r="D197" t="s">
        <v>1015</v>
      </c>
      <c r="E197" t="s">
        <v>1016</v>
      </c>
    </row>
    <row r="198" spans="2:5" x14ac:dyDescent="0.3">
      <c r="B198" t="s">
        <v>1017</v>
      </c>
      <c r="C198">
        <v>532749</v>
      </c>
      <c r="D198" t="s">
        <v>1018</v>
      </c>
      <c r="E198" t="s">
        <v>1019</v>
      </c>
    </row>
    <row r="199" spans="2:5" x14ac:dyDescent="0.3">
      <c r="B199" t="s">
        <v>1020</v>
      </c>
      <c r="C199">
        <v>534064</v>
      </c>
      <c r="D199" t="s">
        <v>698</v>
      </c>
      <c r="E199" t="s">
        <v>1021</v>
      </c>
    </row>
    <row r="200" spans="2:5" x14ac:dyDescent="0.3">
      <c r="B200" t="s">
        <v>1022</v>
      </c>
      <c r="C200">
        <v>532919</v>
      </c>
      <c r="D200" t="s">
        <v>698</v>
      </c>
      <c r="E200" t="s">
        <v>1023</v>
      </c>
    </row>
    <row r="201" spans="2:5" x14ac:dyDescent="0.3">
      <c r="B201" t="s">
        <v>1024</v>
      </c>
      <c r="C201">
        <v>532875</v>
      </c>
      <c r="D201" t="s">
        <v>1025</v>
      </c>
      <c r="E201" t="s">
        <v>684</v>
      </c>
    </row>
    <row r="202" spans="2:5" x14ac:dyDescent="0.3">
      <c r="B202" t="s">
        <v>1026</v>
      </c>
      <c r="C202">
        <v>532633</v>
      </c>
      <c r="D202" t="s">
        <v>1027</v>
      </c>
      <c r="E202" t="s">
        <v>1028</v>
      </c>
    </row>
    <row r="203" spans="2:5" x14ac:dyDescent="0.3">
      <c r="B203" t="s">
        <v>1029</v>
      </c>
      <c r="C203">
        <v>531400</v>
      </c>
      <c r="D203" t="s">
        <v>1030</v>
      </c>
      <c r="E203" t="s">
        <v>681</v>
      </c>
    </row>
    <row r="204" spans="2:5" x14ac:dyDescent="0.3">
      <c r="B204" t="s">
        <v>1031</v>
      </c>
      <c r="C204">
        <v>506120</v>
      </c>
      <c r="D204" t="s">
        <v>698</v>
      </c>
      <c r="E204" t="s">
        <v>720</v>
      </c>
    </row>
    <row r="205" spans="2:5" x14ac:dyDescent="0.3">
      <c r="B205" t="s">
        <v>1032</v>
      </c>
      <c r="C205">
        <v>521070</v>
      </c>
      <c r="D205" t="s">
        <v>1033</v>
      </c>
      <c r="E205" t="s">
        <v>713</v>
      </c>
    </row>
    <row r="206" spans="2:5" x14ac:dyDescent="0.3">
      <c r="B206" t="s">
        <v>1034</v>
      </c>
      <c r="C206">
        <v>532878</v>
      </c>
      <c r="D206" t="s">
        <v>1035</v>
      </c>
      <c r="E206" t="s">
        <v>1036</v>
      </c>
    </row>
    <row r="207" spans="2:5" x14ac:dyDescent="0.3">
      <c r="B207" t="s">
        <v>1037</v>
      </c>
      <c r="C207">
        <v>526397</v>
      </c>
      <c r="D207" t="s">
        <v>1038</v>
      </c>
      <c r="E207" t="s">
        <v>1039</v>
      </c>
    </row>
    <row r="208" spans="2:5" x14ac:dyDescent="0.3">
      <c r="B208" t="s">
        <v>1040</v>
      </c>
      <c r="C208">
        <v>526397</v>
      </c>
      <c r="D208" t="s">
        <v>1038</v>
      </c>
      <c r="E208" t="s">
        <v>1039</v>
      </c>
    </row>
    <row r="209" spans="2:5" x14ac:dyDescent="0.3">
      <c r="B209" t="s">
        <v>1041</v>
      </c>
      <c r="C209">
        <v>526519</v>
      </c>
      <c r="D209" t="s">
        <v>698</v>
      </c>
      <c r="E209" t="s">
        <v>784</v>
      </c>
    </row>
    <row r="210" spans="2:5" x14ac:dyDescent="0.3">
      <c r="B210" t="s">
        <v>1042</v>
      </c>
      <c r="C210">
        <v>530715</v>
      </c>
      <c r="D210" t="s">
        <v>1043</v>
      </c>
      <c r="E210" t="s">
        <v>713</v>
      </c>
    </row>
    <row r="211" spans="2:5" x14ac:dyDescent="0.3">
      <c r="B211" t="s">
        <v>1044</v>
      </c>
      <c r="C211">
        <v>538423</v>
      </c>
      <c r="D211" t="s">
        <v>1045</v>
      </c>
      <c r="E211" t="s">
        <v>681</v>
      </c>
    </row>
    <row r="212" spans="2:5" x14ac:dyDescent="0.3">
      <c r="B212" t="s">
        <v>1046</v>
      </c>
      <c r="C212">
        <v>539277</v>
      </c>
      <c r="D212" t="s">
        <v>698</v>
      </c>
      <c r="E212" t="s">
        <v>732</v>
      </c>
    </row>
    <row r="213" spans="2:5" x14ac:dyDescent="0.3">
      <c r="B213" t="s">
        <v>1047</v>
      </c>
      <c r="C213">
        <v>539277</v>
      </c>
      <c r="D213" t="s">
        <v>698</v>
      </c>
      <c r="E213" t="s">
        <v>732</v>
      </c>
    </row>
    <row r="214" spans="2:5" x14ac:dyDescent="0.3">
      <c r="B214" t="s">
        <v>1048</v>
      </c>
      <c r="C214">
        <v>524634</v>
      </c>
      <c r="D214" t="s">
        <v>698</v>
      </c>
      <c r="E214" t="s">
        <v>746</v>
      </c>
    </row>
    <row r="215" spans="2:5" x14ac:dyDescent="0.3">
      <c r="B215" t="s">
        <v>1049</v>
      </c>
      <c r="C215">
        <v>506597</v>
      </c>
      <c r="D215" t="s">
        <v>698</v>
      </c>
      <c r="E215" t="s">
        <v>858</v>
      </c>
    </row>
    <row r="216" spans="2:5" x14ac:dyDescent="0.3">
      <c r="B216" t="s">
        <v>1050</v>
      </c>
      <c r="C216">
        <v>512008</v>
      </c>
      <c r="D216" t="s">
        <v>698</v>
      </c>
      <c r="E216" t="s">
        <v>720</v>
      </c>
    </row>
    <row r="217" spans="2:5" x14ac:dyDescent="0.3">
      <c r="B217" t="s">
        <v>1051</v>
      </c>
      <c r="C217">
        <v>500008</v>
      </c>
      <c r="D217" t="s">
        <v>1052</v>
      </c>
      <c r="E217" t="s">
        <v>1053</v>
      </c>
    </row>
    <row r="218" spans="2:5" x14ac:dyDescent="0.3">
      <c r="B218" t="s">
        <v>1054</v>
      </c>
      <c r="C218">
        <v>521097</v>
      </c>
      <c r="D218" t="s">
        <v>698</v>
      </c>
      <c r="E218" t="s">
        <v>713</v>
      </c>
    </row>
    <row r="219" spans="2:5" x14ac:dyDescent="0.3">
      <c r="B219" t="s">
        <v>1055</v>
      </c>
      <c r="C219">
        <v>538465</v>
      </c>
      <c r="D219" t="s">
        <v>698</v>
      </c>
      <c r="E219" t="s">
        <v>715</v>
      </c>
    </row>
    <row r="220" spans="2:5" x14ac:dyDescent="0.3">
      <c r="B220" t="s">
        <v>1056</v>
      </c>
      <c r="C220">
        <v>531112</v>
      </c>
      <c r="D220" t="s">
        <v>698</v>
      </c>
      <c r="E220" t="s">
        <v>706</v>
      </c>
    </row>
    <row r="221" spans="2:5" x14ac:dyDescent="0.3">
      <c r="B221" t="s">
        <v>1057</v>
      </c>
      <c r="C221">
        <v>539196</v>
      </c>
      <c r="D221" t="s">
        <v>698</v>
      </c>
      <c r="E221" t="s">
        <v>996</v>
      </c>
    </row>
    <row r="222" spans="2:5" x14ac:dyDescent="0.3">
      <c r="B222" t="s">
        <v>1058</v>
      </c>
      <c r="C222">
        <v>500009</v>
      </c>
      <c r="D222" t="s">
        <v>698</v>
      </c>
      <c r="E222" t="s">
        <v>736</v>
      </c>
    </row>
    <row r="223" spans="2:5" x14ac:dyDescent="0.3">
      <c r="B223" t="s">
        <v>1059</v>
      </c>
      <c r="C223" t="s">
        <v>698</v>
      </c>
      <c r="D223" t="s">
        <v>1060</v>
      </c>
      <c r="E223" t="s">
        <v>709</v>
      </c>
    </row>
    <row r="224" spans="2:5" x14ac:dyDescent="0.3">
      <c r="B224" t="s">
        <v>1061</v>
      </c>
      <c r="C224">
        <v>519471</v>
      </c>
      <c r="D224" t="s">
        <v>698</v>
      </c>
      <c r="E224" t="s">
        <v>947</v>
      </c>
    </row>
    <row r="225" spans="2:5" x14ac:dyDescent="0.3">
      <c r="B225" t="s">
        <v>1062</v>
      </c>
      <c r="C225">
        <v>542524</v>
      </c>
      <c r="D225" t="s">
        <v>1063</v>
      </c>
      <c r="E225" t="s">
        <v>1064</v>
      </c>
    </row>
    <row r="226" spans="2:5" x14ac:dyDescent="0.3">
      <c r="B226" t="s">
        <v>1065</v>
      </c>
      <c r="C226">
        <v>540902</v>
      </c>
      <c r="D226" t="s">
        <v>1066</v>
      </c>
      <c r="E226" t="s">
        <v>1067</v>
      </c>
    </row>
    <row r="227" spans="2:5" x14ac:dyDescent="0.3">
      <c r="B227" t="s">
        <v>1068</v>
      </c>
      <c r="C227">
        <v>540902</v>
      </c>
      <c r="D227" t="s">
        <v>1066</v>
      </c>
      <c r="E227" t="s">
        <v>1067</v>
      </c>
    </row>
    <row r="228" spans="2:5" x14ac:dyDescent="0.3">
      <c r="B228" t="s">
        <v>1069</v>
      </c>
      <c r="C228">
        <v>531978</v>
      </c>
      <c r="D228" t="s">
        <v>1070</v>
      </c>
      <c r="E228" t="s">
        <v>713</v>
      </c>
    </row>
    <row r="229" spans="2:5" x14ac:dyDescent="0.3">
      <c r="B229" t="s">
        <v>1071</v>
      </c>
      <c r="C229">
        <v>539223</v>
      </c>
      <c r="D229" t="s">
        <v>698</v>
      </c>
      <c r="E229" t="s">
        <v>692</v>
      </c>
    </row>
    <row r="230" spans="2:5" x14ac:dyDescent="0.3">
      <c r="B230" t="s">
        <v>1072</v>
      </c>
      <c r="C230">
        <v>500425</v>
      </c>
      <c r="D230" t="s">
        <v>1073</v>
      </c>
      <c r="E230" t="s">
        <v>711</v>
      </c>
    </row>
    <row r="231" spans="2:5" x14ac:dyDescent="0.3">
      <c r="B231" t="s">
        <v>1074</v>
      </c>
      <c r="C231">
        <v>530133</v>
      </c>
      <c r="D231" t="s">
        <v>698</v>
      </c>
      <c r="E231" t="s">
        <v>1075</v>
      </c>
    </row>
    <row r="232" spans="2:5" x14ac:dyDescent="0.3">
      <c r="B232" t="s">
        <v>1076</v>
      </c>
      <c r="C232">
        <v>530133</v>
      </c>
      <c r="D232" t="s">
        <v>698</v>
      </c>
      <c r="E232" t="s">
        <v>1075</v>
      </c>
    </row>
    <row r="233" spans="2:5" x14ac:dyDescent="0.3">
      <c r="B233" t="s">
        <v>1077</v>
      </c>
      <c r="C233">
        <v>532828</v>
      </c>
      <c r="D233" t="s">
        <v>1078</v>
      </c>
      <c r="E233" t="s">
        <v>883</v>
      </c>
    </row>
    <row r="234" spans="2:5" x14ac:dyDescent="0.3">
      <c r="B234" t="s">
        <v>1079</v>
      </c>
      <c r="C234">
        <v>513117</v>
      </c>
      <c r="D234" t="s">
        <v>698</v>
      </c>
      <c r="E234" t="s">
        <v>1053</v>
      </c>
    </row>
    <row r="235" spans="2:5" x14ac:dyDescent="0.3">
      <c r="B235" t="s">
        <v>1080</v>
      </c>
      <c r="C235">
        <v>541771</v>
      </c>
      <c r="D235" t="s">
        <v>698</v>
      </c>
      <c r="E235" t="s">
        <v>812</v>
      </c>
    </row>
    <row r="236" spans="2:5" x14ac:dyDescent="0.3">
      <c r="B236" t="s">
        <v>1081</v>
      </c>
      <c r="C236">
        <v>506248</v>
      </c>
      <c r="D236" t="s">
        <v>698</v>
      </c>
      <c r="E236" t="s">
        <v>746</v>
      </c>
    </row>
    <row r="237" spans="2:5" x14ac:dyDescent="0.3">
      <c r="B237" t="s">
        <v>1082</v>
      </c>
      <c r="C237">
        <v>531300</v>
      </c>
      <c r="D237" t="s">
        <v>698</v>
      </c>
      <c r="E237" t="s">
        <v>713</v>
      </c>
    </row>
    <row r="238" spans="2:5" x14ac:dyDescent="0.3">
      <c r="B238" t="s">
        <v>1083</v>
      </c>
      <c r="C238">
        <v>531557</v>
      </c>
      <c r="D238" t="s">
        <v>698</v>
      </c>
      <c r="E238" t="s">
        <v>715</v>
      </c>
    </row>
    <row r="239" spans="2:5" x14ac:dyDescent="0.3">
      <c r="B239" t="s">
        <v>1084</v>
      </c>
      <c r="C239">
        <v>500343</v>
      </c>
      <c r="D239" t="s">
        <v>1085</v>
      </c>
      <c r="E239" t="s">
        <v>784</v>
      </c>
    </row>
    <row r="240" spans="2:5" x14ac:dyDescent="0.3">
      <c r="B240" t="s">
        <v>1086</v>
      </c>
      <c r="C240">
        <v>531681</v>
      </c>
      <c r="D240" t="s">
        <v>698</v>
      </c>
      <c r="E240" t="s">
        <v>818</v>
      </c>
    </row>
    <row r="241" spans="2:5" x14ac:dyDescent="0.3">
      <c r="B241" t="s">
        <v>1087</v>
      </c>
      <c r="C241">
        <v>536737</v>
      </c>
      <c r="D241" t="s">
        <v>698</v>
      </c>
      <c r="E241" t="s">
        <v>715</v>
      </c>
    </row>
    <row r="242" spans="2:5" x14ac:dyDescent="0.3">
      <c r="B242" t="s">
        <v>1088</v>
      </c>
      <c r="C242">
        <v>539265</v>
      </c>
      <c r="D242" t="s">
        <v>698</v>
      </c>
      <c r="E242" t="s">
        <v>715</v>
      </c>
    </row>
    <row r="243" spans="2:5" x14ac:dyDescent="0.3">
      <c r="B243" t="s">
        <v>1089</v>
      </c>
      <c r="C243">
        <v>526241</v>
      </c>
      <c r="D243" t="s">
        <v>698</v>
      </c>
      <c r="E243" t="s">
        <v>720</v>
      </c>
    </row>
    <row r="244" spans="2:5" x14ac:dyDescent="0.3">
      <c r="B244" t="s">
        <v>1090</v>
      </c>
      <c r="C244">
        <v>531991</v>
      </c>
      <c r="D244" t="s">
        <v>698</v>
      </c>
      <c r="E244" t="s">
        <v>713</v>
      </c>
    </row>
    <row r="245" spans="2:5" x14ac:dyDescent="0.3">
      <c r="B245" t="s">
        <v>1091</v>
      </c>
      <c r="C245">
        <v>507525</v>
      </c>
      <c r="D245" t="s">
        <v>698</v>
      </c>
      <c r="E245" t="s">
        <v>758</v>
      </c>
    </row>
    <row r="246" spans="2:5" x14ac:dyDescent="0.3">
      <c r="B246" t="s">
        <v>1092</v>
      </c>
      <c r="C246">
        <v>590006</v>
      </c>
      <c r="D246" t="s">
        <v>1093</v>
      </c>
      <c r="E246" t="s">
        <v>736</v>
      </c>
    </row>
    <row r="247" spans="2:5" x14ac:dyDescent="0.3">
      <c r="B247" t="s">
        <v>1094</v>
      </c>
      <c r="C247">
        <v>538861</v>
      </c>
      <c r="D247" t="s">
        <v>698</v>
      </c>
      <c r="E247" t="s">
        <v>720</v>
      </c>
    </row>
    <row r="248" spans="2:5" x14ac:dyDescent="0.3">
      <c r="B248" t="s">
        <v>1095</v>
      </c>
      <c r="C248">
        <v>501630</v>
      </c>
      <c r="D248" t="s">
        <v>698</v>
      </c>
      <c r="E248" t="s">
        <v>1096</v>
      </c>
    </row>
    <row r="249" spans="2:5" x14ac:dyDescent="0.3">
      <c r="B249" t="s">
        <v>1097</v>
      </c>
      <c r="C249">
        <v>515055</v>
      </c>
      <c r="D249" t="s">
        <v>1098</v>
      </c>
      <c r="E249" t="s">
        <v>784</v>
      </c>
    </row>
    <row r="250" spans="2:5" x14ac:dyDescent="0.3">
      <c r="B250" t="s">
        <v>1099</v>
      </c>
      <c r="C250">
        <v>532418</v>
      </c>
      <c r="D250" t="s">
        <v>1100</v>
      </c>
      <c r="E250" t="s">
        <v>1016</v>
      </c>
    </row>
    <row r="251" spans="2:5" x14ac:dyDescent="0.3">
      <c r="B251" t="s">
        <v>1101</v>
      </c>
      <c r="C251">
        <v>532141</v>
      </c>
      <c r="D251" t="s">
        <v>1102</v>
      </c>
      <c r="E251" t="s">
        <v>711</v>
      </c>
    </row>
    <row r="252" spans="2:5" x14ac:dyDescent="0.3">
      <c r="B252" t="s">
        <v>1103</v>
      </c>
      <c r="C252">
        <v>500012</v>
      </c>
      <c r="D252" t="s">
        <v>698</v>
      </c>
      <c r="E252" t="s">
        <v>746</v>
      </c>
    </row>
    <row r="253" spans="2:5" x14ac:dyDescent="0.3">
      <c r="B253" t="s">
        <v>1104</v>
      </c>
      <c r="C253">
        <v>526173</v>
      </c>
      <c r="D253" t="s">
        <v>698</v>
      </c>
      <c r="E253" t="s">
        <v>1105</v>
      </c>
    </row>
    <row r="254" spans="2:5" x14ac:dyDescent="0.3">
      <c r="B254" t="s">
        <v>1106</v>
      </c>
      <c r="C254">
        <v>531252</v>
      </c>
      <c r="D254" t="s">
        <v>698</v>
      </c>
      <c r="E254" t="s">
        <v>715</v>
      </c>
    </row>
    <row r="255" spans="2:5" x14ac:dyDescent="0.3">
      <c r="B255" t="s">
        <v>1107</v>
      </c>
      <c r="C255">
        <v>530721</v>
      </c>
      <c r="D255" t="s">
        <v>1108</v>
      </c>
      <c r="E255" t="s">
        <v>1053</v>
      </c>
    </row>
    <row r="256" spans="2:5" x14ac:dyDescent="0.3">
      <c r="B256" t="s">
        <v>1109</v>
      </c>
      <c r="C256">
        <v>540694</v>
      </c>
      <c r="D256" t="s">
        <v>698</v>
      </c>
      <c r="E256" t="s">
        <v>887</v>
      </c>
    </row>
    <row r="257" spans="2:5" x14ac:dyDescent="0.3">
      <c r="B257" t="s">
        <v>1110</v>
      </c>
      <c r="C257">
        <v>540694</v>
      </c>
      <c r="D257" t="s">
        <v>698</v>
      </c>
      <c r="E257" t="s">
        <v>887</v>
      </c>
    </row>
    <row r="258" spans="2:5" x14ac:dyDescent="0.3">
      <c r="B258" t="s">
        <v>1111</v>
      </c>
      <c r="C258">
        <v>541006</v>
      </c>
      <c r="D258" t="s">
        <v>698</v>
      </c>
      <c r="E258" t="s">
        <v>713</v>
      </c>
    </row>
    <row r="259" spans="2:5" x14ac:dyDescent="0.3">
      <c r="B259" t="s">
        <v>1112</v>
      </c>
      <c r="C259" t="s">
        <v>698</v>
      </c>
      <c r="D259" t="s">
        <v>1113</v>
      </c>
      <c r="E259" t="s">
        <v>709</v>
      </c>
    </row>
    <row r="260" spans="2:5" x14ac:dyDescent="0.3">
      <c r="B260" t="s">
        <v>1114</v>
      </c>
      <c r="C260">
        <v>519383</v>
      </c>
      <c r="D260" t="s">
        <v>1115</v>
      </c>
      <c r="E260" t="s">
        <v>896</v>
      </c>
    </row>
    <row r="261" spans="2:5" x14ac:dyDescent="0.3">
      <c r="B261" t="s">
        <v>1116</v>
      </c>
      <c r="C261">
        <v>537785</v>
      </c>
      <c r="D261" t="s">
        <v>698</v>
      </c>
      <c r="E261" t="s">
        <v>732</v>
      </c>
    </row>
    <row r="262" spans="2:5" x14ac:dyDescent="0.3">
      <c r="B262" t="s">
        <v>1117</v>
      </c>
      <c r="C262">
        <v>531878</v>
      </c>
      <c r="D262" t="s">
        <v>698</v>
      </c>
      <c r="E262" t="s">
        <v>715</v>
      </c>
    </row>
    <row r="263" spans="2:5" x14ac:dyDescent="0.3">
      <c r="B263" t="s">
        <v>1118</v>
      </c>
      <c r="C263">
        <v>511153</v>
      </c>
      <c r="D263" t="s">
        <v>698</v>
      </c>
      <c r="E263" t="s">
        <v>1119</v>
      </c>
    </row>
    <row r="264" spans="2:5" x14ac:dyDescent="0.3">
      <c r="B264" t="s">
        <v>1120</v>
      </c>
      <c r="C264">
        <v>518091</v>
      </c>
      <c r="D264" t="s">
        <v>1121</v>
      </c>
      <c r="E264" t="s">
        <v>711</v>
      </c>
    </row>
    <row r="265" spans="2:5" x14ac:dyDescent="0.3">
      <c r="B265" t="s">
        <v>1122</v>
      </c>
      <c r="C265">
        <v>531223</v>
      </c>
      <c r="D265" t="s">
        <v>698</v>
      </c>
      <c r="E265" t="s">
        <v>713</v>
      </c>
    </row>
    <row r="266" spans="2:5" x14ac:dyDescent="0.3">
      <c r="B266" t="s">
        <v>1123</v>
      </c>
      <c r="C266">
        <v>531673</v>
      </c>
      <c r="D266" t="s">
        <v>698</v>
      </c>
      <c r="E266" t="s">
        <v>1124</v>
      </c>
    </row>
    <row r="267" spans="2:5" x14ac:dyDescent="0.3">
      <c r="B267" t="s">
        <v>1125</v>
      </c>
      <c r="C267">
        <v>531673</v>
      </c>
      <c r="D267" t="s">
        <v>698</v>
      </c>
      <c r="E267" t="s">
        <v>1124</v>
      </c>
    </row>
    <row r="268" spans="2:5" x14ac:dyDescent="0.3">
      <c r="B268" t="s">
        <v>1126</v>
      </c>
      <c r="C268">
        <v>532870</v>
      </c>
      <c r="D268" t="s">
        <v>1127</v>
      </c>
      <c r="E268" t="s">
        <v>730</v>
      </c>
    </row>
    <row r="269" spans="2:5" x14ac:dyDescent="0.3">
      <c r="B269" t="s">
        <v>1128</v>
      </c>
      <c r="C269">
        <v>531519</v>
      </c>
      <c r="D269" t="s">
        <v>698</v>
      </c>
      <c r="E269" t="s">
        <v>681</v>
      </c>
    </row>
    <row r="270" spans="2:5" x14ac:dyDescent="0.3">
      <c r="B270" t="s">
        <v>1129</v>
      </c>
      <c r="C270">
        <v>542437</v>
      </c>
      <c r="D270" t="s">
        <v>1130</v>
      </c>
      <c r="E270" t="s">
        <v>732</v>
      </c>
    </row>
    <row r="271" spans="2:5" x14ac:dyDescent="0.3">
      <c r="B271" t="s">
        <v>1131</v>
      </c>
      <c r="C271">
        <v>530799</v>
      </c>
      <c r="D271" t="s">
        <v>698</v>
      </c>
      <c r="E271" t="s">
        <v>715</v>
      </c>
    </row>
    <row r="272" spans="2:5" x14ac:dyDescent="0.3">
      <c r="B272" t="s">
        <v>1132</v>
      </c>
      <c r="C272">
        <v>531406</v>
      </c>
      <c r="D272" t="s">
        <v>698</v>
      </c>
      <c r="E272" t="s">
        <v>1133</v>
      </c>
    </row>
    <row r="273" spans="2:5" x14ac:dyDescent="0.3">
      <c r="B273" t="s">
        <v>1134</v>
      </c>
      <c r="C273">
        <v>523007</v>
      </c>
      <c r="D273" t="s">
        <v>698</v>
      </c>
      <c r="E273" t="s">
        <v>784</v>
      </c>
    </row>
    <row r="274" spans="2:5" x14ac:dyDescent="0.3">
      <c r="B274" t="s">
        <v>1135</v>
      </c>
      <c r="C274">
        <v>507828</v>
      </c>
      <c r="D274" t="s">
        <v>1136</v>
      </c>
      <c r="E274" t="s">
        <v>784</v>
      </c>
    </row>
    <row r="275" spans="2:5" x14ac:dyDescent="0.3">
      <c r="B275" t="s">
        <v>1137</v>
      </c>
      <c r="C275">
        <v>500013</v>
      </c>
      <c r="D275" t="s">
        <v>1138</v>
      </c>
      <c r="E275" t="s">
        <v>784</v>
      </c>
    </row>
    <row r="276" spans="2:5" x14ac:dyDescent="0.3">
      <c r="B276" t="s">
        <v>1139</v>
      </c>
      <c r="C276">
        <v>512091</v>
      </c>
      <c r="D276" t="s">
        <v>698</v>
      </c>
      <c r="E276" t="s">
        <v>812</v>
      </c>
    </row>
    <row r="277" spans="2:5" x14ac:dyDescent="0.3">
      <c r="B277" t="s">
        <v>1140</v>
      </c>
      <c r="C277" t="s">
        <v>698</v>
      </c>
      <c r="D277" t="s">
        <v>1141</v>
      </c>
      <c r="E277" t="s">
        <v>789</v>
      </c>
    </row>
    <row r="278" spans="2:5" x14ac:dyDescent="0.3">
      <c r="B278" t="s">
        <v>1142</v>
      </c>
      <c r="C278">
        <v>501270</v>
      </c>
      <c r="D278" t="s">
        <v>698</v>
      </c>
      <c r="E278" t="s">
        <v>784</v>
      </c>
    </row>
    <row r="279" spans="2:5" x14ac:dyDescent="0.3">
      <c r="B279" t="s">
        <v>1143</v>
      </c>
      <c r="C279">
        <v>539697</v>
      </c>
      <c r="D279" t="s">
        <v>698</v>
      </c>
      <c r="E279" t="s">
        <v>1144</v>
      </c>
    </row>
    <row r="280" spans="2:5" x14ac:dyDescent="0.3">
      <c r="B280" t="s">
        <v>1145</v>
      </c>
      <c r="C280">
        <v>538833</v>
      </c>
      <c r="D280" t="s">
        <v>698</v>
      </c>
      <c r="E280" t="s">
        <v>1096</v>
      </c>
    </row>
    <row r="281" spans="2:5" x14ac:dyDescent="0.3">
      <c r="B281" t="s">
        <v>1146</v>
      </c>
      <c r="C281">
        <v>506260</v>
      </c>
      <c r="D281" t="s">
        <v>698</v>
      </c>
      <c r="E281" t="s">
        <v>736</v>
      </c>
    </row>
    <row r="282" spans="2:5" x14ac:dyDescent="0.3">
      <c r="B282" t="s">
        <v>1147</v>
      </c>
      <c r="C282">
        <v>506087</v>
      </c>
      <c r="D282" t="s">
        <v>698</v>
      </c>
      <c r="E282" t="s">
        <v>1021</v>
      </c>
    </row>
    <row r="283" spans="2:5" x14ac:dyDescent="0.3">
      <c r="B283" t="s">
        <v>1148</v>
      </c>
      <c r="C283">
        <v>530109</v>
      </c>
      <c r="D283" t="s">
        <v>698</v>
      </c>
      <c r="E283" t="s">
        <v>715</v>
      </c>
    </row>
    <row r="284" spans="2:5" x14ac:dyDescent="0.3">
      <c r="B284" t="s">
        <v>1149</v>
      </c>
      <c r="C284">
        <v>532259</v>
      </c>
      <c r="D284" t="s">
        <v>1150</v>
      </c>
      <c r="E284" t="s">
        <v>996</v>
      </c>
    </row>
    <row r="285" spans="2:5" x14ac:dyDescent="0.3">
      <c r="B285" t="s">
        <v>1151</v>
      </c>
      <c r="C285">
        <v>523694</v>
      </c>
      <c r="D285" t="s">
        <v>1152</v>
      </c>
      <c r="E285" t="s">
        <v>883</v>
      </c>
    </row>
    <row r="286" spans="2:5" x14ac:dyDescent="0.3">
      <c r="B286" t="s">
        <v>1153</v>
      </c>
      <c r="C286">
        <v>540692</v>
      </c>
      <c r="D286" t="s">
        <v>1154</v>
      </c>
      <c r="E286" t="s">
        <v>758</v>
      </c>
    </row>
    <row r="287" spans="2:5" x14ac:dyDescent="0.3">
      <c r="B287" t="s">
        <v>1155</v>
      </c>
      <c r="C287">
        <v>541133</v>
      </c>
      <c r="D287" t="s">
        <v>698</v>
      </c>
      <c r="E287" t="s">
        <v>715</v>
      </c>
    </row>
    <row r="288" spans="2:5" x14ac:dyDescent="0.3">
      <c r="B288" t="s">
        <v>1156</v>
      </c>
      <c r="C288">
        <v>506166</v>
      </c>
      <c r="D288" t="s">
        <v>698</v>
      </c>
      <c r="E288" t="s">
        <v>778</v>
      </c>
    </row>
    <row r="289" spans="2:5" x14ac:dyDescent="0.3">
      <c r="B289" t="s">
        <v>1157</v>
      </c>
      <c r="C289">
        <v>506166</v>
      </c>
      <c r="D289" t="s">
        <v>698</v>
      </c>
      <c r="E289" t="s">
        <v>778</v>
      </c>
    </row>
    <row r="290" spans="2:5" x14ac:dyDescent="0.3">
      <c r="B290" t="s">
        <v>1158</v>
      </c>
      <c r="C290">
        <v>533758</v>
      </c>
      <c r="D290" t="s">
        <v>1159</v>
      </c>
      <c r="E290" t="s">
        <v>1021</v>
      </c>
    </row>
    <row r="291" spans="2:5" x14ac:dyDescent="0.3">
      <c r="B291" t="s">
        <v>1160</v>
      </c>
      <c r="C291">
        <v>517096</v>
      </c>
      <c r="D291" t="s">
        <v>698</v>
      </c>
      <c r="E291" t="s">
        <v>996</v>
      </c>
    </row>
    <row r="292" spans="2:5" x14ac:dyDescent="0.3">
      <c r="B292" t="s">
        <v>1161</v>
      </c>
      <c r="C292">
        <v>511064</v>
      </c>
      <c r="D292" t="s">
        <v>1162</v>
      </c>
      <c r="E292" t="s">
        <v>1064</v>
      </c>
    </row>
    <row r="293" spans="2:5" x14ac:dyDescent="0.3">
      <c r="B293" t="s">
        <v>1163</v>
      </c>
      <c r="C293">
        <v>523537</v>
      </c>
      <c r="D293" t="s">
        <v>698</v>
      </c>
      <c r="E293" t="s">
        <v>713</v>
      </c>
    </row>
    <row r="294" spans="2:5" x14ac:dyDescent="0.3">
      <c r="B294" t="s">
        <v>1164</v>
      </c>
      <c r="C294">
        <v>512437</v>
      </c>
      <c r="D294" t="s">
        <v>698</v>
      </c>
      <c r="E294" t="s">
        <v>681</v>
      </c>
    </row>
    <row r="295" spans="2:5" x14ac:dyDescent="0.3">
      <c r="B295" t="s">
        <v>1165</v>
      </c>
      <c r="C295">
        <v>512437</v>
      </c>
      <c r="D295" t="s">
        <v>698</v>
      </c>
      <c r="E295" t="s">
        <v>681</v>
      </c>
    </row>
    <row r="296" spans="2:5" x14ac:dyDescent="0.3">
      <c r="B296" t="s">
        <v>1166</v>
      </c>
      <c r="C296">
        <v>508869</v>
      </c>
      <c r="D296" t="s">
        <v>1167</v>
      </c>
      <c r="E296" t="s">
        <v>1168</v>
      </c>
    </row>
    <row r="297" spans="2:5" x14ac:dyDescent="0.3">
      <c r="B297" t="s">
        <v>1169</v>
      </c>
      <c r="C297">
        <v>540879</v>
      </c>
      <c r="D297" t="s">
        <v>1170</v>
      </c>
      <c r="E297" t="s">
        <v>1171</v>
      </c>
    </row>
    <row r="298" spans="2:5" x14ac:dyDescent="0.3">
      <c r="B298" t="s">
        <v>1172</v>
      </c>
      <c r="C298">
        <v>531761</v>
      </c>
      <c r="D298" t="s">
        <v>698</v>
      </c>
      <c r="E298" t="s">
        <v>818</v>
      </c>
    </row>
    <row r="299" spans="2:5" x14ac:dyDescent="0.3">
      <c r="B299" t="s">
        <v>1173</v>
      </c>
      <c r="C299" t="s">
        <v>698</v>
      </c>
      <c r="D299" t="s">
        <v>1174</v>
      </c>
      <c r="E299" t="s">
        <v>789</v>
      </c>
    </row>
    <row r="300" spans="2:5" x14ac:dyDescent="0.3">
      <c r="B300" t="s">
        <v>1175</v>
      </c>
      <c r="C300">
        <v>538566</v>
      </c>
      <c r="D300" t="s">
        <v>698</v>
      </c>
      <c r="E300" t="s">
        <v>720</v>
      </c>
    </row>
    <row r="301" spans="2:5" x14ac:dyDescent="0.3">
      <c r="B301" t="s">
        <v>1176</v>
      </c>
      <c r="C301">
        <v>500877</v>
      </c>
      <c r="D301" t="s">
        <v>1177</v>
      </c>
      <c r="E301" t="s">
        <v>1178</v>
      </c>
    </row>
    <row r="302" spans="2:5" x14ac:dyDescent="0.3">
      <c r="B302" t="s">
        <v>1179</v>
      </c>
      <c r="C302">
        <v>539545</v>
      </c>
      <c r="D302" t="s">
        <v>698</v>
      </c>
      <c r="E302" t="s">
        <v>718</v>
      </c>
    </row>
    <row r="303" spans="2:5" x14ac:dyDescent="0.3">
      <c r="B303" t="s">
        <v>1180</v>
      </c>
      <c r="C303">
        <v>500014</v>
      </c>
      <c r="D303" t="s">
        <v>698</v>
      </c>
      <c r="E303" t="s">
        <v>715</v>
      </c>
    </row>
    <row r="304" spans="2:5" x14ac:dyDescent="0.3">
      <c r="B304" t="s">
        <v>1181</v>
      </c>
      <c r="C304">
        <v>532475</v>
      </c>
      <c r="D304" t="s">
        <v>1182</v>
      </c>
      <c r="E304" t="s">
        <v>1183</v>
      </c>
    </row>
    <row r="305" spans="2:5" x14ac:dyDescent="0.3">
      <c r="B305" t="s">
        <v>1184</v>
      </c>
      <c r="C305">
        <v>539469</v>
      </c>
      <c r="D305" t="s">
        <v>698</v>
      </c>
      <c r="E305" t="s">
        <v>720</v>
      </c>
    </row>
    <row r="306" spans="2:5" x14ac:dyDescent="0.3">
      <c r="B306" t="s">
        <v>1185</v>
      </c>
      <c r="C306">
        <v>531364</v>
      </c>
      <c r="D306" t="s">
        <v>698</v>
      </c>
      <c r="E306" t="s">
        <v>1096</v>
      </c>
    </row>
    <row r="307" spans="2:5" x14ac:dyDescent="0.3">
      <c r="B307" t="s">
        <v>1186</v>
      </c>
      <c r="C307">
        <v>539403</v>
      </c>
      <c r="D307" t="s">
        <v>698</v>
      </c>
      <c r="E307" t="s">
        <v>1187</v>
      </c>
    </row>
    <row r="308" spans="2:5" x14ac:dyDescent="0.3">
      <c r="B308" t="s">
        <v>1188</v>
      </c>
      <c r="C308">
        <v>540135</v>
      </c>
      <c r="D308" t="s">
        <v>698</v>
      </c>
      <c r="E308" t="s">
        <v>681</v>
      </c>
    </row>
    <row r="309" spans="2:5" x14ac:dyDescent="0.3">
      <c r="B309" t="s">
        <v>1189</v>
      </c>
      <c r="C309">
        <v>520121</v>
      </c>
      <c r="D309" t="s">
        <v>698</v>
      </c>
      <c r="E309" t="s">
        <v>818</v>
      </c>
    </row>
    <row r="310" spans="2:5" x14ac:dyDescent="0.3">
      <c r="B310" t="s">
        <v>1190</v>
      </c>
      <c r="C310">
        <v>530565</v>
      </c>
      <c r="D310" t="s">
        <v>698</v>
      </c>
      <c r="E310" t="s">
        <v>791</v>
      </c>
    </row>
    <row r="311" spans="2:5" x14ac:dyDescent="0.3">
      <c r="B311" t="s">
        <v>1191</v>
      </c>
      <c r="C311">
        <v>532994</v>
      </c>
      <c r="D311" t="s">
        <v>1192</v>
      </c>
      <c r="E311" t="s">
        <v>1193</v>
      </c>
    </row>
    <row r="312" spans="2:5" x14ac:dyDescent="0.3">
      <c r="B312" t="s">
        <v>1194</v>
      </c>
      <c r="C312">
        <v>532212</v>
      </c>
      <c r="D312" t="s">
        <v>1195</v>
      </c>
      <c r="E312" t="s">
        <v>1196</v>
      </c>
    </row>
    <row r="313" spans="2:5" x14ac:dyDescent="0.3">
      <c r="B313" t="s">
        <v>1197</v>
      </c>
      <c r="C313">
        <v>524640</v>
      </c>
      <c r="D313" t="s">
        <v>698</v>
      </c>
      <c r="E313" t="s">
        <v>746</v>
      </c>
    </row>
    <row r="314" spans="2:5" x14ac:dyDescent="0.3">
      <c r="B314" t="s">
        <v>1198</v>
      </c>
      <c r="C314">
        <v>532914</v>
      </c>
      <c r="D314" t="s">
        <v>1199</v>
      </c>
      <c r="E314" t="s">
        <v>772</v>
      </c>
    </row>
    <row r="315" spans="2:5" x14ac:dyDescent="0.3">
      <c r="B315" t="s">
        <v>1200</v>
      </c>
      <c r="C315">
        <v>504370</v>
      </c>
      <c r="D315" t="s">
        <v>698</v>
      </c>
      <c r="E315" t="s">
        <v>1119</v>
      </c>
    </row>
    <row r="316" spans="2:5" x14ac:dyDescent="0.3">
      <c r="B316" t="s">
        <v>1201</v>
      </c>
      <c r="C316">
        <v>526851</v>
      </c>
      <c r="D316" t="s">
        <v>698</v>
      </c>
      <c r="E316" t="s">
        <v>713</v>
      </c>
    </row>
    <row r="317" spans="2:5" x14ac:dyDescent="0.3">
      <c r="B317" t="s">
        <v>1202</v>
      </c>
      <c r="C317">
        <v>539151</v>
      </c>
      <c r="D317" t="s">
        <v>698</v>
      </c>
      <c r="E317" t="s">
        <v>1003</v>
      </c>
    </row>
    <row r="318" spans="2:5" x14ac:dyDescent="0.3">
      <c r="B318" t="s">
        <v>1203</v>
      </c>
      <c r="C318">
        <v>539151</v>
      </c>
      <c r="D318" t="s">
        <v>698</v>
      </c>
      <c r="E318" t="s">
        <v>1003</v>
      </c>
    </row>
    <row r="319" spans="2:5" x14ac:dyDescent="0.3">
      <c r="B319" t="s">
        <v>1204</v>
      </c>
      <c r="C319">
        <v>532935</v>
      </c>
      <c r="D319" t="s">
        <v>1205</v>
      </c>
      <c r="E319" t="s">
        <v>1206</v>
      </c>
    </row>
    <row r="320" spans="2:5" x14ac:dyDescent="0.3">
      <c r="B320" t="s">
        <v>1207</v>
      </c>
      <c r="C320">
        <v>511605</v>
      </c>
      <c r="D320" t="s">
        <v>698</v>
      </c>
      <c r="E320" t="s">
        <v>681</v>
      </c>
    </row>
    <row r="321" spans="2:5" x14ac:dyDescent="0.3">
      <c r="B321" t="s">
        <v>1208</v>
      </c>
      <c r="C321">
        <v>531381</v>
      </c>
      <c r="D321" t="s">
        <v>1209</v>
      </c>
      <c r="E321" t="s">
        <v>784</v>
      </c>
    </row>
    <row r="322" spans="2:5" x14ac:dyDescent="0.3">
      <c r="B322" t="s">
        <v>1210</v>
      </c>
      <c r="C322">
        <v>541401</v>
      </c>
      <c r="D322" t="s">
        <v>698</v>
      </c>
      <c r="E322" t="s">
        <v>803</v>
      </c>
    </row>
    <row r="323" spans="2:5" x14ac:dyDescent="0.3">
      <c r="B323" t="s">
        <v>1211</v>
      </c>
      <c r="C323">
        <v>506194</v>
      </c>
      <c r="D323" t="s">
        <v>1212</v>
      </c>
      <c r="E323" t="s">
        <v>784</v>
      </c>
    </row>
    <row r="324" spans="2:5" x14ac:dyDescent="0.3">
      <c r="B324" t="s">
        <v>1213</v>
      </c>
      <c r="C324">
        <v>526125</v>
      </c>
      <c r="D324" t="s">
        <v>698</v>
      </c>
      <c r="E324" t="s">
        <v>720</v>
      </c>
    </row>
    <row r="325" spans="2:5" x14ac:dyDescent="0.3">
      <c r="B325" t="s">
        <v>1214</v>
      </c>
      <c r="C325">
        <v>531017</v>
      </c>
      <c r="D325" t="s">
        <v>698</v>
      </c>
      <c r="E325" t="s">
        <v>1119</v>
      </c>
    </row>
    <row r="326" spans="2:5" x14ac:dyDescent="0.3">
      <c r="B326" t="s">
        <v>1215</v>
      </c>
      <c r="C326">
        <v>531677</v>
      </c>
      <c r="D326" t="s">
        <v>698</v>
      </c>
      <c r="E326" t="s">
        <v>684</v>
      </c>
    </row>
    <row r="327" spans="2:5" x14ac:dyDescent="0.3">
      <c r="B327" t="s">
        <v>1216</v>
      </c>
      <c r="C327">
        <v>531179</v>
      </c>
      <c r="D327" t="s">
        <v>1217</v>
      </c>
      <c r="E327" t="s">
        <v>715</v>
      </c>
    </row>
    <row r="328" spans="2:5" x14ac:dyDescent="0.3">
      <c r="B328" t="s">
        <v>1218</v>
      </c>
      <c r="C328">
        <v>538556</v>
      </c>
      <c r="D328" t="s">
        <v>1219</v>
      </c>
      <c r="E328" t="s">
        <v>718</v>
      </c>
    </row>
    <row r="329" spans="2:5" x14ac:dyDescent="0.3">
      <c r="B329" t="s">
        <v>1220</v>
      </c>
      <c r="C329">
        <v>532397</v>
      </c>
      <c r="D329" t="s">
        <v>698</v>
      </c>
      <c r="E329" t="s">
        <v>692</v>
      </c>
    </row>
    <row r="330" spans="2:5" x14ac:dyDescent="0.3">
      <c r="B330" t="s">
        <v>1221</v>
      </c>
      <c r="C330">
        <v>531467</v>
      </c>
      <c r="D330" t="s">
        <v>698</v>
      </c>
      <c r="E330" t="s">
        <v>1222</v>
      </c>
    </row>
    <row r="331" spans="2:5" x14ac:dyDescent="0.3">
      <c r="B331" t="s">
        <v>1223</v>
      </c>
      <c r="C331">
        <v>537069</v>
      </c>
      <c r="D331" t="s">
        <v>698</v>
      </c>
      <c r="E331" t="s">
        <v>715</v>
      </c>
    </row>
    <row r="332" spans="2:5" x14ac:dyDescent="0.3">
      <c r="B332" t="s">
        <v>1224</v>
      </c>
      <c r="C332">
        <v>513729</v>
      </c>
      <c r="D332" t="s">
        <v>1225</v>
      </c>
      <c r="E332" t="s">
        <v>1226</v>
      </c>
    </row>
    <row r="333" spans="2:5" x14ac:dyDescent="0.3">
      <c r="B333" t="s">
        <v>1227</v>
      </c>
      <c r="C333">
        <v>531560</v>
      </c>
      <c r="D333" t="s">
        <v>698</v>
      </c>
      <c r="E333" t="s">
        <v>1119</v>
      </c>
    </row>
    <row r="334" spans="2:5" x14ac:dyDescent="0.3">
      <c r="B334" t="s">
        <v>1228</v>
      </c>
      <c r="C334">
        <v>531560</v>
      </c>
      <c r="D334" t="s">
        <v>698</v>
      </c>
      <c r="E334" t="s">
        <v>1119</v>
      </c>
    </row>
    <row r="335" spans="2:5" x14ac:dyDescent="0.3">
      <c r="B335" t="s">
        <v>1229</v>
      </c>
      <c r="C335">
        <v>516064</v>
      </c>
      <c r="D335" t="s">
        <v>1230</v>
      </c>
      <c r="E335" t="s">
        <v>818</v>
      </c>
    </row>
    <row r="336" spans="2:5" x14ac:dyDescent="0.3">
      <c r="B336" t="s">
        <v>1231</v>
      </c>
      <c r="C336">
        <v>533068</v>
      </c>
      <c r="D336" t="s">
        <v>1232</v>
      </c>
      <c r="E336" t="s">
        <v>812</v>
      </c>
    </row>
    <row r="337" spans="2:5" x14ac:dyDescent="0.3">
      <c r="B337" t="s">
        <v>1233</v>
      </c>
      <c r="C337">
        <v>506074</v>
      </c>
      <c r="D337" t="s">
        <v>1234</v>
      </c>
      <c r="E337" t="s">
        <v>1019</v>
      </c>
    </row>
    <row r="338" spans="2:5" x14ac:dyDescent="0.3">
      <c r="B338" t="s">
        <v>1235</v>
      </c>
      <c r="C338">
        <v>533163</v>
      </c>
      <c r="D338" t="s">
        <v>1236</v>
      </c>
      <c r="E338" t="s">
        <v>1096</v>
      </c>
    </row>
    <row r="339" spans="2:5" x14ac:dyDescent="0.3">
      <c r="B339" t="s">
        <v>1237</v>
      </c>
      <c r="C339" t="s">
        <v>698</v>
      </c>
      <c r="D339" t="s">
        <v>1238</v>
      </c>
      <c r="E339" t="s">
        <v>709</v>
      </c>
    </row>
    <row r="340" spans="2:5" x14ac:dyDescent="0.3">
      <c r="B340" t="s">
        <v>1239</v>
      </c>
      <c r="C340">
        <v>517481</v>
      </c>
      <c r="D340" t="s">
        <v>698</v>
      </c>
      <c r="E340" t="s">
        <v>1240</v>
      </c>
    </row>
    <row r="341" spans="2:5" x14ac:dyDescent="0.3">
      <c r="B341" t="s">
        <v>1241</v>
      </c>
      <c r="C341">
        <v>531297</v>
      </c>
      <c r="D341" t="s">
        <v>698</v>
      </c>
      <c r="E341" t="s">
        <v>782</v>
      </c>
    </row>
    <row r="342" spans="2:5" x14ac:dyDescent="0.3">
      <c r="B342" t="s">
        <v>1242</v>
      </c>
      <c r="C342">
        <v>542670</v>
      </c>
      <c r="D342" t="s">
        <v>1243</v>
      </c>
      <c r="E342" t="s">
        <v>1244</v>
      </c>
    </row>
    <row r="343" spans="2:5" x14ac:dyDescent="0.3">
      <c r="B343" t="s">
        <v>1245</v>
      </c>
      <c r="C343">
        <v>540616</v>
      </c>
      <c r="D343" t="s">
        <v>1246</v>
      </c>
      <c r="E343" t="s">
        <v>1168</v>
      </c>
    </row>
    <row r="344" spans="2:5" x14ac:dyDescent="0.3">
      <c r="B344" t="s">
        <v>1247</v>
      </c>
      <c r="C344">
        <v>522134</v>
      </c>
      <c r="D344" t="s">
        <v>698</v>
      </c>
      <c r="E344" t="s">
        <v>706</v>
      </c>
    </row>
    <row r="345" spans="2:5" x14ac:dyDescent="0.3">
      <c r="B345" t="s">
        <v>1248</v>
      </c>
      <c r="C345">
        <v>500016</v>
      </c>
      <c r="D345" t="s">
        <v>698</v>
      </c>
      <c r="E345" t="s">
        <v>899</v>
      </c>
    </row>
    <row r="346" spans="2:5" x14ac:dyDescent="0.3">
      <c r="B346" t="s">
        <v>1249</v>
      </c>
      <c r="C346" t="s">
        <v>698</v>
      </c>
      <c r="D346" t="s">
        <v>1250</v>
      </c>
      <c r="E346" t="s">
        <v>709</v>
      </c>
    </row>
    <row r="347" spans="2:5" x14ac:dyDescent="0.3">
      <c r="B347" t="s">
        <v>1251</v>
      </c>
      <c r="C347" t="s">
        <v>698</v>
      </c>
      <c r="D347" t="s">
        <v>1250</v>
      </c>
      <c r="E347" t="s">
        <v>709</v>
      </c>
    </row>
    <row r="348" spans="2:5" x14ac:dyDescent="0.3">
      <c r="B348" t="s">
        <v>1252</v>
      </c>
      <c r="C348">
        <v>542484</v>
      </c>
      <c r="D348" t="s">
        <v>1253</v>
      </c>
      <c r="E348" t="s">
        <v>1254</v>
      </c>
    </row>
    <row r="349" spans="2:5" x14ac:dyDescent="0.3">
      <c r="B349" t="s">
        <v>1255</v>
      </c>
      <c r="C349">
        <v>500101</v>
      </c>
      <c r="D349" t="s">
        <v>1256</v>
      </c>
      <c r="E349" t="s">
        <v>713</v>
      </c>
    </row>
    <row r="350" spans="2:5" x14ac:dyDescent="0.3">
      <c r="B350" t="s">
        <v>1257</v>
      </c>
      <c r="C350">
        <v>539301</v>
      </c>
      <c r="D350" t="s">
        <v>1258</v>
      </c>
      <c r="E350" t="s">
        <v>784</v>
      </c>
    </row>
    <row r="351" spans="2:5" x14ac:dyDescent="0.3">
      <c r="B351" t="s">
        <v>1259</v>
      </c>
      <c r="C351">
        <v>538716</v>
      </c>
      <c r="D351" t="s">
        <v>698</v>
      </c>
      <c r="E351" t="s">
        <v>681</v>
      </c>
    </row>
    <row r="352" spans="2:5" x14ac:dyDescent="0.3">
      <c r="B352" t="s">
        <v>1260</v>
      </c>
      <c r="C352">
        <v>530245</v>
      </c>
      <c r="D352" t="s">
        <v>698</v>
      </c>
      <c r="E352" t="s">
        <v>715</v>
      </c>
    </row>
    <row r="353" spans="2:5" x14ac:dyDescent="0.3">
      <c r="B353" t="s">
        <v>1261</v>
      </c>
      <c r="C353">
        <v>542176</v>
      </c>
      <c r="D353" t="s">
        <v>1262</v>
      </c>
      <c r="E353" t="s">
        <v>681</v>
      </c>
    </row>
    <row r="354" spans="2:5" x14ac:dyDescent="0.3">
      <c r="B354" t="s">
        <v>1263</v>
      </c>
      <c r="C354">
        <v>515030</v>
      </c>
      <c r="D354" t="s">
        <v>1264</v>
      </c>
      <c r="E354" t="s">
        <v>1053</v>
      </c>
    </row>
    <row r="355" spans="2:5" x14ac:dyDescent="0.3">
      <c r="B355" t="s">
        <v>1265</v>
      </c>
      <c r="C355">
        <v>514482</v>
      </c>
      <c r="D355" t="s">
        <v>698</v>
      </c>
      <c r="E355" t="s">
        <v>713</v>
      </c>
    </row>
    <row r="356" spans="2:5" x14ac:dyDescent="0.3">
      <c r="B356" t="s">
        <v>1266</v>
      </c>
      <c r="C356">
        <v>532853</v>
      </c>
      <c r="D356" t="s">
        <v>1267</v>
      </c>
      <c r="E356" t="s">
        <v>858</v>
      </c>
    </row>
    <row r="357" spans="2:5" x14ac:dyDescent="0.3">
      <c r="B357" t="s">
        <v>1268</v>
      </c>
      <c r="C357">
        <v>535467</v>
      </c>
      <c r="D357" t="s">
        <v>1269</v>
      </c>
      <c r="E357" t="s">
        <v>812</v>
      </c>
    </row>
    <row r="358" spans="2:5" x14ac:dyDescent="0.3">
      <c r="B358" t="s">
        <v>1270</v>
      </c>
      <c r="C358">
        <v>527001</v>
      </c>
      <c r="D358" t="s">
        <v>1271</v>
      </c>
      <c r="E358" t="s">
        <v>678</v>
      </c>
    </row>
    <row r="359" spans="2:5" x14ac:dyDescent="0.3">
      <c r="B359" t="s">
        <v>1272</v>
      </c>
      <c r="C359">
        <v>542579</v>
      </c>
      <c r="D359" t="s">
        <v>1273</v>
      </c>
      <c r="E359" t="s">
        <v>1254</v>
      </c>
    </row>
    <row r="360" spans="2:5" x14ac:dyDescent="0.3">
      <c r="B360" t="s">
        <v>1274</v>
      </c>
      <c r="C360">
        <v>540024</v>
      </c>
      <c r="D360" t="s">
        <v>698</v>
      </c>
      <c r="E360" t="s">
        <v>681</v>
      </c>
    </row>
    <row r="361" spans="2:5" x14ac:dyDescent="0.3">
      <c r="B361" t="s">
        <v>1275</v>
      </c>
      <c r="C361">
        <v>519174</v>
      </c>
      <c r="D361" t="s">
        <v>698</v>
      </c>
      <c r="E361" t="s">
        <v>947</v>
      </c>
    </row>
    <row r="362" spans="2:5" x14ac:dyDescent="0.3">
      <c r="B362" t="s">
        <v>1276</v>
      </c>
      <c r="C362">
        <v>523716</v>
      </c>
      <c r="D362" t="s">
        <v>1277</v>
      </c>
      <c r="E362" t="s">
        <v>784</v>
      </c>
    </row>
    <row r="363" spans="2:5" x14ac:dyDescent="0.3">
      <c r="B363" t="s">
        <v>1278</v>
      </c>
      <c r="C363">
        <v>513401</v>
      </c>
      <c r="D363" t="s">
        <v>698</v>
      </c>
      <c r="E363" t="s">
        <v>730</v>
      </c>
    </row>
    <row r="364" spans="2:5" x14ac:dyDescent="0.3">
      <c r="B364" t="s">
        <v>1279</v>
      </c>
      <c r="C364">
        <v>590122</v>
      </c>
      <c r="D364" t="s">
        <v>1280</v>
      </c>
      <c r="E364" t="s">
        <v>715</v>
      </c>
    </row>
    <row r="365" spans="2:5" x14ac:dyDescent="0.3">
      <c r="B365" t="s">
        <v>1281</v>
      </c>
      <c r="C365">
        <v>514286</v>
      </c>
      <c r="D365" t="s">
        <v>1282</v>
      </c>
      <c r="E365" t="s">
        <v>713</v>
      </c>
    </row>
    <row r="366" spans="2:5" x14ac:dyDescent="0.3">
      <c r="B366" t="s">
        <v>1283</v>
      </c>
      <c r="C366">
        <v>512247</v>
      </c>
      <c r="D366" t="s">
        <v>698</v>
      </c>
      <c r="E366" t="s">
        <v>681</v>
      </c>
    </row>
    <row r="367" spans="2:5" x14ac:dyDescent="0.3">
      <c r="B367" t="s">
        <v>1284</v>
      </c>
      <c r="C367">
        <v>526847</v>
      </c>
      <c r="D367" t="s">
        <v>698</v>
      </c>
      <c r="E367" t="s">
        <v>730</v>
      </c>
    </row>
    <row r="368" spans="2:5" x14ac:dyDescent="0.3">
      <c r="B368" t="s">
        <v>1285</v>
      </c>
      <c r="C368">
        <v>530429</v>
      </c>
      <c r="D368" t="s">
        <v>698</v>
      </c>
      <c r="E368" t="s">
        <v>818</v>
      </c>
    </row>
    <row r="369" spans="2:5" x14ac:dyDescent="0.3">
      <c r="B369" t="s">
        <v>1286</v>
      </c>
      <c r="C369">
        <v>541702</v>
      </c>
      <c r="D369" t="s">
        <v>698</v>
      </c>
      <c r="E369" t="s">
        <v>720</v>
      </c>
    </row>
    <row r="370" spans="2:5" x14ac:dyDescent="0.3">
      <c r="B370" t="s">
        <v>1287</v>
      </c>
      <c r="C370">
        <v>507872</v>
      </c>
      <c r="D370" t="s">
        <v>698</v>
      </c>
      <c r="E370" t="s">
        <v>713</v>
      </c>
    </row>
    <row r="371" spans="2:5" x14ac:dyDescent="0.3">
      <c r="B371" t="s">
        <v>1288</v>
      </c>
      <c r="C371">
        <v>524594</v>
      </c>
      <c r="D371" t="s">
        <v>698</v>
      </c>
      <c r="E371" t="s">
        <v>746</v>
      </c>
    </row>
    <row r="372" spans="2:5" x14ac:dyDescent="0.3">
      <c r="B372" t="s">
        <v>1289</v>
      </c>
      <c r="C372">
        <v>500477</v>
      </c>
      <c r="D372" t="s">
        <v>1290</v>
      </c>
      <c r="E372" t="s">
        <v>776</v>
      </c>
    </row>
    <row r="373" spans="2:5" x14ac:dyDescent="0.3">
      <c r="B373" t="s">
        <v>1291</v>
      </c>
      <c r="C373">
        <v>533271</v>
      </c>
      <c r="D373" t="s">
        <v>1292</v>
      </c>
      <c r="E373" t="s">
        <v>1293</v>
      </c>
    </row>
    <row r="374" spans="2:5" x14ac:dyDescent="0.3">
      <c r="B374" t="s">
        <v>1294</v>
      </c>
      <c r="C374">
        <v>540923</v>
      </c>
      <c r="D374" t="s">
        <v>698</v>
      </c>
      <c r="E374" t="s">
        <v>1096</v>
      </c>
    </row>
    <row r="375" spans="2:5" x14ac:dyDescent="0.3">
      <c r="B375" t="s">
        <v>1295</v>
      </c>
      <c r="C375">
        <v>526983</v>
      </c>
      <c r="D375" t="s">
        <v>698</v>
      </c>
      <c r="E375" t="s">
        <v>896</v>
      </c>
    </row>
    <row r="376" spans="2:5" x14ac:dyDescent="0.3">
      <c r="B376" t="s">
        <v>1296</v>
      </c>
      <c r="C376">
        <v>526187</v>
      </c>
      <c r="D376" t="s">
        <v>698</v>
      </c>
      <c r="E376" t="s">
        <v>887</v>
      </c>
    </row>
    <row r="377" spans="2:5" x14ac:dyDescent="0.3">
      <c r="B377" t="s">
        <v>1297</v>
      </c>
      <c r="C377">
        <v>531568</v>
      </c>
      <c r="D377" t="s">
        <v>698</v>
      </c>
      <c r="E377" t="s">
        <v>692</v>
      </c>
    </row>
    <row r="378" spans="2:5" x14ac:dyDescent="0.3">
      <c r="B378" t="s">
        <v>1298</v>
      </c>
      <c r="C378">
        <v>502015</v>
      </c>
      <c r="D378" t="s">
        <v>698</v>
      </c>
      <c r="E378" t="s">
        <v>678</v>
      </c>
    </row>
    <row r="379" spans="2:5" x14ac:dyDescent="0.3">
      <c r="B379" t="s">
        <v>1299</v>
      </c>
      <c r="C379">
        <v>538777</v>
      </c>
      <c r="D379" t="s">
        <v>698</v>
      </c>
      <c r="E379" t="s">
        <v>715</v>
      </c>
    </row>
    <row r="380" spans="2:5" x14ac:dyDescent="0.3">
      <c r="B380" t="s">
        <v>1300</v>
      </c>
      <c r="C380">
        <v>530899</v>
      </c>
      <c r="D380" t="s">
        <v>698</v>
      </c>
      <c r="E380" t="s">
        <v>713</v>
      </c>
    </row>
    <row r="381" spans="2:5" x14ac:dyDescent="0.3">
      <c r="B381" t="s">
        <v>1301</v>
      </c>
      <c r="C381">
        <v>531392</v>
      </c>
      <c r="D381" t="s">
        <v>698</v>
      </c>
      <c r="E381" t="s">
        <v>896</v>
      </c>
    </row>
    <row r="382" spans="2:5" x14ac:dyDescent="0.3">
      <c r="B382" t="s">
        <v>1302</v>
      </c>
      <c r="C382">
        <v>532888</v>
      </c>
      <c r="D382" t="s">
        <v>1303</v>
      </c>
      <c r="E382" t="s">
        <v>975</v>
      </c>
    </row>
    <row r="383" spans="2:5" x14ac:dyDescent="0.3">
      <c r="B383" t="s">
        <v>1304</v>
      </c>
      <c r="C383">
        <v>532888</v>
      </c>
      <c r="D383" t="s">
        <v>1303</v>
      </c>
      <c r="E383" t="s">
        <v>975</v>
      </c>
    </row>
    <row r="384" spans="2:5" x14ac:dyDescent="0.3">
      <c r="B384" t="s">
        <v>1305</v>
      </c>
      <c r="C384">
        <v>533227</v>
      </c>
      <c r="D384" t="s">
        <v>1306</v>
      </c>
      <c r="E384" t="s">
        <v>899</v>
      </c>
    </row>
    <row r="385" spans="2:5" x14ac:dyDescent="0.3">
      <c r="B385" t="s">
        <v>1307</v>
      </c>
      <c r="C385">
        <v>500023</v>
      </c>
      <c r="D385" t="s">
        <v>1308</v>
      </c>
      <c r="E385" t="s">
        <v>899</v>
      </c>
    </row>
    <row r="386" spans="2:5" x14ac:dyDescent="0.3">
      <c r="B386" t="s">
        <v>1309</v>
      </c>
      <c r="C386">
        <v>533221</v>
      </c>
      <c r="D386" t="s">
        <v>1310</v>
      </c>
      <c r="E386" t="s">
        <v>899</v>
      </c>
    </row>
    <row r="387" spans="2:5" x14ac:dyDescent="0.3">
      <c r="B387" t="s">
        <v>1311</v>
      </c>
      <c r="C387">
        <v>530355</v>
      </c>
      <c r="D387" t="s">
        <v>698</v>
      </c>
      <c r="E387" t="s">
        <v>1039</v>
      </c>
    </row>
    <row r="388" spans="2:5" x14ac:dyDescent="0.3">
      <c r="B388" t="s">
        <v>1312</v>
      </c>
      <c r="C388">
        <v>500820</v>
      </c>
      <c r="D388" t="s">
        <v>1313</v>
      </c>
      <c r="E388" t="s">
        <v>975</v>
      </c>
    </row>
    <row r="389" spans="2:5" x14ac:dyDescent="0.3">
      <c r="B389" t="s">
        <v>1314</v>
      </c>
      <c r="C389">
        <v>524434</v>
      </c>
      <c r="D389" t="s">
        <v>698</v>
      </c>
      <c r="E389" t="s">
        <v>746</v>
      </c>
    </row>
    <row r="390" spans="2:5" x14ac:dyDescent="0.3">
      <c r="B390" t="s">
        <v>1315</v>
      </c>
      <c r="C390">
        <v>531847</v>
      </c>
      <c r="D390" t="s">
        <v>698</v>
      </c>
      <c r="E390" t="s">
        <v>812</v>
      </c>
    </row>
    <row r="391" spans="2:5" x14ac:dyDescent="0.3">
      <c r="B391" t="s">
        <v>1316</v>
      </c>
      <c r="C391">
        <v>519532</v>
      </c>
      <c r="D391" t="s">
        <v>698</v>
      </c>
      <c r="E391" t="s">
        <v>720</v>
      </c>
    </row>
    <row r="392" spans="2:5" x14ac:dyDescent="0.3">
      <c r="B392" t="s">
        <v>1317</v>
      </c>
      <c r="C392">
        <v>506159</v>
      </c>
      <c r="D392" t="s">
        <v>1318</v>
      </c>
      <c r="E392" t="s">
        <v>1019</v>
      </c>
    </row>
    <row r="393" spans="2:5" x14ac:dyDescent="0.3">
      <c r="B393" t="s">
        <v>1319</v>
      </c>
      <c r="C393">
        <v>530723</v>
      </c>
      <c r="D393" t="s">
        <v>698</v>
      </c>
      <c r="E393" t="s">
        <v>681</v>
      </c>
    </row>
    <row r="394" spans="2:5" x14ac:dyDescent="0.3">
      <c r="B394" t="s">
        <v>1320</v>
      </c>
      <c r="C394" t="s">
        <v>698</v>
      </c>
      <c r="D394" t="s">
        <v>1321</v>
      </c>
      <c r="E394" t="s">
        <v>709</v>
      </c>
    </row>
    <row r="395" spans="2:5" x14ac:dyDescent="0.3">
      <c r="B395" t="s">
        <v>1322</v>
      </c>
      <c r="C395">
        <v>526433</v>
      </c>
      <c r="D395" t="s">
        <v>698</v>
      </c>
      <c r="E395" t="s">
        <v>684</v>
      </c>
    </row>
    <row r="396" spans="2:5" x14ac:dyDescent="0.3">
      <c r="B396" t="s">
        <v>1323</v>
      </c>
      <c r="C396" t="s">
        <v>698</v>
      </c>
      <c r="D396" t="s">
        <v>1324</v>
      </c>
      <c r="E396" t="s">
        <v>789</v>
      </c>
    </row>
    <row r="397" spans="2:5" x14ac:dyDescent="0.3">
      <c r="B397" t="s">
        <v>1325</v>
      </c>
      <c r="C397">
        <v>540788</v>
      </c>
      <c r="D397" t="s">
        <v>698</v>
      </c>
      <c r="E397" t="s">
        <v>887</v>
      </c>
    </row>
    <row r="398" spans="2:5" x14ac:dyDescent="0.3">
      <c r="B398" t="s">
        <v>1326</v>
      </c>
      <c r="C398">
        <v>500024</v>
      </c>
      <c r="D398" t="s">
        <v>1327</v>
      </c>
      <c r="E398" t="s">
        <v>1105</v>
      </c>
    </row>
    <row r="399" spans="2:5" x14ac:dyDescent="0.3">
      <c r="B399" t="s">
        <v>1328</v>
      </c>
      <c r="C399">
        <v>500024</v>
      </c>
      <c r="D399" t="s">
        <v>1327</v>
      </c>
      <c r="E399" t="s">
        <v>1105</v>
      </c>
    </row>
    <row r="400" spans="2:5" x14ac:dyDescent="0.3">
      <c r="B400" t="s">
        <v>1329</v>
      </c>
      <c r="C400">
        <v>507526</v>
      </c>
      <c r="D400" t="s">
        <v>698</v>
      </c>
      <c r="E400" t="s">
        <v>1330</v>
      </c>
    </row>
    <row r="401" spans="2:5" x14ac:dyDescent="0.3">
      <c r="B401" t="s">
        <v>1331</v>
      </c>
      <c r="C401">
        <v>533138</v>
      </c>
      <c r="D401" t="s">
        <v>1332</v>
      </c>
      <c r="E401" t="s">
        <v>842</v>
      </c>
    </row>
    <row r="402" spans="2:5" x14ac:dyDescent="0.3">
      <c r="B402" t="s">
        <v>1333</v>
      </c>
      <c r="C402">
        <v>540975</v>
      </c>
      <c r="D402" t="s">
        <v>1334</v>
      </c>
      <c r="E402" t="s">
        <v>887</v>
      </c>
    </row>
    <row r="403" spans="2:5" x14ac:dyDescent="0.3">
      <c r="B403" t="s">
        <v>1335</v>
      </c>
      <c r="C403">
        <v>532493</v>
      </c>
      <c r="D403" t="s">
        <v>1336</v>
      </c>
      <c r="E403" t="s">
        <v>1171</v>
      </c>
    </row>
    <row r="404" spans="2:5" x14ac:dyDescent="0.3">
      <c r="B404" t="s">
        <v>1337</v>
      </c>
      <c r="C404">
        <v>532830</v>
      </c>
      <c r="D404" t="s">
        <v>1338</v>
      </c>
      <c r="E404" t="s">
        <v>818</v>
      </c>
    </row>
    <row r="405" spans="2:5" x14ac:dyDescent="0.3">
      <c r="B405" t="s">
        <v>1339</v>
      </c>
      <c r="C405">
        <v>506820</v>
      </c>
      <c r="D405" t="s">
        <v>1340</v>
      </c>
      <c r="E405" t="s">
        <v>736</v>
      </c>
    </row>
    <row r="406" spans="2:5" x14ac:dyDescent="0.3">
      <c r="B406" t="s">
        <v>1341</v>
      </c>
      <c r="C406">
        <v>506820</v>
      </c>
      <c r="D406" t="s">
        <v>1340</v>
      </c>
      <c r="E406" t="s">
        <v>736</v>
      </c>
    </row>
    <row r="407" spans="2:5" x14ac:dyDescent="0.3">
      <c r="B407" t="s">
        <v>1342</v>
      </c>
      <c r="C407">
        <v>540824</v>
      </c>
      <c r="D407" t="s">
        <v>1343</v>
      </c>
      <c r="E407" t="s">
        <v>692</v>
      </c>
    </row>
    <row r="408" spans="2:5" x14ac:dyDescent="0.3">
      <c r="B408" t="s">
        <v>1344</v>
      </c>
      <c r="C408">
        <v>512433</v>
      </c>
      <c r="D408" t="s">
        <v>698</v>
      </c>
      <c r="E408" t="s">
        <v>720</v>
      </c>
    </row>
    <row r="409" spans="2:5" x14ac:dyDescent="0.3">
      <c r="B409" t="s">
        <v>1345</v>
      </c>
      <c r="C409">
        <v>511144</v>
      </c>
      <c r="D409" t="s">
        <v>698</v>
      </c>
      <c r="E409" t="s">
        <v>684</v>
      </c>
    </row>
    <row r="410" spans="2:5" x14ac:dyDescent="0.3">
      <c r="B410" t="s">
        <v>1346</v>
      </c>
      <c r="C410">
        <v>530187</v>
      </c>
      <c r="D410" t="s">
        <v>698</v>
      </c>
      <c r="E410" t="s">
        <v>715</v>
      </c>
    </row>
    <row r="411" spans="2:5" x14ac:dyDescent="0.3">
      <c r="B411" t="s">
        <v>1347</v>
      </c>
      <c r="C411">
        <v>539099</v>
      </c>
      <c r="D411" t="s">
        <v>698</v>
      </c>
      <c r="E411" t="s">
        <v>784</v>
      </c>
    </row>
    <row r="412" spans="2:5" x14ac:dyDescent="0.3">
      <c r="B412" t="s">
        <v>1348</v>
      </c>
      <c r="C412">
        <v>517429</v>
      </c>
      <c r="D412" t="s">
        <v>1349</v>
      </c>
      <c r="E412" t="s">
        <v>791</v>
      </c>
    </row>
    <row r="413" spans="2:5" x14ac:dyDescent="0.3">
      <c r="B413" t="s">
        <v>1350</v>
      </c>
      <c r="C413">
        <v>538713</v>
      </c>
      <c r="D413" t="s">
        <v>698</v>
      </c>
      <c r="E413" t="s">
        <v>791</v>
      </c>
    </row>
    <row r="414" spans="2:5" x14ac:dyDescent="0.3">
      <c r="B414" t="s">
        <v>1351</v>
      </c>
      <c r="C414">
        <v>526843</v>
      </c>
      <c r="D414" t="s">
        <v>698</v>
      </c>
      <c r="E414" t="s">
        <v>720</v>
      </c>
    </row>
    <row r="415" spans="2:5" x14ac:dyDescent="0.3">
      <c r="B415" t="s">
        <v>1352</v>
      </c>
      <c r="C415">
        <v>532759</v>
      </c>
      <c r="D415" t="s">
        <v>1353</v>
      </c>
      <c r="E415" t="s">
        <v>1096</v>
      </c>
    </row>
    <row r="416" spans="2:5" x14ac:dyDescent="0.3">
      <c r="B416" t="s">
        <v>1354</v>
      </c>
      <c r="C416">
        <v>505029</v>
      </c>
      <c r="D416" t="s">
        <v>1355</v>
      </c>
      <c r="E416" t="s">
        <v>1356</v>
      </c>
    </row>
    <row r="417" spans="2:5" x14ac:dyDescent="0.3">
      <c r="B417" t="s">
        <v>1357</v>
      </c>
      <c r="C417">
        <v>514394</v>
      </c>
      <c r="D417" t="s">
        <v>698</v>
      </c>
      <c r="E417" t="s">
        <v>812</v>
      </c>
    </row>
    <row r="418" spans="2:5" x14ac:dyDescent="0.3">
      <c r="B418" t="s">
        <v>1358</v>
      </c>
      <c r="C418">
        <v>514394</v>
      </c>
      <c r="D418" t="s">
        <v>698</v>
      </c>
      <c r="E418" t="s">
        <v>812</v>
      </c>
    </row>
    <row r="419" spans="2:5" x14ac:dyDescent="0.3">
      <c r="B419" t="s">
        <v>1359</v>
      </c>
      <c r="C419">
        <v>531795</v>
      </c>
      <c r="D419" t="s">
        <v>1360</v>
      </c>
      <c r="E419" t="s">
        <v>1356</v>
      </c>
    </row>
    <row r="420" spans="2:5" x14ac:dyDescent="0.3">
      <c r="B420" t="s">
        <v>1361</v>
      </c>
      <c r="C420">
        <v>500027</v>
      </c>
      <c r="D420" t="s">
        <v>1362</v>
      </c>
      <c r="E420" t="s">
        <v>842</v>
      </c>
    </row>
    <row r="421" spans="2:5" x14ac:dyDescent="0.3">
      <c r="B421" t="s">
        <v>1363</v>
      </c>
      <c r="C421">
        <v>500028</v>
      </c>
      <c r="D421" t="s">
        <v>698</v>
      </c>
      <c r="E421" t="s">
        <v>1096</v>
      </c>
    </row>
    <row r="422" spans="2:5" x14ac:dyDescent="0.3">
      <c r="B422" t="s">
        <v>1364</v>
      </c>
      <c r="C422">
        <v>500028</v>
      </c>
      <c r="D422" t="s">
        <v>698</v>
      </c>
      <c r="E422" t="s">
        <v>1096</v>
      </c>
    </row>
    <row r="423" spans="2:5" x14ac:dyDescent="0.3">
      <c r="B423" t="s">
        <v>1365</v>
      </c>
      <c r="C423">
        <v>540611</v>
      </c>
      <c r="D423" t="s">
        <v>1366</v>
      </c>
      <c r="E423" t="s">
        <v>1016</v>
      </c>
    </row>
    <row r="424" spans="2:5" x14ac:dyDescent="0.3">
      <c r="B424" t="s">
        <v>1367</v>
      </c>
      <c r="C424">
        <v>532459</v>
      </c>
      <c r="D424" t="s">
        <v>698</v>
      </c>
      <c r="E424" t="s">
        <v>713</v>
      </c>
    </row>
    <row r="425" spans="2:5" x14ac:dyDescent="0.3">
      <c r="B425" t="s">
        <v>1368</v>
      </c>
      <c r="C425" t="s">
        <v>698</v>
      </c>
      <c r="D425" t="s">
        <v>1369</v>
      </c>
      <c r="E425" t="s">
        <v>709</v>
      </c>
    </row>
    <row r="426" spans="2:5" x14ac:dyDescent="0.3">
      <c r="B426" t="s">
        <v>1370</v>
      </c>
      <c r="C426">
        <v>532668</v>
      </c>
      <c r="D426" t="s">
        <v>1371</v>
      </c>
      <c r="E426" t="s">
        <v>791</v>
      </c>
    </row>
    <row r="427" spans="2:5" x14ac:dyDescent="0.3">
      <c r="B427" t="s">
        <v>1372</v>
      </c>
      <c r="C427">
        <v>530233</v>
      </c>
      <c r="D427" t="s">
        <v>698</v>
      </c>
      <c r="E427" t="s">
        <v>736</v>
      </c>
    </row>
    <row r="428" spans="2:5" x14ac:dyDescent="0.3">
      <c r="B428" t="s">
        <v>1373</v>
      </c>
      <c r="C428">
        <v>524804</v>
      </c>
      <c r="D428" t="s">
        <v>1374</v>
      </c>
      <c r="E428" t="s">
        <v>736</v>
      </c>
    </row>
    <row r="429" spans="2:5" x14ac:dyDescent="0.3">
      <c r="B429" t="s">
        <v>1375</v>
      </c>
      <c r="C429">
        <v>531336</v>
      </c>
      <c r="D429" t="s">
        <v>698</v>
      </c>
      <c r="E429" t="s">
        <v>1376</v>
      </c>
    </row>
    <row r="430" spans="2:5" x14ac:dyDescent="0.3">
      <c r="B430" t="s">
        <v>1377</v>
      </c>
      <c r="C430">
        <v>509009</v>
      </c>
      <c r="D430" t="s">
        <v>1378</v>
      </c>
      <c r="E430" t="s">
        <v>720</v>
      </c>
    </row>
    <row r="431" spans="2:5" x14ac:dyDescent="0.3">
      <c r="B431" t="s">
        <v>1379</v>
      </c>
      <c r="C431">
        <v>522005</v>
      </c>
      <c r="D431" t="s">
        <v>698</v>
      </c>
      <c r="E431" t="s">
        <v>706</v>
      </c>
    </row>
    <row r="432" spans="2:5" x14ac:dyDescent="0.3">
      <c r="B432" t="s">
        <v>1380</v>
      </c>
      <c r="C432">
        <v>539177</v>
      </c>
      <c r="D432" t="s">
        <v>698</v>
      </c>
      <c r="E432" t="s">
        <v>715</v>
      </c>
    </row>
    <row r="433" spans="2:5" x14ac:dyDescent="0.3">
      <c r="B433" t="s">
        <v>1381</v>
      </c>
      <c r="C433">
        <v>531994</v>
      </c>
      <c r="D433" t="s">
        <v>698</v>
      </c>
      <c r="E433" t="s">
        <v>1053</v>
      </c>
    </row>
    <row r="434" spans="2:5" x14ac:dyDescent="0.3">
      <c r="B434" t="s">
        <v>1382</v>
      </c>
      <c r="C434">
        <v>531994</v>
      </c>
      <c r="D434" t="s">
        <v>698</v>
      </c>
      <c r="E434" t="s">
        <v>1053</v>
      </c>
    </row>
    <row r="435" spans="2:5" x14ac:dyDescent="0.3">
      <c r="B435" t="s">
        <v>1383</v>
      </c>
      <c r="C435">
        <v>532797</v>
      </c>
      <c r="D435" t="s">
        <v>1384</v>
      </c>
      <c r="E435" t="s">
        <v>1053</v>
      </c>
    </row>
    <row r="436" spans="2:5" x14ac:dyDescent="0.3">
      <c r="B436" t="s">
        <v>1385</v>
      </c>
      <c r="C436">
        <v>500029</v>
      </c>
      <c r="D436" t="s">
        <v>1386</v>
      </c>
      <c r="E436" t="s">
        <v>1053</v>
      </c>
    </row>
    <row r="437" spans="2:5" x14ac:dyDescent="0.3">
      <c r="B437" t="s">
        <v>1387</v>
      </c>
      <c r="C437">
        <v>500029</v>
      </c>
      <c r="D437" t="s">
        <v>1386</v>
      </c>
      <c r="E437" t="s">
        <v>1053</v>
      </c>
    </row>
    <row r="438" spans="2:5" x14ac:dyDescent="0.3">
      <c r="B438" t="s">
        <v>1388</v>
      </c>
      <c r="C438">
        <v>505036</v>
      </c>
      <c r="D438" t="s">
        <v>698</v>
      </c>
      <c r="E438" t="s">
        <v>1053</v>
      </c>
    </row>
    <row r="439" spans="2:5" x14ac:dyDescent="0.3">
      <c r="B439" t="s">
        <v>1389</v>
      </c>
      <c r="C439">
        <v>505010</v>
      </c>
      <c r="D439" t="s">
        <v>1390</v>
      </c>
      <c r="E439" t="s">
        <v>1053</v>
      </c>
    </row>
    <row r="440" spans="2:5" x14ac:dyDescent="0.3">
      <c r="B440" t="s">
        <v>1391</v>
      </c>
      <c r="C440">
        <v>520119</v>
      </c>
      <c r="D440" t="s">
        <v>1392</v>
      </c>
      <c r="E440" t="s">
        <v>1053</v>
      </c>
    </row>
    <row r="441" spans="2:5" x14ac:dyDescent="0.3">
      <c r="B441" t="s">
        <v>1393</v>
      </c>
      <c r="C441">
        <v>512277</v>
      </c>
      <c r="D441" t="s">
        <v>698</v>
      </c>
      <c r="E441" t="s">
        <v>1019</v>
      </c>
    </row>
    <row r="442" spans="2:5" x14ac:dyDescent="0.3">
      <c r="B442" t="s">
        <v>1394</v>
      </c>
      <c r="C442">
        <v>780004</v>
      </c>
      <c r="D442" t="s">
        <v>698</v>
      </c>
      <c r="E442" t="s">
        <v>789</v>
      </c>
    </row>
    <row r="443" spans="2:5" x14ac:dyDescent="0.3">
      <c r="B443" t="s">
        <v>1395</v>
      </c>
      <c r="C443">
        <v>540649</v>
      </c>
      <c r="D443" t="s">
        <v>1396</v>
      </c>
      <c r="E443" t="s">
        <v>1397</v>
      </c>
    </row>
    <row r="444" spans="2:5" x14ac:dyDescent="0.3">
      <c r="B444" t="s">
        <v>1398</v>
      </c>
      <c r="C444">
        <v>531310</v>
      </c>
      <c r="D444" t="s">
        <v>698</v>
      </c>
      <c r="E444" t="s">
        <v>681</v>
      </c>
    </row>
    <row r="445" spans="2:5" x14ac:dyDescent="0.3">
      <c r="B445" t="s">
        <v>1399</v>
      </c>
      <c r="C445">
        <v>512149</v>
      </c>
      <c r="D445" t="s">
        <v>698</v>
      </c>
      <c r="E445" t="s">
        <v>791</v>
      </c>
    </row>
    <row r="446" spans="2:5" x14ac:dyDescent="0.3">
      <c r="B446" t="s">
        <v>1400</v>
      </c>
      <c r="C446">
        <v>532406</v>
      </c>
      <c r="D446" t="s">
        <v>698</v>
      </c>
      <c r="E446" t="s">
        <v>844</v>
      </c>
    </row>
    <row r="447" spans="2:5" x14ac:dyDescent="0.3">
      <c r="B447" t="s">
        <v>1401</v>
      </c>
      <c r="C447">
        <v>512573</v>
      </c>
      <c r="D447" t="s">
        <v>1402</v>
      </c>
      <c r="E447" t="s">
        <v>778</v>
      </c>
    </row>
    <row r="448" spans="2:5" x14ac:dyDescent="0.3">
      <c r="B448" t="s">
        <v>1403</v>
      </c>
      <c r="C448">
        <v>540376</v>
      </c>
      <c r="D448" t="s">
        <v>1404</v>
      </c>
      <c r="E448" t="s">
        <v>867</v>
      </c>
    </row>
    <row r="449" spans="2:5" x14ac:dyDescent="0.3">
      <c r="B449" t="s">
        <v>1405</v>
      </c>
      <c r="C449" t="s">
        <v>698</v>
      </c>
      <c r="D449" t="s">
        <v>1406</v>
      </c>
      <c r="E449" t="s">
        <v>709</v>
      </c>
    </row>
    <row r="450" spans="2:5" x14ac:dyDescent="0.3">
      <c r="B450" t="s">
        <v>1407</v>
      </c>
      <c r="C450">
        <v>539288</v>
      </c>
      <c r="D450" t="s">
        <v>698</v>
      </c>
      <c r="E450" t="s">
        <v>858</v>
      </c>
    </row>
    <row r="451" spans="2:5" x14ac:dyDescent="0.3">
      <c r="B451" t="s">
        <v>1408</v>
      </c>
      <c r="C451">
        <v>523896</v>
      </c>
      <c r="D451" t="s">
        <v>698</v>
      </c>
      <c r="E451" t="s">
        <v>720</v>
      </c>
    </row>
    <row r="452" spans="2:5" x14ac:dyDescent="0.3">
      <c r="B452" t="s">
        <v>1409</v>
      </c>
      <c r="C452">
        <v>523896</v>
      </c>
      <c r="D452" t="s">
        <v>698</v>
      </c>
      <c r="E452" t="s">
        <v>720</v>
      </c>
    </row>
    <row r="453" spans="2:5" x14ac:dyDescent="0.3">
      <c r="B453" t="s">
        <v>1410</v>
      </c>
      <c r="C453">
        <v>512109</v>
      </c>
      <c r="D453" t="s">
        <v>698</v>
      </c>
      <c r="E453" t="s">
        <v>720</v>
      </c>
    </row>
    <row r="454" spans="2:5" x14ac:dyDescent="0.3">
      <c r="B454" t="s">
        <v>1411</v>
      </c>
      <c r="C454">
        <v>531541</v>
      </c>
      <c r="D454" t="s">
        <v>698</v>
      </c>
      <c r="E454" t="s">
        <v>746</v>
      </c>
    </row>
    <row r="455" spans="2:5" x14ac:dyDescent="0.3">
      <c r="B455" t="s">
        <v>1412</v>
      </c>
      <c r="C455" t="s">
        <v>698</v>
      </c>
      <c r="D455" t="s">
        <v>1413</v>
      </c>
      <c r="E455" t="s">
        <v>709</v>
      </c>
    </row>
    <row r="456" spans="2:5" x14ac:dyDescent="0.3">
      <c r="B456" t="s">
        <v>1414</v>
      </c>
      <c r="C456">
        <v>511589</v>
      </c>
      <c r="D456" t="s">
        <v>698</v>
      </c>
      <c r="E456" t="s">
        <v>715</v>
      </c>
    </row>
    <row r="457" spans="2:5" x14ac:dyDescent="0.3">
      <c r="B457" t="s">
        <v>1415</v>
      </c>
      <c r="C457" t="s">
        <v>698</v>
      </c>
      <c r="D457" t="s">
        <v>1416</v>
      </c>
      <c r="E457" t="s">
        <v>709</v>
      </c>
    </row>
    <row r="458" spans="2:5" x14ac:dyDescent="0.3">
      <c r="B458" t="s">
        <v>1417</v>
      </c>
      <c r="C458">
        <v>519105</v>
      </c>
      <c r="D458" t="s">
        <v>1418</v>
      </c>
      <c r="E458" t="s">
        <v>896</v>
      </c>
    </row>
    <row r="459" spans="2:5" x14ac:dyDescent="0.3">
      <c r="B459" t="s">
        <v>1419</v>
      </c>
      <c r="C459">
        <v>504390</v>
      </c>
      <c r="D459" t="s">
        <v>698</v>
      </c>
      <c r="E459" t="s">
        <v>681</v>
      </c>
    </row>
    <row r="460" spans="2:5" x14ac:dyDescent="0.3">
      <c r="B460" t="s">
        <v>1420</v>
      </c>
      <c r="C460">
        <v>513642</v>
      </c>
      <c r="D460" t="s">
        <v>698</v>
      </c>
      <c r="E460" t="s">
        <v>818</v>
      </c>
    </row>
    <row r="461" spans="2:5" x14ac:dyDescent="0.3">
      <c r="B461" t="s">
        <v>1421</v>
      </c>
      <c r="C461">
        <v>532215</v>
      </c>
      <c r="D461" t="s">
        <v>1422</v>
      </c>
      <c r="E461" t="s">
        <v>1016</v>
      </c>
    </row>
    <row r="462" spans="2:5" x14ac:dyDescent="0.3">
      <c r="B462" t="s">
        <v>1423</v>
      </c>
      <c r="C462">
        <v>532395</v>
      </c>
      <c r="D462" t="s">
        <v>1424</v>
      </c>
      <c r="E462" t="s">
        <v>1028</v>
      </c>
    </row>
    <row r="463" spans="2:5" x14ac:dyDescent="0.3">
      <c r="B463" t="s">
        <v>1425</v>
      </c>
      <c r="C463">
        <v>542285</v>
      </c>
      <c r="D463" t="s">
        <v>1426</v>
      </c>
      <c r="E463" t="s">
        <v>713</v>
      </c>
    </row>
    <row r="464" spans="2:5" x14ac:dyDescent="0.3">
      <c r="B464" t="s">
        <v>1427</v>
      </c>
      <c r="C464">
        <v>505506</v>
      </c>
      <c r="D464" t="s">
        <v>698</v>
      </c>
      <c r="E464" t="s">
        <v>791</v>
      </c>
    </row>
    <row r="465" spans="2:5" x14ac:dyDescent="0.3">
      <c r="B465" t="s">
        <v>1428</v>
      </c>
      <c r="C465">
        <v>523850</v>
      </c>
      <c r="D465" t="s">
        <v>698</v>
      </c>
      <c r="E465" t="s">
        <v>706</v>
      </c>
    </row>
    <row r="466" spans="2:5" x14ac:dyDescent="0.3">
      <c r="B466" t="s">
        <v>1429</v>
      </c>
      <c r="C466">
        <v>523168</v>
      </c>
      <c r="D466" t="s">
        <v>698</v>
      </c>
      <c r="E466" t="s">
        <v>912</v>
      </c>
    </row>
    <row r="467" spans="2:5" x14ac:dyDescent="0.3">
      <c r="B467" t="s">
        <v>1430</v>
      </c>
      <c r="C467">
        <v>508933</v>
      </c>
      <c r="D467" t="s">
        <v>1431</v>
      </c>
      <c r="E467" t="s">
        <v>713</v>
      </c>
    </row>
    <row r="468" spans="2:5" x14ac:dyDescent="0.3">
      <c r="B468" t="s">
        <v>1432</v>
      </c>
      <c r="C468">
        <v>512063</v>
      </c>
      <c r="D468" t="s">
        <v>698</v>
      </c>
      <c r="E468" t="s">
        <v>720</v>
      </c>
    </row>
    <row r="469" spans="2:5" x14ac:dyDescent="0.3">
      <c r="B469" t="s">
        <v>1433</v>
      </c>
      <c r="C469">
        <v>536965</v>
      </c>
      <c r="D469" t="s">
        <v>698</v>
      </c>
      <c r="E469" t="s">
        <v>715</v>
      </c>
    </row>
    <row r="470" spans="2:5" x14ac:dyDescent="0.3">
      <c r="B470" t="s">
        <v>1434</v>
      </c>
      <c r="C470">
        <v>508136</v>
      </c>
      <c r="D470" t="s">
        <v>698</v>
      </c>
      <c r="E470" t="s">
        <v>1105</v>
      </c>
    </row>
    <row r="471" spans="2:5" x14ac:dyDescent="0.3">
      <c r="B471" t="s">
        <v>1435</v>
      </c>
      <c r="C471">
        <v>532507</v>
      </c>
      <c r="D471" t="s">
        <v>1436</v>
      </c>
      <c r="E471" t="s">
        <v>1437</v>
      </c>
    </row>
    <row r="472" spans="2:5" x14ac:dyDescent="0.3">
      <c r="B472" t="s">
        <v>1438</v>
      </c>
      <c r="C472">
        <v>537766</v>
      </c>
      <c r="D472" t="s">
        <v>698</v>
      </c>
      <c r="E472" t="s">
        <v>996</v>
      </c>
    </row>
    <row r="473" spans="2:5" x14ac:dyDescent="0.3">
      <c r="B473" t="s">
        <v>1439</v>
      </c>
      <c r="C473">
        <v>532719</v>
      </c>
      <c r="D473" t="s">
        <v>1440</v>
      </c>
      <c r="E473" t="s">
        <v>784</v>
      </c>
    </row>
    <row r="474" spans="2:5" x14ac:dyDescent="0.3">
      <c r="B474" t="s">
        <v>1441</v>
      </c>
      <c r="C474">
        <v>523019</v>
      </c>
      <c r="D474" t="s">
        <v>698</v>
      </c>
      <c r="E474" t="s">
        <v>681</v>
      </c>
    </row>
    <row r="475" spans="2:5" x14ac:dyDescent="0.3">
      <c r="B475" t="s">
        <v>1442</v>
      </c>
      <c r="C475">
        <v>523186</v>
      </c>
      <c r="D475" t="s">
        <v>698</v>
      </c>
      <c r="E475" t="s">
        <v>692</v>
      </c>
    </row>
    <row r="476" spans="2:5" x14ac:dyDescent="0.3">
      <c r="B476" t="s">
        <v>1443</v>
      </c>
      <c r="C476">
        <v>523186</v>
      </c>
      <c r="D476" t="s">
        <v>698</v>
      </c>
      <c r="E476" t="s">
        <v>692</v>
      </c>
    </row>
    <row r="477" spans="2:5" x14ac:dyDescent="0.3">
      <c r="B477" t="s">
        <v>1444</v>
      </c>
      <c r="C477" t="s">
        <v>698</v>
      </c>
      <c r="D477" t="s">
        <v>1445</v>
      </c>
      <c r="E477" t="s">
        <v>709</v>
      </c>
    </row>
    <row r="478" spans="2:5" x14ac:dyDescent="0.3">
      <c r="B478" t="s">
        <v>1446</v>
      </c>
      <c r="C478">
        <v>542206</v>
      </c>
      <c r="D478" t="s">
        <v>1447</v>
      </c>
      <c r="E478" t="s">
        <v>1064</v>
      </c>
    </row>
    <row r="479" spans="2:5" x14ac:dyDescent="0.3">
      <c r="B479" t="s">
        <v>1448</v>
      </c>
      <c r="C479">
        <v>531268</v>
      </c>
      <c r="D479" t="s">
        <v>698</v>
      </c>
      <c r="E479" t="s">
        <v>791</v>
      </c>
    </row>
    <row r="480" spans="2:5" x14ac:dyDescent="0.3">
      <c r="B480" t="s">
        <v>1449</v>
      </c>
      <c r="C480">
        <v>532380</v>
      </c>
      <c r="D480" t="s">
        <v>698</v>
      </c>
      <c r="E480" t="s">
        <v>701</v>
      </c>
    </row>
    <row r="481" spans="2:5" x14ac:dyDescent="0.3">
      <c r="B481" t="s">
        <v>1450</v>
      </c>
      <c r="C481">
        <v>524516</v>
      </c>
      <c r="D481" t="s">
        <v>698</v>
      </c>
      <c r="E481" t="s">
        <v>736</v>
      </c>
    </row>
    <row r="482" spans="2:5" x14ac:dyDescent="0.3">
      <c r="B482" t="s">
        <v>1451</v>
      </c>
      <c r="C482">
        <v>532989</v>
      </c>
      <c r="D482" t="s">
        <v>1452</v>
      </c>
      <c r="E482" t="s">
        <v>736</v>
      </c>
    </row>
    <row r="483" spans="2:5" x14ac:dyDescent="0.3">
      <c r="B483" t="s">
        <v>1453</v>
      </c>
      <c r="C483">
        <v>530197</v>
      </c>
      <c r="D483" t="s">
        <v>698</v>
      </c>
      <c r="E483" t="s">
        <v>858</v>
      </c>
    </row>
    <row r="484" spans="2:5" x14ac:dyDescent="0.3">
      <c r="B484" t="s">
        <v>1454</v>
      </c>
      <c r="C484">
        <v>511724</v>
      </c>
      <c r="D484" t="s">
        <v>698</v>
      </c>
      <c r="E484" t="s">
        <v>715</v>
      </c>
    </row>
    <row r="485" spans="2:5" x14ac:dyDescent="0.3">
      <c r="B485" t="s">
        <v>1455</v>
      </c>
      <c r="C485">
        <v>532977</v>
      </c>
      <c r="D485" t="s">
        <v>1456</v>
      </c>
      <c r="E485" t="s">
        <v>1356</v>
      </c>
    </row>
    <row r="486" spans="2:5" x14ac:dyDescent="0.3">
      <c r="B486" t="s">
        <v>1457</v>
      </c>
      <c r="C486" t="s">
        <v>698</v>
      </c>
      <c r="D486" t="s">
        <v>1458</v>
      </c>
      <c r="E486" t="s">
        <v>880</v>
      </c>
    </row>
    <row r="487" spans="2:5" x14ac:dyDescent="0.3">
      <c r="B487" t="s">
        <v>1459</v>
      </c>
      <c r="C487">
        <v>533229</v>
      </c>
      <c r="D487" t="s">
        <v>1460</v>
      </c>
      <c r="E487" t="s">
        <v>880</v>
      </c>
    </row>
    <row r="488" spans="2:5" x14ac:dyDescent="0.3">
      <c r="B488" t="s">
        <v>1461</v>
      </c>
      <c r="C488">
        <v>500031</v>
      </c>
      <c r="D488" t="s">
        <v>1462</v>
      </c>
      <c r="E488" t="s">
        <v>1463</v>
      </c>
    </row>
    <row r="489" spans="2:5" x14ac:dyDescent="0.3">
      <c r="B489" t="s">
        <v>1464</v>
      </c>
      <c r="C489">
        <v>500034</v>
      </c>
      <c r="D489" t="s">
        <v>1465</v>
      </c>
      <c r="E489" t="s">
        <v>715</v>
      </c>
    </row>
    <row r="490" spans="2:5" x14ac:dyDescent="0.3">
      <c r="B490" t="s">
        <v>1466</v>
      </c>
      <c r="C490">
        <v>532978</v>
      </c>
      <c r="D490" t="s">
        <v>1467</v>
      </c>
      <c r="E490" t="s">
        <v>864</v>
      </c>
    </row>
    <row r="491" spans="2:5" x14ac:dyDescent="0.3">
      <c r="B491" t="s">
        <v>1468</v>
      </c>
      <c r="C491">
        <v>512261</v>
      </c>
      <c r="D491" t="s">
        <v>698</v>
      </c>
      <c r="E491" t="s">
        <v>720</v>
      </c>
    </row>
    <row r="492" spans="2:5" x14ac:dyDescent="0.3">
      <c r="B492" t="s">
        <v>1469</v>
      </c>
      <c r="C492">
        <v>539872</v>
      </c>
      <c r="D492" t="s">
        <v>698</v>
      </c>
      <c r="E492" t="s">
        <v>736</v>
      </c>
    </row>
    <row r="493" spans="2:5" x14ac:dyDescent="0.3">
      <c r="B493" t="s">
        <v>1470</v>
      </c>
      <c r="C493">
        <v>500032</v>
      </c>
      <c r="D493" t="s">
        <v>1471</v>
      </c>
      <c r="E493" t="s">
        <v>1397</v>
      </c>
    </row>
    <row r="494" spans="2:5" x14ac:dyDescent="0.3">
      <c r="B494" t="s">
        <v>1472</v>
      </c>
      <c r="C494">
        <v>500490</v>
      </c>
      <c r="D494" t="s">
        <v>1473</v>
      </c>
      <c r="E494" t="s">
        <v>864</v>
      </c>
    </row>
    <row r="495" spans="2:5" x14ac:dyDescent="0.3">
      <c r="B495" t="s">
        <v>1474</v>
      </c>
      <c r="C495">
        <v>507944</v>
      </c>
      <c r="D495" t="s">
        <v>698</v>
      </c>
      <c r="E495" t="s">
        <v>706</v>
      </c>
    </row>
    <row r="496" spans="2:5" x14ac:dyDescent="0.3">
      <c r="B496" t="s">
        <v>1475</v>
      </c>
      <c r="C496">
        <v>511139</v>
      </c>
      <c r="D496" t="s">
        <v>698</v>
      </c>
      <c r="E496" t="s">
        <v>1119</v>
      </c>
    </row>
    <row r="497" spans="2:5" x14ac:dyDescent="0.3">
      <c r="B497" t="s">
        <v>1476</v>
      </c>
      <c r="C497">
        <v>524824</v>
      </c>
      <c r="D497" t="s">
        <v>1477</v>
      </c>
      <c r="E497" t="s">
        <v>736</v>
      </c>
    </row>
    <row r="498" spans="2:5" x14ac:dyDescent="0.3">
      <c r="B498" t="s">
        <v>1478</v>
      </c>
      <c r="C498">
        <v>530999</v>
      </c>
      <c r="D498" t="s">
        <v>1479</v>
      </c>
      <c r="E498" t="s">
        <v>746</v>
      </c>
    </row>
    <row r="499" spans="2:5" x14ac:dyDescent="0.3">
      <c r="B499" t="s">
        <v>1480</v>
      </c>
      <c r="C499">
        <v>532382</v>
      </c>
      <c r="D499" t="s">
        <v>1481</v>
      </c>
      <c r="E499" t="s">
        <v>1437</v>
      </c>
    </row>
    <row r="500" spans="2:5" x14ac:dyDescent="0.3">
      <c r="B500" t="s">
        <v>1482</v>
      </c>
      <c r="C500">
        <v>513142</v>
      </c>
      <c r="D500" t="s">
        <v>698</v>
      </c>
      <c r="E500" t="s">
        <v>730</v>
      </c>
    </row>
    <row r="501" spans="2:5" x14ac:dyDescent="0.3">
      <c r="B501" t="s">
        <v>1483</v>
      </c>
      <c r="C501" t="s">
        <v>698</v>
      </c>
      <c r="D501" t="s">
        <v>1484</v>
      </c>
      <c r="E501" t="s">
        <v>1485</v>
      </c>
    </row>
    <row r="502" spans="2:5" x14ac:dyDescent="0.3">
      <c r="B502" t="s">
        <v>1486</v>
      </c>
      <c r="C502">
        <v>539834</v>
      </c>
      <c r="D502" t="s">
        <v>698</v>
      </c>
      <c r="E502" t="s">
        <v>720</v>
      </c>
    </row>
    <row r="503" spans="2:5" x14ac:dyDescent="0.3">
      <c r="B503" t="s">
        <v>1487</v>
      </c>
      <c r="C503">
        <v>502355</v>
      </c>
      <c r="D503" t="s">
        <v>1488</v>
      </c>
      <c r="E503" t="s">
        <v>1178</v>
      </c>
    </row>
    <row r="504" spans="2:5" x14ac:dyDescent="0.3">
      <c r="B504" t="s">
        <v>1489</v>
      </c>
      <c r="C504">
        <v>539251</v>
      </c>
      <c r="D504" t="s">
        <v>1490</v>
      </c>
      <c r="E504" t="s">
        <v>893</v>
      </c>
    </row>
    <row r="505" spans="2:5" x14ac:dyDescent="0.3">
      <c r="B505" t="s">
        <v>1491</v>
      </c>
      <c r="C505">
        <v>500102</v>
      </c>
      <c r="D505" t="s">
        <v>1492</v>
      </c>
      <c r="E505" t="s">
        <v>692</v>
      </c>
    </row>
    <row r="506" spans="2:5" x14ac:dyDescent="0.3">
      <c r="B506" t="s">
        <v>1493</v>
      </c>
      <c r="C506">
        <v>523319</v>
      </c>
      <c r="D506" t="s">
        <v>1494</v>
      </c>
      <c r="E506" t="s">
        <v>687</v>
      </c>
    </row>
    <row r="507" spans="2:5" x14ac:dyDescent="0.3">
      <c r="B507" t="s">
        <v>1495</v>
      </c>
      <c r="C507">
        <v>532485</v>
      </c>
      <c r="D507" t="s">
        <v>698</v>
      </c>
      <c r="E507" t="s">
        <v>715</v>
      </c>
    </row>
    <row r="508" spans="2:5" x14ac:dyDescent="0.3">
      <c r="B508" t="s">
        <v>1496</v>
      </c>
      <c r="C508">
        <v>500038</v>
      </c>
      <c r="D508" t="s">
        <v>1497</v>
      </c>
      <c r="E508" t="s">
        <v>1397</v>
      </c>
    </row>
    <row r="509" spans="2:5" x14ac:dyDescent="0.3">
      <c r="B509" t="s">
        <v>1498</v>
      </c>
      <c r="C509">
        <v>520127</v>
      </c>
      <c r="D509" t="s">
        <v>698</v>
      </c>
      <c r="E509" t="s">
        <v>770</v>
      </c>
    </row>
    <row r="510" spans="2:5" x14ac:dyDescent="0.3">
      <c r="B510" t="s">
        <v>1499</v>
      </c>
      <c r="C510">
        <v>519295</v>
      </c>
      <c r="D510" t="s">
        <v>698</v>
      </c>
      <c r="E510" t="s">
        <v>758</v>
      </c>
    </row>
    <row r="511" spans="2:5" x14ac:dyDescent="0.3">
      <c r="B511" t="s">
        <v>1500</v>
      </c>
      <c r="C511">
        <v>531591</v>
      </c>
      <c r="D511" t="s">
        <v>698</v>
      </c>
      <c r="E511" t="s">
        <v>715</v>
      </c>
    </row>
    <row r="512" spans="2:5" x14ac:dyDescent="0.3">
      <c r="B512" t="s">
        <v>1501</v>
      </c>
      <c r="C512">
        <v>526849</v>
      </c>
      <c r="D512" t="s">
        <v>1502</v>
      </c>
      <c r="E512" t="s">
        <v>812</v>
      </c>
    </row>
    <row r="513" spans="2:5" x14ac:dyDescent="0.3">
      <c r="B513" t="s">
        <v>1503</v>
      </c>
      <c r="C513">
        <v>509053</v>
      </c>
      <c r="D513" t="s">
        <v>698</v>
      </c>
      <c r="E513" t="s">
        <v>1119</v>
      </c>
    </row>
    <row r="514" spans="2:5" x14ac:dyDescent="0.3">
      <c r="B514" t="s">
        <v>1504</v>
      </c>
      <c r="C514">
        <v>500039</v>
      </c>
      <c r="D514" t="s">
        <v>1505</v>
      </c>
      <c r="E514" t="s">
        <v>1053</v>
      </c>
    </row>
    <row r="515" spans="2:5" x14ac:dyDescent="0.3">
      <c r="B515" t="s">
        <v>1506</v>
      </c>
      <c r="C515">
        <v>541153</v>
      </c>
      <c r="D515" t="s">
        <v>1507</v>
      </c>
      <c r="E515" t="s">
        <v>1016</v>
      </c>
    </row>
    <row r="516" spans="2:5" x14ac:dyDescent="0.3">
      <c r="B516" t="s">
        <v>1508</v>
      </c>
      <c r="C516">
        <v>532946</v>
      </c>
      <c r="D516" t="s">
        <v>1509</v>
      </c>
      <c r="E516" t="s">
        <v>812</v>
      </c>
    </row>
    <row r="517" spans="2:5" x14ac:dyDescent="0.3">
      <c r="B517" t="s">
        <v>1510</v>
      </c>
      <c r="C517">
        <v>539120</v>
      </c>
      <c r="D517" t="s">
        <v>698</v>
      </c>
      <c r="E517" t="s">
        <v>935</v>
      </c>
    </row>
    <row r="518" spans="2:5" x14ac:dyDescent="0.3">
      <c r="B518" t="s">
        <v>1511</v>
      </c>
      <c r="C518">
        <v>532134</v>
      </c>
      <c r="D518" t="s">
        <v>1512</v>
      </c>
      <c r="E518" t="s">
        <v>1016</v>
      </c>
    </row>
    <row r="519" spans="2:5" x14ac:dyDescent="0.3">
      <c r="B519" t="s">
        <v>1513</v>
      </c>
      <c r="C519">
        <v>532149</v>
      </c>
      <c r="D519" t="s">
        <v>1514</v>
      </c>
      <c r="E519" t="s">
        <v>1016</v>
      </c>
    </row>
    <row r="520" spans="2:5" x14ac:dyDescent="0.3">
      <c r="B520" t="s">
        <v>1515</v>
      </c>
      <c r="C520">
        <v>532525</v>
      </c>
      <c r="D520" t="s">
        <v>1516</v>
      </c>
      <c r="E520" t="s">
        <v>1016</v>
      </c>
    </row>
    <row r="521" spans="2:5" x14ac:dyDescent="0.3">
      <c r="B521" t="s">
        <v>1517</v>
      </c>
      <c r="C521" t="s">
        <v>698</v>
      </c>
      <c r="D521" t="s">
        <v>1518</v>
      </c>
      <c r="E521" t="s">
        <v>709</v>
      </c>
    </row>
    <row r="522" spans="2:5" x14ac:dyDescent="0.3">
      <c r="B522" t="s">
        <v>1519</v>
      </c>
      <c r="C522">
        <v>532674</v>
      </c>
      <c r="D522" t="s">
        <v>1520</v>
      </c>
      <c r="E522" t="s">
        <v>713</v>
      </c>
    </row>
    <row r="523" spans="2:5" x14ac:dyDescent="0.3">
      <c r="B523" t="s">
        <v>1521</v>
      </c>
      <c r="C523">
        <v>500041</v>
      </c>
      <c r="D523" t="s">
        <v>1522</v>
      </c>
      <c r="E523" t="s">
        <v>1397</v>
      </c>
    </row>
    <row r="524" spans="2:5" x14ac:dyDescent="0.3">
      <c r="B524" t="s">
        <v>1523</v>
      </c>
      <c r="C524" t="s">
        <v>698</v>
      </c>
      <c r="D524" t="s">
        <v>1524</v>
      </c>
      <c r="E524" t="s">
        <v>709</v>
      </c>
    </row>
    <row r="525" spans="2:5" x14ac:dyDescent="0.3">
      <c r="B525" t="s">
        <v>1525</v>
      </c>
      <c r="C525">
        <v>538546</v>
      </c>
      <c r="D525" t="s">
        <v>698</v>
      </c>
      <c r="E525" t="s">
        <v>1021</v>
      </c>
    </row>
    <row r="526" spans="2:5" x14ac:dyDescent="0.3">
      <c r="B526" t="s">
        <v>1526</v>
      </c>
      <c r="C526">
        <v>519353</v>
      </c>
      <c r="D526" t="s">
        <v>698</v>
      </c>
      <c r="E526" t="s">
        <v>1105</v>
      </c>
    </row>
    <row r="527" spans="2:5" x14ac:dyDescent="0.3">
      <c r="B527" t="s">
        <v>1527</v>
      </c>
      <c r="C527">
        <v>503722</v>
      </c>
      <c r="D527" t="s">
        <v>1528</v>
      </c>
      <c r="E527" t="s">
        <v>713</v>
      </c>
    </row>
    <row r="528" spans="2:5" x14ac:dyDescent="0.3">
      <c r="B528" t="s">
        <v>1529</v>
      </c>
      <c r="C528">
        <v>532916</v>
      </c>
      <c r="D528" t="s">
        <v>1530</v>
      </c>
      <c r="E528" t="s">
        <v>711</v>
      </c>
    </row>
    <row r="529" spans="2:5" x14ac:dyDescent="0.3">
      <c r="B529" t="s">
        <v>1531</v>
      </c>
      <c r="C529">
        <v>513502</v>
      </c>
      <c r="D529" t="s">
        <v>698</v>
      </c>
      <c r="E529" t="s">
        <v>772</v>
      </c>
    </row>
    <row r="530" spans="2:5" x14ac:dyDescent="0.3">
      <c r="B530" t="s">
        <v>1532</v>
      </c>
      <c r="C530">
        <v>532336</v>
      </c>
      <c r="D530" t="s">
        <v>698</v>
      </c>
      <c r="E530" t="s">
        <v>791</v>
      </c>
    </row>
    <row r="531" spans="2:5" x14ac:dyDescent="0.3">
      <c r="B531" t="s">
        <v>1533</v>
      </c>
      <c r="C531">
        <v>532694</v>
      </c>
      <c r="D531" t="s">
        <v>1534</v>
      </c>
      <c r="E531" t="s">
        <v>1119</v>
      </c>
    </row>
    <row r="532" spans="2:5" x14ac:dyDescent="0.3">
      <c r="B532" t="s">
        <v>1535</v>
      </c>
      <c r="C532">
        <v>532694</v>
      </c>
      <c r="D532" t="s">
        <v>1534</v>
      </c>
      <c r="E532" t="s">
        <v>1119</v>
      </c>
    </row>
    <row r="533" spans="2:5" x14ac:dyDescent="0.3">
      <c r="B533" t="s">
        <v>1536</v>
      </c>
      <c r="C533">
        <v>524687</v>
      </c>
      <c r="D533" t="s">
        <v>698</v>
      </c>
      <c r="E533" t="s">
        <v>1206</v>
      </c>
    </row>
    <row r="534" spans="2:5" x14ac:dyDescent="0.3">
      <c r="B534" t="s">
        <v>1537</v>
      </c>
      <c r="C534">
        <v>524687</v>
      </c>
      <c r="D534" t="s">
        <v>698</v>
      </c>
      <c r="E534" t="s">
        <v>1206</v>
      </c>
    </row>
    <row r="535" spans="2:5" x14ac:dyDescent="0.3">
      <c r="B535" t="s">
        <v>1538</v>
      </c>
      <c r="C535">
        <v>500042</v>
      </c>
      <c r="D535" t="s">
        <v>1539</v>
      </c>
      <c r="E535" t="s">
        <v>858</v>
      </c>
    </row>
    <row r="536" spans="2:5" x14ac:dyDescent="0.3">
      <c r="B536" t="s">
        <v>1540</v>
      </c>
      <c r="C536">
        <v>500042</v>
      </c>
      <c r="D536" t="s">
        <v>1539</v>
      </c>
      <c r="E536" t="s">
        <v>858</v>
      </c>
    </row>
    <row r="537" spans="2:5" x14ac:dyDescent="0.3">
      <c r="B537" t="s">
        <v>1541</v>
      </c>
      <c r="C537">
        <v>500043</v>
      </c>
      <c r="D537" t="s">
        <v>1542</v>
      </c>
      <c r="E537" t="s">
        <v>1124</v>
      </c>
    </row>
    <row r="538" spans="2:5" x14ac:dyDescent="0.3">
      <c r="B538" t="s">
        <v>1543</v>
      </c>
      <c r="C538">
        <v>500043</v>
      </c>
      <c r="D538" t="s">
        <v>1544</v>
      </c>
      <c r="E538" t="s">
        <v>1124</v>
      </c>
    </row>
    <row r="539" spans="2:5" x14ac:dyDescent="0.3">
      <c r="B539" t="s">
        <v>1545</v>
      </c>
      <c r="C539">
        <v>522004</v>
      </c>
      <c r="D539" t="s">
        <v>698</v>
      </c>
      <c r="E539" t="s">
        <v>706</v>
      </c>
    </row>
    <row r="540" spans="2:5" x14ac:dyDescent="0.3">
      <c r="B540" t="s">
        <v>1546</v>
      </c>
      <c r="C540">
        <v>506285</v>
      </c>
      <c r="D540" t="s">
        <v>1547</v>
      </c>
      <c r="E540" t="s">
        <v>842</v>
      </c>
    </row>
    <row r="541" spans="2:5" x14ac:dyDescent="0.3">
      <c r="B541" t="s">
        <v>1548</v>
      </c>
      <c r="C541">
        <v>539946</v>
      </c>
      <c r="D541" t="s">
        <v>698</v>
      </c>
      <c r="E541" t="s">
        <v>715</v>
      </c>
    </row>
    <row r="542" spans="2:5" x14ac:dyDescent="0.3">
      <c r="B542" t="s">
        <v>1549</v>
      </c>
      <c r="C542">
        <v>517246</v>
      </c>
      <c r="D542" t="s">
        <v>698</v>
      </c>
      <c r="E542" t="s">
        <v>1240</v>
      </c>
    </row>
    <row r="543" spans="2:5" x14ac:dyDescent="0.3">
      <c r="B543" t="s">
        <v>1550</v>
      </c>
      <c r="C543">
        <v>517246</v>
      </c>
      <c r="D543" t="s">
        <v>698</v>
      </c>
      <c r="E543" t="s">
        <v>1240</v>
      </c>
    </row>
    <row r="544" spans="2:5" x14ac:dyDescent="0.3">
      <c r="B544" t="s">
        <v>1551</v>
      </c>
      <c r="C544">
        <v>539621</v>
      </c>
      <c r="D544" t="s">
        <v>698</v>
      </c>
      <c r="E544" t="s">
        <v>715</v>
      </c>
    </row>
    <row r="545" spans="2:5" x14ac:dyDescent="0.3">
      <c r="B545" t="s">
        <v>1552</v>
      </c>
      <c r="C545">
        <v>524332</v>
      </c>
      <c r="D545" t="s">
        <v>698</v>
      </c>
      <c r="E545" t="s">
        <v>947</v>
      </c>
    </row>
    <row r="546" spans="2:5" x14ac:dyDescent="0.3">
      <c r="B546" t="s">
        <v>1553</v>
      </c>
      <c r="C546">
        <v>542057</v>
      </c>
      <c r="D546" t="s">
        <v>698</v>
      </c>
      <c r="E546" t="s">
        <v>1096</v>
      </c>
    </row>
    <row r="547" spans="2:5" x14ac:dyDescent="0.3">
      <c r="B547" t="s">
        <v>1554</v>
      </c>
      <c r="C547">
        <v>524828</v>
      </c>
      <c r="D547" t="s">
        <v>698</v>
      </c>
      <c r="E547" t="s">
        <v>736</v>
      </c>
    </row>
    <row r="548" spans="2:5" x14ac:dyDescent="0.3">
      <c r="B548" t="s">
        <v>1555</v>
      </c>
      <c r="C548">
        <v>539447</v>
      </c>
      <c r="D548" t="s">
        <v>1556</v>
      </c>
      <c r="E548" t="s">
        <v>893</v>
      </c>
    </row>
    <row r="549" spans="2:5" x14ac:dyDescent="0.3">
      <c r="B549" t="s">
        <v>1557</v>
      </c>
      <c r="C549">
        <v>533270</v>
      </c>
      <c r="D549" t="s">
        <v>1558</v>
      </c>
      <c r="E549" t="s">
        <v>1021</v>
      </c>
    </row>
    <row r="550" spans="2:5" x14ac:dyDescent="0.3">
      <c r="B550" t="s">
        <v>1559</v>
      </c>
      <c r="C550">
        <v>539546</v>
      </c>
      <c r="D550" t="s">
        <v>698</v>
      </c>
      <c r="E550" t="s">
        <v>720</v>
      </c>
    </row>
    <row r="551" spans="2:5" x14ac:dyDescent="0.3">
      <c r="B551" t="s">
        <v>1560</v>
      </c>
      <c r="C551">
        <v>539018</v>
      </c>
      <c r="D551" t="s">
        <v>698</v>
      </c>
      <c r="E551" t="s">
        <v>730</v>
      </c>
    </row>
    <row r="552" spans="2:5" x14ac:dyDescent="0.3">
      <c r="B552" t="s">
        <v>1561</v>
      </c>
      <c r="C552">
        <v>532645</v>
      </c>
      <c r="D552" t="s">
        <v>698</v>
      </c>
      <c r="E552" t="s">
        <v>720</v>
      </c>
    </row>
    <row r="553" spans="2:5" x14ac:dyDescent="0.3">
      <c r="B553" t="s">
        <v>1562</v>
      </c>
      <c r="C553">
        <v>539399</v>
      </c>
      <c r="D553" t="s">
        <v>698</v>
      </c>
      <c r="E553" t="s">
        <v>713</v>
      </c>
    </row>
    <row r="554" spans="2:5" x14ac:dyDescent="0.3">
      <c r="B554" t="s">
        <v>1563</v>
      </c>
      <c r="C554">
        <v>522650</v>
      </c>
      <c r="D554" t="s">
        <v>698</v>
      </c>
      <c r="E554" t="s">
        <v>883</v>
      </c>
    </row>
    <row r="555" spans="2:5" x14ac:dyDescent="0.3">
      <c r="B555" t="s">
        <v>1564</v>
      </c>
      <c r="C555">
        <v>500048</v>
      </c>
      <c r="D555" t="s">
        <v>1565</v>
      </c>
      <c r="E555" t="s">
        <v>776</v>
      </c>
    </row>
    <row r="556" spans="2:5" x14ac:dyDescent="0.3">
      <c r="B556" t="s">
        <v>1566</v>
      </c>
      <c r="C556">
        <v>541178</v>
      </c>
      <c r="D556" t="s">
        <v>698</v>
      </c>
      <c r="E556" t="s">
        <v>883</v>
      </c>
    </row>
    <row r="557" spans="2:5" x14ac:dyDescent="0.3">
      <c r="B557" t="s">
        <v>1567</v>
      </c>
      <c r="C557">
        <v>509438</v>
      </c>
      <c r="D557" t="s">
        <v>698</v>
      </c>
      <c r="E557" t="s">
        <v>899</v>
      </c>
    </row>
    <row r="558" spans="2:5" x14ac:dyDescent="0.3">
      <c r="B558" t="s">
        <v>1568</v>
      </c>
      <c r="C558">
        <v>533095</v>
      </c>
      <c r="D558" t="s">
        <v>698</v>
      </c>
      <c r="E558" t="s">
        <v>715</v>
      </c>
    </row>
    <row r="559" spans="2:5" x14ac:dyDescent="0.3">
      <c r="B559" t="s">
        <v>1569</v>
      </c>
      <c r="C559">
        <v>512404</v>
      </c>
      <c r="D559" t="s">
        <v>698</v>
      </c>
      <c r="E559" t="s">
        <v>730</v>
      </c>
    </row>
    <row r="560" spans="2:5" x14ac:dyDescent="0.3">
      <c r="B560" t="s">
        <v>1570</v>
      </c>
      <c r="C560">
        <v>532230</v>
      </c>
      <c r="D560" t="s">
        <v>698</v>
      </c>
      <c r="E560" t="s">
        <v>713</v>
      </c>
    </row>
    <row r="561" spans="2:5" x14ac:dyDescent="0.3">
      <c r="B561" t="s">
        <v>1571</v>
      </c>
      <c r="C561">
        <v>512195</v>
      </c>
      <c r="D561" t="s">
        <v>698</v>
      </c>
      <c r="E561" t="s">
        <v>1119</v>
      </c>
    </row>
    <row r="562" spans="2:5" x14ac:dyDescent="0.3">
      <c r="B562" t="s">
        <v>1572</v>
      </c>
      <c r="C562">
        <v>509480</v>
      </c>
      <c r="D562" t="s">
        <v>1573</v>
      </c>
      <c r="E562" t="s">
        <v>975</v>
      </c>
    </row>
    <row r="563" spans="2:5" x14ac:dyDescent="0.3">
      <c r="B563" t="s">
        <v>1574</v>
      </c>
      <c r="C563">
        <v>531340</v>
      </c>
      <c r="D563" t="s">
        <v>698</v>
      </c>
      <c r="E563" t="s">
        <v>681</v>
      </c>
    </row>
    <row r="564" spans="2:5" x14ac:dyDescent="0.3">
      <c r="B564" t="s">
        <v>1575</v>
      </c>
      <c r="C564">
        <v>524606</v>
      </c>
      <c r="D564" t="s">
        <v>698</v>
      </c>
      <c r="E564" t="s">
        <v>736</v>
      </c>
    </row>
    <row r="565" spans="2:5" x14ac:dyDescent="0.3">
      <c r="B565" t="s">
        <v>1576</v>
      </c>
      <c r="C565">
        <v>531582</v>
      </c>
      <c r="D565" t="s">
        <v>698</v>
      </c>
      <c r="E565" t="s">
        <v>715</v>
      </c>
    </row>
    <row r="566" spans="2:5" x14ac:dyDescent="0.3">
      <c r="B566" t="s">
        <v>1577</v>
      </c>
      <c r="C566">
        <v>508664</v>
      </c>
      <c r="D566" t="s">
        <v>698</v>
      </c>
      <c r="E566" t="s">
        <v>899</v>
      </c>
    </row>
    <row r="567" spans="2:5" x14ac:dyDescent="0.3">
      <c r="B567" t="s">
        <v>1578</v>
      </c>
      <c r="C567" t="s">
        <v>698</v>
      </c>
      <c r="D567" t="s">
        <v>1579</v>
      </c>
      <c r="E567" t="s">
        <v>709</v>
      </c>
    </row>
    <row r="568" spans="2:5" x14ac:dyDescent="0.3">
      <c r="B568" t="s">
        <v>1580</v>
      </c>
      <c r="C568">
        <v>512477</v>
      </c>
      <c r="D568" t="s">
        <v>698</v>
      </c>
      <c r="E568" t="s">
        <v>713</v>
      </c>
    </row>
    <row r="569" spans="2:5" x14ac:dyDescent="0.3">
      <c r="B569" t="s">
        <v>1581</v>
      </c>
      <c r="C569">
        <v>512477</v>
      </c>
      <c r="D569" t="s">
        <v>698</v>
      </c>
      <c r="E569" t="s">
        <v>713</v>
      </c>
    </row>
    <row r="570" spans="2:5" x14ac:dyDescent="0.3">
      <c r="B570" t="s">
        <v>1582</v>
      </c>
      <c r="C570">
        <v>533303</v>
      </c>
      <c r="D570" t="s">
        <v>1583</v>
      </c>
      <c r="E570" t="s">
        <v>864</v>
      </c>
    </row>
    <row r="571" spans="2:5" x14ac:dyDescent="0.3">
      <c r="B571" t="s">
        <v>1584</v>
      </c>
      <c r="C571">
        <v>532430</v>
      </c>
      <c r="D571" t="s">
        <v>1585</v>
      </c>
      <c r="E571" t="s">
        <v>837</v>
      </c>
    </row>
    <row r="572" spans="2:5" x14ac:dyDescent="0.3">
      <c r="B572" t="s">
        <v>1586</v>
      </c>
      <c r="C572">
        <v>539662</v>
      </c>
      <c r="D572" t="s">
        <v>698</v>
      </c>
      <c r="E572" t="s">
        <v>715</v>
      </c>
    </row>
    <row r="573" spans="2:5" x14ac:dyDescent="0.3">
      <c r="B573" t="s">
        <v>1587</v>
      </c>
      <c r="C573">
        <v>511664</v>
      </c>
      <c r="D573" t="s">
        <v>698</v>
      </c>
      <c r="E573" t="s">
        <v>701</v>
      </c>
    </row>
    <row r="574" spans="2:5" x14ac:dyDescent="0.3">
      <c r="B574" t="s">
        <v>1588</v>
      </c>
      <c r="C574">
        <v>532930</v>
      </c>
      <c r="D574" t="s">
        <v>1589</v>
      </c>
      <c r="E574" t="s">
        <v>741</v>
      </c>
    </row>
    <row r="575" spans="2:5" x14ac:dyDescent="0.3">
      <c r="B575" t="s">
        <v>1590</v>
      </c>
      <c r="C575">
        <v>530803</v>
      </c>
      <c r="D575" t="s">
        <v>1591</v>
      </c>
      <c r="E575" t="s">
        <v>746</v>
      </c>
    </row>
    <row r="576" spans="2:5" x14ac:dyDescent="0.3">
      <c r="B576" t="s">
        <v>1592</v>
      </c>
      <c r="C576">
        <v>531719</v>
      </c>
      <c r="D576" t="s">
        <v>698</v>
      </c>
      <c r="E576" t="s">
        <v>842</v>
      </c>
    </row>
    <row r="577" spans="2:5" x14ac:dyDescent="0.3">
      <c r="B577" t="s">
        <v>1593</v>
      </c>
      <c r="C577">
        <v>504646</v>
      </c>
      <c r="D577" t="s">
        <v>698</v>
      </c>
      <c r="E577" t="s">
        <v>1053</v>
      </c>
    </row>
    <row r="578" spans="2:5" x14ac:dyDescent="0.3">
      <c r="B578" t="s">
        <v>1594</v>
      </c>
      <c r="C578">
        <v>509449</v>
      </c>
      <c r="D578" t="s">
        <v>698</v>
      </c>
      <c r="E578" t="s">
        <v>746</v>
      </c>
    </row>
    <row r="579" spans="2:5" x14ac:dyDescent="0.3">
      <c r="B579" t="s">
        <v>1595</v>
      </c>
      <c r="C579">
        <v>512296</v>
      </c>
      <c r="D579" t="s">
        <v>1596</v>
      </c>
      <c r="E579" t="s">
        <v>772</v>
      </c>
    </row>
    <row r="580" spans="2:5" x14ac:dyDescent="0.3">
      <c r="B580" t="s">
        <v>1597</v>
      </c>
      <c r="C580">
        <v>512296</v>
      </c>
      <c r="D580" t="s">
        <v>1596</v>
      </c>
      <c r="E580" t="s">
        <v>772</v>
      </c>
    </row>
    <row r="581" spans="2:5" x14ac:dyDescent="0.3">
      <c r="B581" t="s">
        <v>1598</v>
      </c>
      <c r="C581">
        <v>540621</v>
      </c>
      <c r="D581" t="s">
        <v>1599</v>
      </c>
      <c r="E581" t="s">
        <v>784</v>
      </c>
    </row>
    <row r="582" spans="2:5" x14ac:dyDescent="0.3">
      <c r="B582" t="s">
        <v>1600</v>
      </c>
      <c r="C582">
        <v>540545</v>
      </c>
      <c r="D582" t="s">
        <v>698</v>
      </c>
      <c r="E582" t="s">
        <v>812</v>
      </c>
    </row>
    <row r="583" spans="2:5" x14ac:dyDescent="0.3">
      <c r="B583" t="s">
        <v>1601</v>
      </c>
      <c r="C583">
        <v>512608</v>
      </c>
      <c r="D583" t="s">
        <v>1602</v>
      </c>
      <c r="E583" t="s">
        <v>812</v>
      </c>
    </row>
    <row r="584" spans="2:5" x14ac:dyDescent="0.3">
      <c r="B584" t="s">
        <v>1603</v>
      </c>
      <c r="C584">
        <v>538576</v>
      </c>
      <c r="D584" t="s">
        <v>698</v>
      </c>
      <c r="E584" t="s">
        <v>784</v>
      </c>
    </row>
    <row r="585" spans="2:5" x14ac:dyDescent="0.3">
      <c r="B585" t="s">
        <v>1604</v>
      </c>
      <c r="C585">
        <v>500052</v>
      </c>
      <c r="D585" t="s">
        <v>1605</v>
      </c>
      <c r="E585" t="s">
        <v>858</v>
      </c>
    </row>
    <row r="586" spans="2:5" x14ac:dyDescent="0.3">
      <c r="B586" t="s">
        <v>1606</v>
      </c>
      <c r="C586">
        <v>531862</v>
      </c>
      <c r="D586" t="s">
        <v>698</v>
      </c>
      <c r="E586" t="s">
        <v>1206</v>
      </c>
    </row>
    <row r="587" spans="2:5" x14ac:dyDescent="0.3">
      <c r="B587" t="s">
        <v>1607</v>
      </c>
      <c r="C587">
        <v>511501</v>
      </c>
      <c r="D587" t="s">
        <v>698</v>
      </c>
      <c r="E587" t="s">
        <v>681</v>
      </c>
    </row>
    <row r="588" spans="2:5" x14ac:dyDescent="0.3">
      <c r="B588" t="s">
        <v>1608</v>
      </c>
      <c r="C588">
        <v>503960</v>
      </c>
      <c r="D588" t="s">
        <v>1609</v>
      </c>
      <c r="E588" t="s">
        <v>996</v>
      </c>
    </row>
    <row r="589" spans="2:5" x14ac:dyDescent="0.3">
      <c r="B589" t="s">
        <v>1610</v>
      </c>
      <c r="C589">
        <v>541143</v>
      </c>
      <c r="D589" t="s">
        <v>1611</v>
      </c>
      <c r="E589" t="s">
        <v>1171</v>
      </c>
    </row>
    <row r="590" spans="2:5" x14ac:dyDescent="0.3">
      <c r="B590" t="s">
        <v>1612</v>
      </c>
      <c r="C590">
        <v>500049</v>
      </c>
      <c r="D590" t="s">
        <v>1613</v>
      </c>
      <c r="E590" t="s">
        <v>1171</v>
      </c>
    </row>
    <row r="591" spans="2:5" x14ac:dyDescent="0.3">
      <c r="B591" t="s">
        <v>1614</v>
      </c>
      <c r="C591">
        <v>533228</v>
      </c>
      <c r="D591" t="s">
        <v>1615</v>
      </c>
      <c r="E591" t="s">
        <v>715</v>
      </c>
    </row>
    <row r="592" spans="2:5" x14ac:dyDescent="0.3">
      <c r="B592" t="s">
        <v>1616</v>
      </c>
      <c r="C592">
        <v>500493</v>
      </c>
      <c r="D592" t="s">
        <v>1617</v>
      </c>
      <c r="E592" t="s">
        <v>1618</v>
      </c>
    </row>
    <row r="593" spans="2:5" x14ac:dyDescent="0.3">
      <c r="B593" t="s">
        <v>1619</v>
      </c>
      <c r="C593">
        <v>505688</v>
      </c>
      <c r="D593" t="s">
        <v>1620</v>
      </c>
      <c r="E593" t="s">
        <v>1053</v>
      </c>
    </row>
    <row r="594" spans="2:5" x14ac:dyDescent="0.3">
      <c r="B594" t="s">
        <v>1621</v>
      </c>
      <c r="C594">
        <v>500103</v>
      </c>
      <c r="D594" t="s">
        <v>1622</v>
      </c>
      <c r="E594" t="s">
        <v>741</v>
      </c>
    </row>
    <row r="595" spans="2:5" x14ac:dyDescent="0.3">
      <c r="B595" t="s">
        <v>1623</v>
      </c>
      <c r="C595">
        <v>524663</v>
      </c>
      <c r="D595" t="s">
        <v>698</v>
      </c>
      <c r="E595" t="s">
        <v>736</v>
      </c>
    </row>
    <row r="596" spans="2:5" x14ac:dyDescent="0.3">
      <c r="B596" t="s">
        <v>1624</v>
      </c>
      <c r="C596">
        <v>541096</v>
      </c>
      <c r="D596" t="s">
        <v>698</v>
      </c>
      <c r="E596" t="s">
        <v>736</v>
      </c>
    </row>
    <row r="597" spans="2:5" x14ac:dyDescent="0.3">
      <c r="B597" t="s">
        <v>1625</v>
      </c>
      <c r="C597">
        <v>500547</v>
      </c>
      <c r="D597" t="s">
        <v>1626</v>
      </c>
      <c r="E597" t="s">
        <v>1627</v>
      </c>
    </row>
    <row r="598" spans="2:5" x14ac:dyDescent="0.3">
      <c r="B598" t="s">
        <v>1628</v>
      </c>
      <c r="C598">
        <v>590021</v>
      </c>
      <c r="D598" t="s">
        <v>1629</v>
      </c>
      <c r="E598" t="s">
        <v>842</v>
      </c>
    </row>
    <row r="599" spans="2:5" x14ac:dyDescent="0.3">
      <c r="B599" t="s">
        <v>1630</v>
      </c>
      <c r="C599">
        <v>540700</v>
      </c>
      <c r="D599" t="s">
        <v>1631</v>
      </c>
      <c r="E599" t="s">
        <v>1293</v>
      </c>
    </row>
    <row r="600" spans="2:5" x14ac:dyDescent="0.3">
      <c r="B600" t="s">
        <v>1632</v>
      </c>
      <c r="C600">
        <v>523229</v>
      </c>
      <c r="D600" t="s">
        <v>698</v>
      </c>
      <c r="E600" t="s">
        <v>1053</v>
      </c>
    </row>
    <row r="601" spans="2:5" x14ac:dyDescent="0.3">
      <c r="B601" t="s">
        <v>1633</v>
      </c>
      <c r="C601">
        <v>531029</v>
      </c>
      <c r="D601" t="s">
        <v>698</v>
      </c>
      <c r="E601" t="s">
        <v>720</v>
      </c>
    </row>
    <row r="602" spans="2:5" x14ac:dyDescent="0.3">
      <c r="B602" t="s">
        <v>1634</v>
      </c>
      <c r="C602">
        <v>539799</v>
      </c>
      <c r="D602" t="s">
        <v>1635</v>
      </c>
      <c r="E602" t="s">
        <v>1021</v>
      </c>
    </row>
    <row r="603" spans="2:5" x14ac:dyDescent="0.3">
      <c r="B603" t="s">
        <v>1636</v>
      </c>
      <c r="C603">
        <v>532609</v>
      </c>
      <c r="D603" t="s">
        <v>1637</v>
      </c>
      <c r="E603" t="s">
        <v>776</v>
      </c>
    </row>
    <row r="604" spans="2:5" x14ac:dyDescent="0.3">
      <c r="B604" t="s">
        <v>1638</v>
      </c>
      <c r="C604">
        <v>533499</v>
      </c>
      <c r="D604" t="s">
        <v>1639</v>
      </c>
      <c r="E604" t="s">
        <v>684</v>
      </c>
    </row>
    <row r="605" spans="2:5" x14ac:dyDescent="0.3">
      <c r="B605" t="s">
        <v>1640</v>
      </c>
      <c r="C605">
        <v>532454</v>
      </c>
      <c r="D605" t="s">
        <v>1641</v>
      </c>
      <c r="E605" t="s">
        <v>1642</v>
      </c>
    </row>
    <row r="606" spans="2:5" x14ac:dyDescent="0.3">
      <c r="B606" t="s">
        <v>1643</v>
      </c>
      <c r="C606">
        <v>534816</v>
      </c>
      <c r="D606" t="s">
        <v>1644</v>
      </c>
      <c r="E606" t="s">
        <v>1645</v>
      </c>
    </row>
    <row r="607" spans="2:5" x14ac:dyDescent="0.3">
      <c r="B607" t="s">
        <v>1646</v>
      </c>
      <c r="C607">
        <v>526666</v>
      </c>
      <c r="D607" t="s">
        <v>1647</v>
      </c>
      <c r="E607" t="s">
        <v>812</v>
      </c>
    </row>
    <row r="608" spans="2:5" x14ac:dyDescent="0.3">
      <c r="B608" t="s">
        <v>1648</v>
      </c>
      <c r="C608">
        <v>524534</v>
      </c>
      <c r="D608" t="s">
        <v>698</v>
      </c>
      <c r="E608" t="s">
        <v>842</v>
      </c>
    </row>
    <row r="609" spans="2:5" x14ac:dyDescent="0.3">
      <c r="B609" t="s">
        <v>1649</v>
      </c>
      <c r="C609">
        <v>540956</v>
      </c>
      <c r="D609" t="s">
        <v>698</v>
      </c>
      <c r="E609" t="s">
        <v>699</v>
      </c>
    </row>
    <row r="610" spans="2:5" x14ac:dyDescent="0.3">
      <c r="B610" t="s">
        <v>1650</v>
      </c>
      <c r="C610">
        <v>540956</v>
      </c>
      <c r="D610" t="s">
        <v>698</v>
      </c>
      <c r="E610" t="s">
        <v>699</v>
      </c>
    </row>
    <row r="611" spans="2:5" x14ac:dyDescent="0.3">
      <c r="B611" t="s">
        <v>1651</v>
      </c>
      <c r="C611">
        <v>514272</v>
      </c>
      <c r="D611" t="s">
        <v>698</v>
      </c>
      <c r="E611" t="s">
        <v>713</v>
      </c>
    </row>
    <row r="612" spans="2:5" x14ac:dyDescent="0.3">
      <c r="B612" t="s">
        <v>1652</v>
      </c>
      <c r="C612">
        <v>533108</v>
      </c>
      <c r="D612" t="s">
        <v>698</v>
      </c>
      <c r="E612" t="s">
        <v>713</v>
      </c>
    </row>
    <row r="613" spans="2:5" x14ac:dyDescent="0.3">
      <c r="B613" t="s">
        <v>1653</v>
      </c>
      <c r="C613">
        <v>506027</v>
      </c>
      <c r="D613" t="s">
        <v>698</v>
      </c>
      <c r="E613" t="s">
        <v>1003</v>
      </c>
    </row>
    <row r="614" spans="2:5" x14ac:dyDescent="0.3">
      <c r="B614" t="s">
        <v>1654</v>
      </c>
      <c r="C614">
        <v>500055</v>
      </c>
      <c r="D614" t="s">
        <v>1655</v>
      </c>
      <c r="E614" t="s">
        <v>730</v>
      </c>
    </row>
    <row r="615" spans="2:5" x14ac:dyDescent="0.3">
      <c r="B615" t="s">
        <v>1656</v>
      </c>
      <c r="C615">
        <v>540061</v>
      </c>
      <c r="D615" t="s">
        <v>1657</v>
      </c>
      <c r="E615" t="s">
        <v>711</v>
      </c>
    </row>
    <row r="616" spans="2:5" x14ac:dyDescent="0.3">
      <c r="B616" t="s">
        <v>1658</v>
      </c>
      <c r="C616">
        <v>500058</v>
      </c>
      <c r="D616" t="s">
        <v>698</v>
      </c>
      <c r="E616" t="s">
        <v>730</v>
      </c>
    </row>
    <row r="617" spans="2:5" x14ac:dyDescent="0.3">
      <c r="B617" t="s">
        <v>1659</v>
      </c>
      <c r="C617">
        <v>524723</v>
      </c>
      <c r="D617" t="s">
        <v>698</v>
      </c>
      <c r="E617" t="s">
        <v>720</v>
      </c>
    </row>
    <row r="618" spans="2:5" x14ac:dyDescent="0.3">
      <c r="B618" t="s">
        <v>1660</v>
      </c>
      <c r="C618">
        <v>533321</v>
      </c>
      <c r="D618" t="s">
        <v>1661</v>
      </c>
      <c r="E618" t="s">
        <v>996</v>
      </c>
    </row>
    <row r="619" spans="2:5" x14ac:dyDescent="0.3">
      <c r="B619" t="s">
        <v>1662</v>
      </c>
      <c r="C619">
        <v>526853</v>
      </c>
      <c r="D619" t="s">
        <v>698</v>
      </c>
      <c r="E619" t="s">
        <v>1663</v>
      </c>
    </row>
    <row r="620" spans="2:5" x14ac:dyDescent="0.3">
      <c r="B620" t="s">
        <v>1664</v>
      </c>
      <c r="C620">
        <v>505681</v>
      </c>
      <c r="D620" t="s">
        <v>698</v>
      </c>
      <c r="E620" t="s">
        <v>1053</v>
      </c>
    </row>
    <row r="621" spans="2:5" x14ac:dyDescent="0.3">
      <c r="B621" t="s">
        <v>1665</v>
      </c>
      <c r="C621">
        <v>500059</v>
      </c>
      <c r="D621" t="s">
        <v>1666</v>
      </c>
      <c r="E621" t="s">
        <v>864</v>
      </c>
    </row>
    <row r="622" spans="2:5" x14ac:dyDescent="0.3">
      <c r="B622" t="s">
        <v>1667</v>
      </c>
      <c r="C622">
        <v>523054</v>
      </c>
      <c r="D622" t="s">
        <v>698</v>
      </c>
      <c r="E622" t="s">
        <v>713</v>
      </c>
    </row>
    <row r="623" spans="2:5" x14ac:dyDescent="0.3">
      <c r="B623" t="s">
        <v>1668</v>
      </c>
      <c r="C623">
        <v>540148</v>
      </c>
      <c r="D623" t="s">
        <v>698</v>
      </c>
      <c r="E623" t="s">
        <v>812</v>
      </c>
    </row>
    <row r="624" spans="2:5" x14ac:dyDescent="0.3">
      <c r="B624" t="s">
        <v>1669</v>
      </c>
      <c r="C624">
        <v>514215</v>
      </c>
      <c r="D624" t="s">
        <v>698</v>
      </c>
      <c r="E624" t="s">
        <v>713</v>
      </c>
    </row>
    <row r="625" spans="2:5" x14ac:dyDescent="0.3">
      <c r="B625" t="s">
        <v>1670</v>
      </c>
      <c r="C625">
        <v>535620</v>
      </c>
      <c r="D625" t="s">
        <v>698</v>
      </c>
      <c r="E625" t="s">
        <v>720</v>
      </c>
    </row>
    <row r="626" spans="2:5" x14ac:dyDescent="0.3">
      <c r="B626" t="s">
        <v>1671</v>
      </c>
      <c r="C626">
        <v>534535</v>
      </c>
      <c r="D626" t="s">
        <v>698</v>
      </c>
      <c r="E626" t="s">
        <v>692</v>
      </c>
    </row>
    <row r="627" spans="2:5" x14ac:dyDescent="0.3">
      <c r="B627" t="s">
        <v>1672</v>
      </c>
      <c r="C627">
        <v>532523</v>
      </c>
      <c r="D627" t="s">
        <v>1673</v>
      </c>
      <c r="E627" t="s">
        <v>1036</v>
      </c>
    </row>
    <row r="628" spans="2:5" x14ac:dyDescent="0.3">
      <c r="B628" t="s">
        <v>1674</v>
      </c>
      <c r="C628">
        <v>524396</v>
      </c>
      <c r="D628" t="s">
        <v>1675</v>
      </c>
      <c r="E628" t="s">
        <v>736</v>
      </c>
    </row>
    <row r="629" spans="2:5" x14ac:dyDescent="0.3">
      <c r="B629" t="s">
        <v>1676</v>
      </c>
      <c r="C629">
        <v>532330</v>
      </c>
      <c r="D629" t="s">
        <v>698</v>
      </c>
      <c r="E629" t="s">
        <v>818</v>
      </c>
    </row>
    <row r="630" spans="2:5" x14ac:dyDescent="0.3">
      <c r="B630" t="s">
        <v>1677</v>
      </c>
      <c r="C630">
        <v>538364</v>
      </c>
      <c r="D630" t="s">
        <v>698</v>
      </c>
      <c r="E630" t="s">
        <v>713</v>
      </c>
    </row>
    <row r="631" spans="2:5" x14ac:dyDescent="0.3">
      <c r="B631" t="s">
        <v>1678</v>
      </c>
      <c r="C631">
        <v>500060</v>
      </c>
      <c r="D631" t="s">
        <v>1679</v>
      </c>
      <c r="E631" t="s">
        <v>996</v>
      </c>
    </row>
    <row r="632" spans="2:5" x14ac:dyDescent="0.3">
      <c r="B632" t="s">
        <v>1680</v>
      </c>
      <c r="C632">
        <v>500335</v>
      </c>
      <c r="D632" t="s">
        <v>1681</v>
      </c>
      <c r="E632" t="s">
        <v>711</v>
      </c>
    </row>
    <row r="633" spans="2:5" x14ac:dyDescent="0.3">
      <c r="B633" t="s">
        <v>1682</v>
      </c>
      <c r="C633">
        <v>533006</v>
      </c>
      <c r="D633" t="s">
        <v>698</v>
      </c>
      <c r="E633" t="s">
        <v>713</v>
      </c>
    </row>
    <row r="634" spans="2:5" x14ac:dyDescent="0.3">
      <c r="B634" t="s">
        <v>1683</v>
      </c>
      <c r="C634">
        <v>533006</v>
      </c>
      <c r="D634" t="s">
        <v>698</v>
      </c>
      <c r="E634" t="s">
        <v>713</v>
      </c>
    </row>
    <row r="635" spans="2:5" x14ac:dyDescent="0.3">
      <c r="B635" t="s">
        <v>1684</v>
      </c>
      <c r="C635">
        <v>522105</v>
      </c>
      <c r="D635" t="s">
        <v>698</v>
      </c>
      <c r="E635" t="s">
        <v>706</v>
      </c>
    </row>
    <row r="636" spans="2:5" x14ac:dyDescent="0.3">
      <c r="B636" t="s">
        <v>1685</v>
      </c>
      <c r="C636">
        <v>533408</v>
      </c>
      <c r="D636" t="s">
        <v>1686</v>
      </c>
      <c r="E636" t="s">
        <v>681</v>
      </c>
    </row>
    <row r="637" spans="2:5" x14ac:dyDescent="0.3">
      <c r="B637" t="s">
        <v>1687</v>
      </c>
      <c r="C637" t="s">
        <v>698</v>
      </c>
      <c r="D637" t="s">
        <v>1688</v>
      </c>
      <c r="E637" t="s">
        <v>684</v>
      </c>
    </row>
    <row r="638" spans="2:5" x14ac:dyDescent="0.3">
      <c r="B638" t="s">
        <v>1689</v>
      </c>
      <c r="C638">
        <v>539043</v>
      </c>
      <c r="D638" t="s">
        <v>1690</v>
      </c>
      <c r="E638" t="s">
        <v>893</v>
      </c>
    </row>
    <row r="639" spans="2:5" x14ac:dyDescent="0.3">
      <c r="B639" t="s">
        <v>1691</v>
      </c>
      <c r="C639">
        <v>514183</v>
      </c>
      <c r="D639" t="s">
        <v>698</v>
      </c>
      <c r="E639" t="s">
        <v>858</v>
      </c>
    </row>
    <row r="640" spans="2:5" x14ac:dyDescent="0.3">
      <c r="B640" t="s">
        <v>1692</v>
      </c>
      <c r="C640">
        <v>532290</v>
      </c>
      <c r="D640" t="s">
        <v>1693</v>
      </c>
      <c r="E640" t="s">
        <v>681</v>
      </c>
    </row>
    <row r="641" spans="2:5" x14ac:dyDescent="0.3">
      <c r="B641" t="s">
        <v>1694</v>
      </c>
      <c r="C641">
        <v>506197</v>
      </c>
      <c r="D641" t="s">
        <v>1695</v>
      </c>
      <c r="E641" t="s">
        <v>736</v>
      </c>
    </row>
    <row r="642" spans="2:5" x14ac:dyDescent="0.3">
      <c r="B642" t="s">
        <v>1696</v>
      </c>
      <c r="C642">
        <v>526225</v>
      </c>
      <c r="D642" t="s">
        <v>698</v>
      </c>
      <c r="E642" t="s">
        <v>818</v>
      </c>
    </row>
    <row r="643" spans="2:5" x14ac:dyDescent="0.3">
      <c r="B643" t="s">
        <v>1697</v>
      </c>
      <c r="C643">
        <v>513422</v>
      </c>
      <c r="D643" t="s">
        <v>698</v>
      </c>
      <c r="E643" t="s">
        <v>730</v>
      </c>
    </row>
    <row r="644" spans="2:5" x14ac:dyDescent="0.3">
      <c r="B644" t="s">
        <v>1698</v>
      </c>
      <c r="C644">
        <v>531175</v>
      </c>
      <c r="D644" t="s">
        <v>698</v>
      </c>
      <c r="E644" t="s">
        <v>791</v>
      </c>
    </row>
    <row r="645" spans="2:5" x14ac:dyDescent="0.3">
      <c r="B645" t="s">
        <v>1699</v>
      </c>
      <c r="C645">
        <v>540073</v>
      </c>
      <c r="D645" t="s">
        <v>1700</v>
      </c>
      <c r="E645" t="s">
        <v>1701</v>
      </c>
    </row>
    <row r="646" spans="2:5" x14ac:dyDescent="0.3">
      <c r="B646" t="s">
        <v>1702</v>
      </c>
      <c r="C646">
        <v>502761</v>
      </c>
      <c r="D646" t="s">
        <v>698</v>
      </c>
      <c r="E646" t="s">
        <v>713</v>
      </c>
    </row>
    <row r="647" spans="2:5" x14ac:dyDescent="0.3">
      <c r="B647" t="s">
        <v>1703</v>
      </c>
      <c r="C647" t="s">
        <v>698</v>
      </c>
      <c r="D647" t="s">
        <v>1704</v>
      </c>
      <c r="E647" t="s">
        <v>789</v>
      </c>
    </row>
    <row r="648" spans="2:5" x14ac:dyDescent="0.3">
      <c r="B648" t="s">
        <v>1705</v>
      </c>
      <c r="C648">
        <v>502761</v>
      </c>
      <c r="D648" t="s">
        <v>698</v>
      </c>
      <c r="E648" t="s">
        <v>713</v>
      </c>
    </row>
    <row r="649" spans="2:5" x14ac:dyDescent="0.3">
      <c r="B649" t="s">
        <v>1706</v>
      </c>
      <c r="C649">
        <v>506981</v>
      </c>
      <c r="D649" t="s">
        <v>698</v>
      </c>
      <c r="E649" t="s">
        <v>713</v>
      </c>
    </row>
    <row r="650" spans="2:5" x14ac:dyDescent="0.3">
      <c r="B650" t="s">
        <v>1707</v>
      </c>
      <c r="C650">
        <v>508939</v>
      </c>
      <c r="D650" t="s">
        <v>698</v>
      </c>
      <c r="E650" t="s">
        <v>715</v>
      </c>
    </row>
    <row r="651" spans="2:5" x14ac:dyDescent="0.3">
      <c r="B651" t="s">
        <v>1708</v>
      </c>
      <c r="C651">
        <v>539607</v>
      </c>
      <c r="D651" t="s">
        <v>698</v>
      </c>
      <c r="E651" t="s">
        <v>791</v>
      </c>
    </row>
    <row r="652" spans="2:5" x14ac:dyDescent="0.3">
      <c r="B652" t="s">
        <v>1709</v>
      </c>
      <c r="C652">
        <v>531495</v>
      </c>
      <c r="D652" t="s">
        <v>1710</v>
      </c>
      <c r="E652" t="s">
        <v>899</v>
      </c>
    </row>
    <row r="653" spans="2:5" x14ac:dyDescent="0.3">
      <c r="B653" t="s">
        <v>1711</v>
      </c>
      <c r="C653">
        <v>526612</v>
      </c>
      <c r="D653" t="s">
        <v>1712</v>
      </c>
      <c r="E653" t="s">
        <v>1019</v>
      </c>
    </row>
    <row r="654" spans="2:5" x14ac:dyDescent="0.3">
      <c r="B654" t="s">
        <v>1713</v>
      </c>
      <c r="C654">
        <v>514440</v>
      </c>
      <c r="D654" t="s">
        <v>698</v>
      </c>
      <c r="E654" t="s">
        <v>746</v>
      </c>
    </row>
    <row r="655" spans="2:5" x14ac:dyDescent="0.3">
      <c r="B655" t="s">
        <v>1714</v>
      </c>
      <c r="C655">
        <v>500067</v>
      </c>
      <c r="D655" t="s">
        <v>1715</v>
      </c>
      <c r="E655" t="s">
        <v>1067</v>
      </c>
    </row>
    <row r="656" spans="2:5" x14ac:dyDescent="0.3">
      <c r="B656" t="s">
        <v>1716</v>
      </c>
      <c r="C656">
        <v>539637</v>
      </c>
      <c r="D656" t="s">
        <v>698</v>
      </c>
      <c r="E656" t="s">
        <v>681</v>
      </c>
    </row>
    <row r="657" spans="2:5" x14ac:dyDescent="0.3">
      <c r="B657" t="s">
        <v>1717</v>
      </c>
      <c r="C657">
        <v>531713</v>
      </c>
      <c r="D657" t="s">
        <v>698</v>
      </c>
      <c r="E657" t="s">
        <v>1119</v>
      </c>
    </row>
    <row r="658" spans="2:5" x14ac:dyDescent="0.3">
      <c r="B658" t="s">
        <v>1718</v>
      </c>
      <c r="C658">
        <v>531420</v>
      </c>
      <c r="D658" t="s">
        <v>698</v>
      </c>
      <c r="E658" t="s">
        <v>701</v>
      </c>
    </row>
    <row r="659" spans="2:5" x14ac:dyDescent="0.3">
      <c r="B659" t="s">
        <v>1719</v>
      </c>
      <c r="C659">
        <v>542669</v>
      </c>
      <c r="D659" t="s">
        <v>1720</v>
      </c>
      <c r="E659" t="s">
        <v>816</v>
      </c>
    </row>
    <row r="660" spans="2:5" x14ac:dyDescent="0.3">
      <c r="B660" t="s">
        <v>1721</v>
      </c>
      <c r="C660">
        <v>500069</v>
      </c>
      <c r="D660" t="s">
        <v>698</v>
      </c>
      <c r="E660" t="s">
        <v>681</v>
      </c>
    </row>
    <row r="661" spans="2:5" x14ac:dyDescent="0.3">
      <c r="B661" t="s">
        <v>1722</v>
      </c>
      <c r="C661">
        <v>530809</v>
      </c>
      <c r="D661" t="s">
        <v>698</v>
      </c>
      <c r="E661" t="s">
        <v>1028</v>
      </c>
    </row>
    <row r="662" spans="2:5" x14ac:dyDescent="0.3">
      <c r="B662" t="s">
        <v>1723</v>
      </c>
      <c r="C662">
        <v>524370</v>
      </c>
      <c r="D662" t="s">
        <v>1724</v>
      </c>
      <c r="E662" t="s">
        <v>858</v>
      </c>
    </row>
    <row r="663" spans="2:5" x14ac:dyDescent="0.3">
      <c r="B663" t="s">
        <v>1725</v>
      </c>
      <c r="C663">
        <v>539122</v>
      </c>
      <c r="D663" t="s">
        <v>698</v>
      </c>
      <c r="E663" t="s">
        <v>684</v>
      </c>
    </row>
    <row r="664" spans="2:5" x14ac:dyDescent="0.3">
      <c r="B664" t="s">
        <v>1726</v>
      </c>
      <c r="C664" t="s">
        <v>698</v>
      </c>
      <c r="D664" t="s">
        <v>1727</v>
      </c>
      <c r="E664" t="s">
        <v>709</v>
      </c>
    </row>
    <row r="665" spans="2:5" x14ac:dyDescent="0.3">
      <c r="B665" t="s">
        <v>1728</v>
      </c>
      <c r="C665">
        <v>501425</v>
      </c>
      <c r="D665" t="s">
        <v>1729</v>
      </c>
      <c r="E665" t="s">
        <v>1105</v>
      </c>
    </row>
    <row r="666" spans="2:5" x14ac:dyDescent="0.3">
      <c r="B666" t="s">
        <v>1730</v>
      </c>
      <c r="C666">
        <v>501430</v>
      </c>
      <c r="D666" t="s">
        <v>698</v>
      </c>
      <c r="E666" t="s">
        <v>720</v>
      </c>
    </row>
    <row r="667" spans="2:5" x14ac:dyDescent="0.3">
      <c r="B667" t="s">
        <v>1731</v>
      </c>
      <c r="C667">
        <v>500020</v>
      </c>
      <c r="D667" t="s">
        <v>1732</v>
      </c>
      <c r="E667" t="s">
        <v>713</v>
      </c>
    </row>
    <row r="668" spans="2:5" x14ac:dyDescent="0.3">
      <c r="B668" t="s">
        <v>1733</v>
      </c>
      <c r="C668">
        <v>509470</v>
      </c>
      <c r="D668" t="s">
        <v>698</v>
      </c>
      <c r="E668" t="s">
        <v>1734</v>
      </c>
    </row>
    <row r="669" spans="2:5" x14ac:dyDescent="0.3">
      <c r="B669" t="s">
        <v>1735</v>
      </c>
      <c r="C669">
        <v>502216</v>
      </c>
      <c r="D669" t="s">
        <v>698</v>
      </c>
      <c r="E669" t="s">
        <v>784</v>
      </c>
    </row>
    <row r="670" spans="2:5" x14ac:dyDescent="0.3">
      <c r="B670" t="s">
        <v>1736</v>
      </c>
      <c r="C670">
        <v>532678</v>
      </c>
      <c r="D670" t="s">
        <v>1737</v>
      </c>
      <c r="E670" t="s">
        <v>713</v>
      </c>
    </row>
    <row r="671" spans="2:5" x14ac:dyDescent="0.3">
      <c r="B671" t="s">
        <v>1738</v>
      </c>
      <c r="C671" t="s">
        <v>698</v>
      </c>
      <c r="D671" t="s">
        <v>1739</v>
      </c>
      <c r="E671" t="s">
        <v>709</v>
      </c>
    </row>
    <row r="672" spans="2:5" x14ac:dyDescent="0.3">
      <c r="B672" t="s">
        <v>1740</v>
      </c>
      <c r="C672">
        <v>504648</v>
      </c>
      <c r="D672" t="s">
        <v>698</v>
      </c>
      <c r="E672" t="s">
        <v>1021</v>
      </c>
    </row>
    <row r="673" spans="2:5" x14ac:dyDescent="0.3">
      <c r="B673" t="s">
        <v>1741</v>
      </c>
      <c r="C673">
        <v>523133</v>
      </c>
      <c r="D673" t="s">
        <v>698</v>
      </c>
      <c r="E673" t="s">
        <v>713</v>
      </c>
    </row>
    <row r="674" spans="2:5" x14ac:dyDescent="0.3">
      <c r="B674" t="s">
        <v>1742</v>
      </c>
      <c r="C674">
        <v>502219</v>
      </c>
      <c r="D674" t="s">
        <v>1743</v>
      </c>
      <c r="E674" t="s">
        <v>1744</v>
      </c>
    </row>
    <row r="675" spans="2:5" x14ac:dyDescent="0.3">
      <c r="B675" t="s">
        <v>1745</v>
      </c>
      <c r="C675">
        <v>500530</v>
      </c>
      <c r="D675" t="s">
        <v>1746</v>
      </c>
      <c r="E675" t="s">
        <v>1053</v>
      </c>
    </row>
    <row r="676" spans="2:5" x14ac:dyDescent="0.3">
      <c r="B676" t="s">
        <v>1747</v>
      </c>
      <c r="C676">
        <v>536820</v>
      </c>
      <c r="D676" t="s">
        <v>698</v>
      </c>
      <c r="E676" t="s">
        <v>791</v>
      </c>
    </row>
    <row r="677" spans="2:5" x14ac:dyDescent="0.3">
      <c r="B677" t="s">
        <v>1748</v>
      </c>
      <c r="C677">
        <v>536820</v>
      </c>
      <c r="D677" t="s">
        <v>698</v>
      </c>
      <c r="E677" t="s">
        <v>791</v>
      </c>
    </row>
    <row r="678" spans="2:5" x14ac:dyDescent="0.3">
      <c r="B678" t="s">
        <v>1749</v>
      </c>
      <c r="C678">
        <v>535279</v>
      </c>
      <c r="D678" t="s">
        <v>698</v>
      </c>
      <c r="E678" t="s">
        <v>1003</v>
      </c>
    </row>
    <row r="679" spans="2:5" x14ac:dyDescent="0.3">
      <c r="B679" t="s">
        <v>1750</v>
      </c>
      <c r="C679">
        <v>500074</v>
      </c>
      <c r="D679" t="s">
        <v>1751</v>
      </c>
      <c r="E679" t="s">
        <v>1067</v>
      </c>
    </row>
    <row r="680" spans="2:5" x14ac:dyDescent="0.3">
      <c r="B680" t="s">
        <v>1752</v>
      </c>
      <c r="C680">
        <v>505690</v>
      </c>
      <c r="D680" t="s">
        <v>698</v>
      </c>
      <c r="E680" t="s">
        <v>776</v>
      </c>
    </row>
    <row r="681" spans="2:5" x14ac:dyDescent="0.3">
      <c r="B681" t="s">
        <v>1753</v>
      </c>
      <c r="C681">
        <v>535693</v>
      </c>
      <c r="D681" t="s">
        <v>698</v>
      </c>
      <c r="E681" t="s">
        <v>1096</v>
      </c>
    </row>
    <row r="682" spans="2:5" x14ac:dyDescent="0.3">
      <c r="B682" t="s">
        <v>1754</v>
      </c>
      <c r="C682" t="s">
        <v>698</v>
      </c>
      <c r="D682" t="s">
        <v>1755</v>
      </c>
      <c r="E682" t="s">
        <v>709</v>
      </c>
    </row>
    <row r="683" spans="2:5" x14ac:dyDescent="0.3">
      <c r="B683" t="s">
        <v>1756</v>
      </c>
      <c r="C683">
        <v>531203</v>
      </c>
      <c r="D683" t="s">
        <v>698</v>
      </c>
      <c r="E683" t="s">
        <v>782</v>
      </c>
    </row>
    <row r="684" spans="2:5" x14ac:dyDescent="0.3">
      <c r="B684" t="s">
        <v>1757</v>
      </c>
      <c r="C684">
        <v>530207</v>
      </c>
      <c r="D684" t="s">
        <v>698</v>
      </c>
      <c r="E684" t="s">
        <v>736</v>
      </c>
    </row>
    <row r="685" spans="2:5" x14ac:dyDescent="0.3">
      <c r="B685" t="s">
        <v>1758</v>
      </c>
      <c r="C685">
        <v>530249</v>
      </c>
      <c r="D685" t="s">
        <v>698</v>
      </c>
      <c r="E685" t="s">
        <v>681</v>
      </c>
    </row>
    <row r="686" spans="2:5" x14ac:dyDescent="0.3">
      <c r="B686" t="s">
        <v>1759</v>
      </c>
      <c r="C686">
        <v>532929</v>
      </c>
      <c r="D686" t="s">
        <v>1760</v>
      </c>
      <c r="E686" t="s">
        <v>784</v>
      </c>
    </row>
    <row r="687" spans="2:5" x14ac:dyDescent="0.3">
      <c r="B687" t="s">
        <v>1761</v>
      </c>
      <c r="C687">
        <v>526731</v>
      </c>
      <c r="D687" t="s">
        <v>698</v>
      </c>
      <c r="E687" t="s">
        <v>893</v>
      </c>
    </row>
    <row r="688" spans="2:5" x14ac:dyDescent="0.3">
      <c r="B688" t="s">
        <v>1762</v>
      </c>
      <c r="C688" t="s">
        <v>698</v>
      </c>
      <c r="D688" t="s">
        <v>1763</v>
      </c>
      <c r="E688" t="s">
        <v>709</v>
      </c>
    </row>
    <row r="689" spans="2:5" x14ac:dyDescent="0.3">
      <c r="B689" t="s">
        <v>1764</v>
      </c>
      <c r="C689">
        <v>532368</v>
      </c>
      <c r="D689" t="s">
        <v>1765</v>
      </c>
      <c r="E689" t="s">
        <v>791</v>
      </c>
    </row>
    <row r="690" spans="2:5" x14ac:dyDescent="0.3">
      <c r="B690" t="s">
        <v>1766</v>
      </c>
      <c r="C690">
        <v>532113</v>
      </c>
      <c r="D690" t="s">
        <v>1767</v>
      </c>
      <c r="E690" t="s">
        <v>715</v>
      </c>
    </row>
    <row r="691" spans="2:5" x14ac:dyDescent="0.3">
      <c r="B691" t="s">
        <v>1768</v>
      </c>
      <c r="C691">
        <v>539434</v>
      </c>
      <c r="D691" t="s">
        <v>698</v>
      </c>
      <c r="E691" t="s">
        <v>715</v>
      </c>
    </row>
    <row r="692" spans="2:5" x14ac:dyDescent="0.3">
      <c r="B692" t="s">
        <v>1769</v>
      </c>
      <c r="C692">
        <v>500825</v>
      </c>
      <c r="D692" t="s">
        <v>1770</v>
      </c>
      <c r="E692" t="s">
        <v>758</v>
      </c>
    </row>
    <row r="693" spans="2:5" x14ac:dyDescent="0.3">
      <c r="B693" t="s">
        <v>1771</v>
      </c>
      <c r="C693">
        <v>534731</v>
      </c>
      <c r="D693" t="s">
        <v>698</v>
      </c>
      <c r="E693" t="s">
        <v>1096</v>
      </c>
    </row>
    <row r="694" spans="2:5" x14ac:dyDescent="0.3">
      <c r="B694" t="s">
        <v>1772</v>
      </c>
      <c r="C694">
        <v>533543</v>
      </c>
      <c r="D694" t="s">
        <v>1773</v>
      </c>
      <c r="E694" t="s">
        <v>736</v>
      </c>
    </row>
    <row r="695" spans="2:5" x14ac:dyDescent="0.3">
      <c r="B695" t="s">
        <v>1774</v>
      </c>
      <c r="C695" t="s">
        <v>698</v>
      </c>
      <c r="D695" t="s">
        <v>673</v>
      </c>
      <c r="E695" t="s">
        <v>789</v>
      </c>
    </row>
    <row r="696" spans="2:5" x14ac:dyDescent="0.3">
      <c r="B696" t="s">
        <v>1775</v>
      </c>
      <c r="C696">
        <v>532123</v>
      </c>
      <c r="D696" t="s">
        <v>1776</v>
      </c>
      <c r="E696" t="s">
        <v>784</v>
      </c>
    </row>
    <row r="697" spans="2:5" x14ac:dyDescent="0.3">
      <c r="B697" t="s">
        <v>1777</v>
      </c>
      <c r="C697">
        <v>514045</v>
      </c>
      <c r="D697" t="s">
        <v>1778</v>
      </c>
      <c r="E697" t="s">
        <v>713</v>
      </c>
    </row>
    <row r="698" spans="2:5" x14ac:dyDescent="0.3">
      <c r="B698" t="s">
        <v>1779</v>
      </c>
      <c r="C698">
        <v>538789</v>
      </c>
      <c r="D698" t="s">
        <v>698</v>
      </c>
      <c r="E698" t="s">
        <v>935</v>
      </c>
    </row>
    <row r="699" spans="2:5" x14ac:dyDescent="0.3">
      <c r="B699" t="s">
        <v>1780</v>
      </c>
      <c r="C699">
        <v>540006</v>
      </c>
      <c r="D699" t="s">
        <v>698</v>
      </c>
      <c r="E699" t="s">
        <v>681</v>
      </c>
    </row>
    <row r="700" spans="2:5" x14ac:dyDescent="0.3">
      <c r="B700" t="s">
        <v>1781</v>
      </c>
      <c r="C700">
        <v>532931</v>
      </c>
      <c r="D700" t="s">
        <v>1782</v>
      </c>
      <c r="E700" t="s">
        <v>711</v>
      </c>
    </row>
    <row r="701" spans="2:5" x14ac:dyDescent="0.3">
      <c r="B701" t="s">
        <v>1783</v>
      </c>
      <c r="C701">
        <v>517421</v>
      </c>
      <c r="D701" t="s">
        <v>1784</v>
      </c>
      <c r="E701" t="s">
        <v>1463</v>
      </c>
    </row>
    <row r="702" spans="2:5" x14ac:dyDescent="0.3">
      <c r="B702" t="s">
        <v>1785</v>
      </c>
      <c r="C702">
        <v>504643</v>
      </c>
      <c r="D702" t="s">
        <v>698</v>
      </c>
      <c r="E702" t="s">
        <v>1021</v>
      </c>
    </row>
    <row r="703" spans="2:5" x14ac:dyDescent="0.3">
      <c r="B703" t="s">
        <v>1786</v>
      </c>
      <c r="C703">
        <v>532813</v>
      </c>
      <c r="D703" t="s">
        <v>1787</v>
      </c>
      <c r="E703" t="s">
        <v>1096</v>
      </c>
    </row>
    <row r="704" spans="2:5" x14ac:dyDescent="0.3">
      <c r="B704" t="s">
        <v>1788</v>
      </c>
      <c r="C704">
        <v>507515</v>
      </c>
      <c r="D704" t="s">
        <v>698</v>
      </c>
      <c r="E704" t="s">
        <v>858</v>
      </c>
    </row>
    <row r="705" spans="2:5" x14ac:dyDescent="0.3">
      <c r="B705" t="s">
        <v>1789</v>
      </c>
      <c r="C705">
        <v>532321</v>
      </c>
      <c r="D705" t="s">
        <v>1790</v>
      </c>
      <c r="E705" t="s">
        <v>736</v>
      </c>
    </row>
    <row r="706" spans="2:5" x14ac:dyDescent="0.3">
      <c r="B706" t="s">
        <v>1791</v>
      </c>
      <c r="C706" t="s">
        <v>698</v>
      </c>
      <c r="D706" t="s">
        <v>1792</v>
      </c>
      <c r="E706" t="s">
        <v>709</v>
      </c>
    </row>
    <row r="707" spans="2:5" x14ac:dyDescent="0.3">
      <c r="B707" t="s">
        <v>1793</v>
      </c>
      <c r="C707" t="s">
        <v>698</v>
      </c>
      <c r="D707" t="s">
        <v>1792</v>
      </c>
      <c r="E707" t="s">
        <v>709</v>
      </c>
    </row>
    <row r="708" spans="2:5" x14ac:dyDescent="0.3">
      <c r="B708" t="s">
        <v>1794</v>
      </c>
      <c r="C708">
        <v>517236</v>
      </c>
      <c r="D708" t="s">
        <v>698</v>
      </c>
      <c r="E708" t="s">
        <v>1067</v>
      </c>
    </row>
    <row r="709" spans="2:5" x14ac:dyDescent="0.3">
      <c r="B709" t="s">
        <v>1795</v>
      </c>
      <c r="C709">
        <v>532386</v>
      </c>
      <c r="D709" t="s">
        <v>1796</v>
      </c>
      <c r="E709" t="s">
        <v>791</v>
      </c>
    </row>
    <row r="710" spans="2:5" x14ac:dyDescent="0.3">
      <c r="B710" t="s">
        <v>1797</v>
      </c>
      <c r="C710">
        <v>532801</v>
      </c>
      <c r="D710" t="s">
        <v>1798</v>
      </c>
      <c r="E710" t="s">
        <v>791</v>
      </c>
    </row>
    <row r="711" spans="2:5" x14ac:dyDescent="0.3">
      <c r="B711" t="s">
        <v>1799</v>
      </c>
      <c r="C711">
        <v>524440</v>
      </c>
      <c r="D711" t="s">
        <v>698</v>
      </c>
      <c r="E711" t="s">
        <v>746</v>
      </c>
    </row>
    <row r="712" spans="2:5" x14ac:dyDescent="0.3">
      <c r="B712" t="s">
        <v>1800</v>
      </c>
      <c r="C712">
        <v>532834</v>
      </c>
      <c r="D712" t="s">
        <v>1801</v>
      </c>
      <c r="E712" t="s">
        <v>858</v>
      </c>
    </row>
    <row r="713" spans="2:5" x14ac:dyDescent="0.3">
      <c r="B713" t="s">
        <v>1802</v>
      </c>
      <c r="C713">
        <v>538858</v>
      </c>
      <c r="D713" t="s">
        <v>698</v>
      </c>
      <c r="E713" t="s">
        <v>1036</v>
      </c>
    </row>
    <row r="714" spans="2:5" x14ac:dyDescent="0.3">
      <c r="B714" t="s">
        <v>1803</v>
      </c>
      <c r="C714">
        <v>540071</v>
      </c>
      <c r="D714" t="s">
        <v>698</v>
      </c>
      <c r="E714" t="s">
        <v>896</v>
      </c>
    </row>
    <row r="715" spans="2:5" x14ac:dyDescent="0.3">
      <c r="B715" t="s">
        <v>1804</v>
      </c>
      <c r="C715">
        <v>511196</v>
      </c>
      <c r="D715" t="s">
        <v>1805</v>
      </c>
      <c r="E715" t="s">
        <v>756</v>
      </c>
    </row>
    <row r="716" spans="2:5" x14ac:dyDescent="0.3">
      <c r="B716" t="s">
        <v>1806</v>
      </c>
      <c r="C716">
        <v>532483</v>
      </c>
      <c r="D716" t="s">
        <v>1807</v>
      </c>
      <c r="E716" t="s">
        <v>1016</v>
      </c>
    </row>
    <row r="717" spans="2:5" x14ac:dyDescent="0.3">
      <c r="B717" t="s">
        <v>1808</v>
      </c>
      <c r="C717">
        <v>539304</v>
      </c>
      <c r="D717" t="s">
        <v>698</v>
      </c>
      <c r="E717" t="s">
        <v>681</v>
      </c>
    </row>
    <row r="718" spans="2:5" x14ac:dyDescent="0.3">
      <c r="B718" t="s">
        <v>1809</v>
      </c>
      <c r="C718">
        <v>533267</v>
      </c>
      <c r="D718" t="s">
        <v>1810</v>
      </c>
      <c r="E718" t="s">
        <v>812</v>
      </c>
    </row>
    <row r="719" spans="2:5" x14ac:dyDescent="0.3">
      <c r="B719" t="s">
        <v>1811</v>
      </c>
      <c r="C719">
        <v>533267</v>
      </c>
      <c r="D719" t="s">
        <v>1810</v>
      </c>
      <c r="E719" t="s">
        <v>812</v>
      </c>
    </row>
    <row r="720" spans="2:5" x14ac:dyDescent="0.3">
      <c r="B720" t="s">
        <v>1812</v>
      </c>
      <c r="C720">
        <v>540710</v>
      </c>
      <c r="D720" t="s">
        <v>1813</v>
      </c>
      <c r="E720" t="s">
        <v>784</v>
      </c>
    </row>
    <row r="721" spans="2:5" x14ac:dyDescent="0.3">
      <c r="B721" t="s">
        <v>1814</v>
      </c>
      <c r="C721">
        <v>539198</v>
      </c>
      <c r="D721" t="s">
        <v>698</v>
      </c>
      <c r="E721" t="s">
        <v>681</v>
      </c>
    </row>
    <row r="722" spans="2:5" x14ac:dyDescent="0.3">
      <c r="B722" t="s">
        <v>1815</v>
      </c>
      <c r="C722">
        <v>539198</v>
      </c>
      <c r="D722" t="s">
        <v>698</v>
      </c>
      <c r="E722" t="s">
        <v>681</v>
      </c>
    </row>
    <row r="723" spans="2:5" x14ac:dyDescent="0.3">
      <c r="B723" t="s">
        <v>1816</v>
      </c>
      <c r="C723">
        <v>532938</v>
      </c>
      <c r="D723" t="s">
        <v>1817</v>
      </c>
      <c r="E723" t="s">
        <v>681</v>
      </c>
    </row>
    <row r="724" spans="2:5" x14ac:dyDescent="0.3">
      <c r="B724" t="s">
        <v>1818</v>
      </c>
      <c r="C724">
        <v>530879</v>
      </c>
      <c r="D724" t="s">
        <v>698</v>
      </c>
      <c r="E724" t="s">
        <v>681</v>
      </c>
    </row>
    <row r="725" spans="2:5" x14ac:dyDescent="0.3">
      <c r="B725" t="s">
        <v>1819</v>
      </c>
      <c r="C725">
        <v>538476</v>
      </c>
      <c r="D725" t="s">
        <v>698</v>
      </c>
      <c r="E725" t="s">
        <v>715</v>
      </c>
    </row>
    <row r="726" spans="2:5" x14ac:dyDescent="0.3">
      <c r="B726" t="s">
        <v>1820</v>
      </c>
      <c r="C726">
        <v>511505</v>
      </c>
      <c r="D726" t="s">
        <v>1821</v>
      </c>
      <c r="E726" t="s">
        <v>715</v>
      </c>
    </row>
    <row r="727" spans="2:5" x14ac:dyDescent="0.3">
      <c r="B727" t="s">
        <v>1822</v>
      </c>
      <c r="C727">
        <v>524742</v>
      </c>
      <c r="D727" t="s">
        <v>1823</v>
      </c>
      <c r="E727" t="s">
        <v>736</v>
      </c>
    </row>
    <row r="728" spans="2:5" x14ac:dyDescent="0.3">
      <c r="B728" t="s">
        <v>1824</v>
      </c>
      <c r="C728">
        <v>531595</v>
      </c>
      <c r="D728" t="s">
        <v>1825</v>
      </c>
      <c r="E728" t="s">
        <v>715</v>
      </c>
    </row>
    <row r="729" spans="2:5" x14ac:dyDescent="0.3">
      <c r="B729" t="s">
        <v>1826</v>
      </c>
      <c r="C729">
        <v>512169</v>
      </c>
      <c r="D729" t="s">
        <v>698</v>
      </c>
      <c r="E729" t="s">
        <v>1119</v>
      </c>
    </row>
    <row r="730" spans="2:5" x14ac:dyDescent="0.3">
      <c r="B730" t="s">
        <v>1827</v>
      </c>
      <c r="C730">
        <v>509486</v>
      </c>
      <c r="D730" t="s">
        <v>698</v>
      </c>
      <c r="E730" t="s">
        <v>818</v>
      </c>
    </row>
    <row r="731" spans="2:5" x14ac:dyDescent="0.3">
      <c r="B731" t="s">
        <v>1828</v>
      </c>
      <c r="C731">
        <v>509486</v>
      </c>
      <c r="D731" t="s">
        <v>698</v>
      </c>
      <c r="E731" t="s">
        <v>818</v>
      </c>
    </row>
    <row r="732" spans="2:5" x14ac:dyDescent="0.3">
      <c r="B732" t="s">
        <v>1829</v>
      </c>
      <c r="C732">
        <v>507486</v>
      </c>
      <c r="D732" t="s">
        <v>698</v>
      </c>
      <c r="E732" t="s">
        <v>746</v>
      </c>
    </row>
    <row r="733" spans="2:5" x14ac:dyDescent="0.3">
      <c r="B733" t="s">
        <v>1830</v>
      </c>
      <c r="C733">
        <v>538817</v>
      </c>
      <c r="D733" t="s">
        <v>698</v>
      </c>
      <c r="E733" t="s">
        <v>818</v>
      </c>
    </row>
    <row r="734" spans="2:5" x14ac:dyDescent="0.3">
      <c r="B734" t="s">
        <v>1831</v>
      </c>
      <c r="C734">
        <v>536974</v>
      </c>
      <c r="D734" t="s">
        <v>698</v>
      </c>
      <c r="E734" t="s">
        <v>818</v>
      </c>
    </row>
    <row r="735" spans="2:5" x14ac:dyDescent="0.3">
      <c r="B735" t="s">
        <v>1832</v>
      </c>
      <c r="C735">
        <v>540652</v>
      </c>
      <c r="D735" t="s">
        <v>698</v>
      </c>
      <c r="E735" t="s">
        <v>883</v>
      </c>
    </row>
    <row r="736" spans="2:5" x14ac:dyDescent="0.3">
      <c r="B736" t="s">
        <v>1833</v>
      </c>
      <c r="C736">
        <v>513375</v>
      </c>
      <c r="D736" t="s">
        <v>1834</v>
      </c>
      <c r="E736" t="s">
        <v>1618</v>
      </c>
    </row>
    <row r="737" spans="2:5" x14ac:dyDescent="0.3">
      <c r="B737" t="s">
        <v>1835</v>
      </c>
      <c r="C737">
        <v>534804</v>
      </c>
      <c r="D737" t="s">
        <v>1836</v>
      </c>
      <c r="E737" t="s">
        <v>681</v>
      </c>
    </row>
    <row r="738" spans="2:5" x14ac:dyDescent="0.3">
      <c r="B738" t="s">
        <v>1837</v>
      </c>
      <c r="C738">
        <v>533260</v>
      </c>
      <c r="D738" t="s">
        <v>1838</v>
      </c>
      <c r="E738" t="s">
        <v>803</v>
      </c>
    </row>
    <row r="739" spans="2:5" x14ac:dyDescent="0.3">
      <c r="B739" t="s">
        <v>1839</v>
      </c>
      <c r="C739">
        <v>530609</v>
      </c>
      <c r="D739" t="s">
        <v>698</v>
      </c>
      <c r="E739" t="s">
        <v>1618</v>
      </c>
    </row>
    <row r="740" spans="2:5" x14ac:dyDescent="0.3">
      <c r="B740" t="s">
        <v>1840</v>
      </c>
      <c r="C740">
        <v>532282</v>
      </c>
      <c r="D740" t="s">
        <v>1841</v>
      </c>
      <c r="E740" t="s">
        <v>1053</v>
      </c>
    </row>
    <row r="741" spans="2:5" x14ac:dyDescent="0.3">
      <c r="B741" t="s">
        <v>1842</v>
      </c>
      <c r="C741">
        <v>500870</v>
      </c>
      <c r="D741" t="s">
        <v>1843</v>
      </c>
      <c r="E741" t="s">
        <v>908</v>
      </c>
    </row>
    <row r="742" spans="2:5" x14ac:dyDescent="0.3">
      <c r="B742" t="s">
        <v>1844</v>
      </c>
      <c r="C742">
        <v>500870</v>
      </c>
      <c r="D742" t="s">
        <v>1843</v>
      </c>
      <c r="E742" t="s">
        <v>908</v>
      </c>
    </row>
    <row r="743" spans="2:5" x14ac:dyDescent="0.3">
      <c r="B743" t="s">
        <v>1845</v>
      </c>
      <c r="C743">
        <v>531682</v>
      </c>
      <c r="D743" t="s">
        <v>698</v>
      </c>
      <c r="E743" t="s">
        <v>684</v>
      </c>
    </row>
    <row r="744" spans="2:5" x14ac:dyDescent="0.3">
      <c r="B744" t="s">
        <v>1846</v>
      </c>
      <c r="C744">
        <v>531158</v>
      </c>
      <c r="D744" t="s">
        <v>698</v>
      </c>
      <c r="E744" t="s">
        <v>720</v>
      </c>
    </row>
    <row r="745" spans="2:5" x14ac:dyDescent="0.3">
      <c r="B745" t="s">
        <v>1847</v>
      </c>
      <c r="C745">
        <v>531900</v>
      </c>
      <c r="D745" t="s">
        <v>698</v>
      </c>
      <c r="E745" t="s">
        <v>720</v>
      </c>
    </row>
    <row r="746" spans="2:5" x14ac:dyDescent="0.3">
      <c r="B746" t="s">
        <v>1848</v>
      </c>
      <c r="C746">
        <v>519600</v>
      </c>
      <c r="D746" t="s">
        <v>1849</v>
      </c>
      <c r="E746" t="s">
        <v>1105</v>
      </c>
    </row>
    <row r="747" spans="2:5" x14ac:dyDescent="0.3">
      <c r="B747" t="s">
        <v>1850</v>
      </c>
      <c r="C747">
        <v>519600</v>
      </c>
      <c r="D747" t="s">
        <v>1849</v>
      </c>
      <c r="E747" t="s">
        <v>1105</v>
      </c>
    </row>
    <row r="748" spans="2:5" x14ac:dyDescent="0.3">
      <c r="B748" t="s">
        <v>1851</v>
      </c>
      <c r="C748">
        <v>500878</v>
      </c>
      <c r="D748" t="s">
        <v>1852</v>
      </c>
      <c r="E748" t="s">
        <v>1178</v>
      </c>
    </row>
    <row r="749" spans="2:5" x14ac:dyDescent="0.3">
      <c r="B749" t="s">
        <v>1853</v>
      </c>
      <c r="C749">
        <v>530789</v>
      </c>
      <c r="D749" t="s">
        <v>698</v>
      </c>
      <c r="E749" t="s">
        <v>818</v>
      </c>
    </row>
    <row r="750" spans="2:5" x14ac:dyDescent="0.3">
      <c r="B750" t="s">
        <v>1854</v>
      </c>
      <c r="C750">
        <v>531119</v>
      </c>
      <c r="D750" t="s">
        <v>698</v>
      </c>
      <c r="E750" t="s">
        <v>812</v>
      </c>
    </row>
    <row r="751" spans="2:5" x14ac:dyDescent="0.3">
      <c r="B751" t="s">
        <v>1855</v>
      </c>
      <c r="C751">
        <v>531119</v>
      </c>
      <c r="D751" t="s">
        <v>698</v>
      </c>
      <c r="E751" t="s">
        <v>812</v>
      </c>
    </row>
    <row r="752" spans="2:5" x14ac:dyDescent="0.3">
      <c r="B752" t="s">
        <v>1856</v>
      </c>
      <c r="C752">
        <v>514171</v>
      </c>
      <c r="D752" t="s">
        <v>698</v>
      </c>
      <c r="E752" t="s">
        <v>1226</v>
      </c>
    </row>
    <row r="753" spans="2:5" x14ac:dyDescent="0.3">
      <c r="B753" t="s">
        <v>1857</v>
      </c>
      <c r="C753">
        <v>538734</v>
      </c>
      <c r="D753" t="s">
        <v>698</v>
      </c>
      <c r="E753" t="s">
        <v>684</v>
      </c>
    </row>
    <row r="754" spans="2:5" x14ac:dyDescent="0.3">
      <c r="B754" t="s">
        <v>1858</v>
      </c>
      <c r="C754">
        <v>532695</v>
      </c>
      <c r="D754" t="s">
        <v>1859</v>
      </c>
      <c r="E754" t="s">
        <v>812</v>
      </c>
    </row>
    <row r="755" spans="2:5" x14ac:dyDescent="0.3">
      <c r="B755" t="s">
        <v>1860</v>
      </c>
      <c r="C755">
        <v>532871</v>
      </c>
      <c r="D755" t="s">
        <v>1861</v>
      </c>
      <c r="E755" t="s">
        <v>1036</v>
      </c>
    </row>
    <row r="756" spans="2:5" x14ac:dyDescent="0.3">
      <c r="B756" t="s">
        <v>1862</v>
      </c>
      <c r="C756">
        <v>532701</v>
      </c>
      <c r="D756" t="s">
        <v>698</v>
      </c>
      <c r="E756" t="s">
        <v>692</v>
      </c>
    </row>
    <row r="757" spans="2:5" x14ac:dyDescent="0.3">
      <c r="B757" t="s">
        <v>1863</v>
      </c>
      <c r="C757">
        <v>522251</v>
      </c>
      <c r="D757" t="s">
        <v>698</v>
      </c>
      <c r="E757" t="s">
        <v>706</v>
      </c>
    </row>
    <row r="758" spans="2:5" x14ac:dyDescent="0.3">
      <c r="B758" t="s">
        <v>1864</v>
      </c>
      <c r="C758">
        <v>531380</v>
      </c>
      <c r="D758" t="s">
        <v>698</v>
      </c>
      <c r="E758" t="s">
        <v>1865</v>
      </c>
    </row>
    <row r="759" spans="2:5" x14ac:dyDescent="0.3">
      <c r="B759" t="s">
        <v>1866</v>
      </c>
      <c r="C759">
        <v>532885</v>
      </c>
      <c r="D759" t="s">
        <v>1867</v>
      </c>
      <c r="E759" t="s">
        <v>1016</v>
      </c>
    </row>
    <row r="760" spans="2:5" x14ac:dyDescent="0.3">
      <c r="B760" t="s">
        <v>1868</v>
      </c>
      <c r="C760" t="s">
        <v>698</v>
      </c>
      <c r="D760" t="s">
        <v>1869</v>
      </c>
      <c r="E760" t="s">
        <v>789</v>
      </c>
    </row>
    <row r="761" spans="2:5" x14ac:dyDescent="0.3">
      <c r="B761" t="s">
        <v>1870</v>
      </c>
      <c r="C761" t="s">
        <v>698</v>
      </c>
      <c r="D761" t="s">
        <v>1869</v>
      </c>
      <c r="E761" t="s">
        <v>789</v>
      </c>
    </row>
    <row r="762" spans="2:5" x14ac:dyDescent="0.3">
      <c r="B762" t="s">
        <v>1871</v>
      </c>
      <c r="C762">
        <v>501827</v>
      </c>
      <c r="D762" t="s">
        <v>698</v>
      </c>
      <c r="E762" t="s">
        <v>770</v>
      </c>
    </row>
    <row r="763" spans="2:5" x14ac:dyDescent="0.3">
      <c r="B763" t="s">
        <v>1872</v>
      </c>
      <c r="C763">
        <v>501150</v>
      </c>
      <c r="D763" t="s">
        <v>1873</v>
      </c>
      <c r="E763" t="s">
        <v>681</v>
      </c>
    </row>
    <row r="764" spans="2:5" x14ac:dyDescent="0.3">
      <c r="B764" t="s">
        <v>1874</v>
      </c>
      <c r="C764">
        <v>517544</v>
      </c>
      <c r="D764" t="s">
        <v>1875</v>
      </c>
      <c r="E764" t="s">
        <v>1119</v>
      </c>
    </row>
    <row r="765" spans="2:5" x14ac:dyDescent="0.3">
      <c r="B765" t="s">
        <v>1876</v>
      </c>
      <c r="C765">
        <v>500280</v>
      </c>
      <c r="D765" t="s">
        <v>1877</v>
      </c>
      <c r="E765" t="s">
        <v>713</v>
      </c>
    </row>
    <row r="766" spans="2:5" x14ac:dyDescent="0.3">
      <c r="B766" t="s">
        <v>1878</v>
      </c>
      <c r="C766">
        <v>500083</v>
      </c>
      <c r="D766" t="s">
        <v>1879</v>
      </c>
      <c r="E766" t="s">
        <v>1003</v>
      </c>
    </row>
    <row r="767" spans="2:5" x14ac:dyDescent="0.3">
      <c r="B767" t="s">
        <v>1880</v>
      </c>
      <c r="C767">
        <v>532548</v>
      </c>
      <c r="D767" t="s">
        <v>1881</v>
      </c>
      <c r="E767" t="s">
        <v>1193</v>
      </c>
    </row>
    <row r="768" spans="2:5" x14ac:dyDescent="0.3">
      <c r="B768" t="s">
        <v>1882</v>
      </c>
      <c r="C768">
        <v>532548</v>
      </c>
      <c r="D768" t="s">
        <v>1881</v>
      </c>
      <c r="E768" t="s">
        <v>1193</v>
      </c>
    </row>
    <row r="769" spans="2:5" x14ac:dyDescent="0.3">
      <c r="B769" t="s">
        <v>1883</v>
      </c>
      <c r="C769">
        <v>500040</v>
      </c>
      <c r="D769" t="s">
        <v>1884</v>
      </c>
      <c r="E769" t="s">
        <v>711</v>
      </c>
    </row>
    <row r="770" spans="2:5" x14ac:dyDescent="0.3">
      <c r="B770" t="s">
        <v>1885</v>
      </c>
      <c r="C770">
        <v>530881</v>
      </c>
      <c r="D770" t="s">
        <v>698</v>
      </c>
      <c r="E770" t="s">
        <v>681</v>
      </c>
    </row>
    <row r="771" spans="2:5" x14ac:dyDescent="0.3">
      <c r="B771" t="s">
        <v>1886</v>
      </c>
      <c r="C771">
        <v>532443</v>
      </c>
      <c r="D771" t="s">
        <v>1887</v>
      </c>
      <c r="E771" t="s">
        <v>975</v>
      </c>
    </row>
    <row r="772" spans="2:5" x14ac:dyDescent="0.3">
      <c r="B772" t="s">
        <v>1888</v>
      </c>
      <c r="C772">
        <v>532413</v>
      </c>
      <c r="D772" t="s">
        <v>1889</v>
      </c>
      <c r="E772" t="s">
        <v>1023</v>
      </c>
    </row>
    <row r="773" spans="2:5" x14ac:dyDescent="0.3">
      <c r="B773" t="s">
        <v>1890</v>
      </c>
      <c r="C773">
        <v>512341</v>
      </c>
      <c r="D773" t="s">
        <v>698</v>
      </c>
      <c r="E773" t="s">
        <v>1028</v>
      </c>
    </row>
    <row r="774" spans="2:5" x14ac:dyDescent="0.3">
      <c r="B774" t="s">
        <v>1891</v>
      </c>
      <c r="C774">
        <v>500084</v>
      </c>
      <c r="D774" t="s">
        <v>1892</v>
      </c>
      <c r="E774" t="s">
        <v>837</v>
      </c>
    </row>
    <row r="775" spans="2:5" x14ac:dyDescent="0.3">
      <c r="B775" t="s">
        <v>1893</v>
      </c>
      <c r="C775" t="s">
        <v>698</v>
      </c>
      <c r="D775" t="s">
        <v>1894</v>
      </c>
      <c r="E775" t="s">
        <v>1895</v>
      </c>
    </row>
    <row r="776" spans="2:5" x14ac:dyDescent="0.3">
      <c r="B776" t="s">
        <v>1896</v>
      </c>
      <c r="C776">
        <v>542333</v>
      </c>
      <c r="D776" t="s">
        <v>1897</v>
      </c>
      <c r="E776" t="s">
        <v>1895</v>
      </c>
    </row>
    <row r="777" spans="2:5" x14ac:dyDescent="0.3">
      <c r="B777" t="s">
        <v>1898</v>
      </c>
      <c r="C777">
        <v>500093</v>
      </c>
      <c r="D777" t="s">
        <v>1899</v>
      </c>
      <c r="E777" t="s">
        <v>741</v>
      </c>
    </row>
    <row r="778" spans="2:5" x14ac:dyDescent="0.3">
      <c r="B778" t="s">
        <v>1900</v>
      </c>
      <c r="C778">
        <v>531489</v>
      </c>
      <c r="D778" t="s">
        <v>698</v>
      </c>
      <c r="E778" t="s">
        <v>791</v>
      </c>
    </row>
    <row r="779" spans="2:5" x14ac:dyDescent="0.3">
      <c r="B779" t="s">
        <v>1901</v>
      </c>
      <c r="C779">
        <v>531946</v>
      </c>
      <c r="D779" t="s">
        <v>698</v>
      </c>
      <c r="E779" t="s">
        <v>692</v>
      </c>
    </row>
    <row r="780" spans="2:5" x14ac:dyDescent="0.3">
      <c r="B780" t="s">
        <v>1902</v>
      </c>
      <c r="C780">
        <v>542399</v>
      </c>
      <c r="D780" t="s">
        <v>1903</v>
      </c>
      <c r="E780" t="s">
        <v>899</v>
      </c>
    </row>
    <row r="781" spans="2:5" x14ac:dyDescent="0.3">
      <c r="B781" t="s">
        <v>1904</v>
      </c>
      <c r="C781">
        <v>539600</v>
      </c>
      <c r="D781" t="s">
        <v>698</v>
      </c>
      <c r="E781" t="s">
        <v>720</v>
      </c>
    </row>
    <row r="782" spans="2:5" x14ac:dyDescent="0.3">
      <c r="B782" t="s">
        <v>1905</v>
      </c>
      <c r="C782">
        <v>530307</v>
      </c>
      <c r="D782" t="s">
        <v>698</v>
      </c>
      <c r="E782" t="s">
        <v>896</v>
      </c>
    </row>
    <row r="783" spans="2:5" x14ac:dyDescent="0.3">
      <c r="B783" t="s">
        <v>1906</v>
      </c>
      <c r="C783">
        <v>512301</v>
      </c>
      <c r="D783" t="s">
        <v>698</v>
      </c>
      <c r="E783" t="s">
        <v>720</v>
      </c>
    </row>
    <row r="784" spans="2:5" x14ac:dyDescent="0.3">
      <c r="B784" t="s">
        <v>1907</v>
      </c>
      <c r="C784">
        <v>500085</v>
      </c>
      <c r="D784" t="s">
        <v>1908</v>
      </c>
      <c r="E784" t="s">
        <v>1206</v>
      </c>
    </row>
    <row r="785" spans="2:5" x14ac:dyDescent="0.3">
      <c r="B785" t="s">
        <v>1909</v>
      </c>
      <c r="C785">
        <v>542627</v>
      </c>
      <c r="D785" t="s">
        <v>1910</v>
      </c>
      <c r="E785" t="s">
        <v>1064</v>
      </c>
    </row>
    <row r="786" spans="2:5" x14ac:dyDescent="0.3">
      <c r="B786" t="s">
        <v>1911</v>
      </c>
      <c r="C786">
        <v>522292</v>
      </c>
      <c r="D786" t="s">
        <v>698</v>
      </c>
      <c r="E786" t="s">
        <v>713</v>
      </c>
    </row>
    <row r="787" spans="2:5" x14ac:dyDescent="0.3">
      <c r="B787" t="s">
        <v>1912</v>
      </c>
      <c r="C787">
        <v>530309</v>
      </c>
      <c r="D787" t="s">
        <v>698</v>
      </c>
      <c r="E787" t="s">
        <v>720</v>
      </c>
    </row>
    <row r="788" spans="2:5" x14ac:dyDescent="0.3">
      <c r="B788" t="s">
        <v>1913</v>
      </c>
      <c r="C788">
        <v>540829</v>
      </c>
      <c r="D788" t="s">
        <v>698</v>
      </c>
      <c r="E788" t="s">
        <v>720</v>
      </c>
    </row>
    <row r="789" spans="2:5" x14ac:dyDescent="0.3">
      <c r="B789" t="s">
        <v>1914</v>
      </c>
      <c r="C789">
        <v>535142</v>
      </c>
      <c r="D789" t="s">
        <v>698</v>
      </c>
      <c r="E789" t="s">
        <v>701</v>
      </c>
    </row>
    <row r="790" spans="2:5" x14ac:dyDescent="0.3">
      <c r="B790" t="s">
        <v>1915</v>
      </c>
      <c r="C790">
        <v>531327</v>
      </c>
      <c r="D790" t="s">
        <v>698</v>
      </c>
      <c r="E790" t="s">
        <v>681</v>
      </c>
    </row>
    <row r="791" spans="2:5" x14ac:dyDescent="0.3">
      <c r="B791" t="s">
        <v>1916</v>
      </c>
      <c r="C791">
        <v>511696</v>
      </c>
      <c r="D791" t="s">
        <v>698</v>
      </c>
      <c r="E791" t="s">
        <v>681</v>
      </c>
    </row>
    <row r="792" spans="2:5" x14ac:dyDescent="0.3">
      <c r="B792" t="s">
        <v>1917</v>
      </c>
      <c r="C792">
        <v>531977</v>
      </c>
      <c r="D792" t="s">
        <v>698</v>
      </c>
      <c r="E792" t="s">
        <v>770</v>
      </c>
    </row>
    <row r="793" spans="2:5" x14ac:dyDescent="0.3">
      <c r="B793" t="s">
        <v>1918</v>
      </c>
      <c r="C793">
        <v>504671</v>
      </c>
      <c r="D793" t="s">
        <v>698</v>
      </c>
      <c r="E793" t="s">
        <v>730</v>
      </c>
    </row>
    <row r="794" spans="2:5" x14ac:dyDescent="0.3">
      <c r="B794" t="s">
        <v>1919</v>
      </c>
      <c r="C794">
        <v>539800</v>
      </c>
      <c r="D794" t="s">
        <v>698</v>
      </c>
      <c r="E794" t="s">
        <v>720</v>
      </c>
    </row>
    <row r="795" spans="2:5" x14ac:dyDescent="0.3">
      <c r="B795" t="s">
        <v>1920</v>
      </c>
      <c r="C795">
        <v>526917</v>
      </c>
      <c r="D795" t="s">
        <v>698</v>
      </c>
      <c r="E795" t="s">
        <v>784</v>
      </c>
    </row>
    <row r="796" spans="2:5" x14ac:dyDescent="0.3">
      <c r="B796" t="s">
        <v>1921</v>
      </c>
      <c r="C796">
        <v>530871</v>
      </c>
      <c r="D796" t="s">
        <v>698</v>
      </c>
      <c r="E796" t="s">
        <v>858</v>
      </c>
    </row>
    <row r="797" spans="2:5" x14ac:dyDescent="0.3">
      <c r="B797" t="s">
        <v>1922</v>
      </c>
      <c r="C797">
        <v>540395</v>
      </c>
      <c r="D797" t="s">
        <v>698</v>
      </c>
      <c r="E797" t="s">
        <v>858</v>
      </c>
    </row>
    <row r="798" spans="2:5" x14ac:dyDescent="0.3">
      <c r="B798" t="s">
        <v>1923</v>
      </c>
      <c r="C798">
        <v>541269</v>
      </c>
      <c r="D798" t="s">
        <v>1924</v>
      </c>
      <c r="E798" t="s">
        <v>746</v>
      </c>
    </row>
    <row r="799" spans="2:5" x14ac:dyDescent="0.3">
      <c r="B799" t="s">
        <v>1925</v>
      </c>
      <c r="C799">
        <v>539230</v>
      </c>
      <c r="D799" t="s">
        <v>698</v>
      </c>
      <c r="E799" t="s">
        <v>858</v>
      </c>
    </row>
    <row r="800" spans="2:5" x14ac:dyDescent="0.3">
      <c r="B800" t="s">
        <v>1926</v>
      </c>
      <c r="C800">
        <v>506365</v>
      </c>
      <c r="D800" t="s">
        <v>698</v>
      </c>
      <c r="E800" t="s">
        <v>736</v>
      </c>
    </row>
    <row r="801" spans="2:5" x14ac:dyDescent="0.3">
      <c r="B801" t="s">
        <v>1927</v>
      </c>
      <c r="C801">
        <v>537326</v>
      </c>
      <c r="D801" t="s">
        <v>698</v>
      </c>
      <c r="E801" t="s">
        <v>706</v>
      </c>
    </row>
    <row r="802" spans="2:5" x14ac:dyDescent="0.3">
      <c r="B802" t="s">
        <v>1928</v>
      </c>
      <c r="C802">
        <v>539011</v>
      </c>
      <c r="D802" t="s">
        <v>698</v>
      </c>
      <c r="E802" t="s">
        <v>730</v>
      </c>
    </row>
    <row r="803" spans="2:5" x14ac:dyDescent="0.3">
      <c r="B803" t="s">
        <v>1929</v>
      </c>
      <c r="C803">
        <v>523489</v>
      </c>
      <c r="D803" t="s">
        <v>698</v>
      </c>
      <c r="E803" t="s">
        <v>887</v>
      </c>
    </row>
    <row r="804" spans="2:5" x14ac:dyDescent="0.3">
      <c r="B804" t="s">
        <v>1930</v>
      </c>
      <c r="C804">
        <v>500110</v>
      </c>
      <c r="D804" t="s">
        <v>1931</v>
      </c>
      <c r="E804" t="s">
        <v>1627</v>
      </c>
    </row>
    <row r="805" spans="2:5" x14ac:dyDescent="0.3">
      <c r="B805" t="s">
        <v>1932</v>
      </c>
      <c r="C805">
        <v>526817</v>
      </c>
      <c r="D805" t="s">
        <v>698</v>
      </c>
      <c r="E805" t="s">
        <v>935</v>
      </c>
    </row>
    <row r="806" spans="2:5" x14ac:dyDescent="0.3">
      <c r="B806" t="s">
        <v>1933</v>
      </c>
      <c r="C806">
        <v>521244</v>
      </c>
      <c r="D806" t="s">
        <v>698</v>
      </c>
      <c r="E806" t="s">
        <v>713</v>
      </c>
    </row>
    <row r="807" spans="2:5" x14ac:dyDescent="0.3">
      <c r="B807" t="s">
        <v>1934</v>
      </c>
      <c r="C807">
        <v>532992</v>
      </c>
      <c r="D807" t="s">
        <v>698</v>
      </c>
      <c r="E807" t="s">
        <v>899</v>
      </c>
    </row>
    <row r="808" spans="2:5" x14ac:dyDescent="0.3">
      <c r="B808" t="s">
        <v>1935</v>
      </c>
      <c r="C808">
        <v>531358</v>
      </c>
      <c r="D808" t="s">
        <v>698</v>
      </c>
      <c r="E808" t="s">
        <v>715</v>
      </c>
    </row>
    <row r="809" spans="2:5" x14ac:dyDescent="0.3">
      <c r="B809" t="s">
        <v>1936</v>
      </c>
      <c r="C809">
        <v>530427</v>
      </c>
      <c r="D809" t="s">
        <v>698</v>
      </c>
      <c r="E809" t="s">
        <v>1937</v>
      </c>
    </row>
    <row r="810" spans="2:5" x14ac:dyDescent="0.3">
      <c r="B810" t="s">
        <v>1938</v>
      </c>
      <c r="C810">
        <v>526546</v>
      </c>
      <c r="D810" t="s">
        <v>698</v>
      </c>
      <c r="E810" t="s">
        <v>887</v>
      </c>
    </row>
    <row r="811" spans="2:5" x14ac:dyDescent="0.3">
      <c r="B811" t="s">
        <v>1939</v>
      </c>
      <c r="C811">
        <v>511243</v>
      </c>
      <c r="D811" t="s">
        <v>1940</v>
      </c>
      <c r="E811" t="s">
        <v>715</v>
      </c>
    </row>
    <row r="812" spans="2:5" x14ac:dyDescent="0.3">
      <c r="B812" t="s">
        <v>1941</v>
      </c>
      <c r="C812">
        <v>511243</v>
      </c>
      <c r="D812" t="s">
        <v>1942</v>
      </c>
      <c r="E812" t="s">
        <v>715</v>
      </c>
    </row>
    <row r="813" spans="2:5" x14ac:dyDescent="0.3">
      <c r="B813" t="s">
        <v>1943</v>
      </c>
      <c r="C813">
        <v>519475</v>
      </c>
      <c r="D813" t="s">
        <v>698</v>
      </c>
      <c r="E813" t="s">
        <v>778</v>
      </c>
    </row>
    <row r="814" spans="2:5" x14ac:dyDescent="0.3">
      <c r="B814" t="s">
        <v>1944</v>
      </c>
      <c r="C814">
        <v>540681</v>
      </c>
      <c r="D814" t="s">
        <v>698</v>
      </c>
      <c r="E814" t="s">
        <v>758</v>
      </c>
    </row>
    <row r="815" spans="2:5" x14ac:dyDescent="0.3">
      <c r="B815" t="s">
        <v>1945</v>
      </c>
      <c r="C815">
        <v>501833</v>
      </c>
      <c r="D815" t="s">
        <v>698</v>
      </c>
      <c r="E815" t="s">
        <v>1946</v>
      </c>
    </row>
    <row r="816" spans="2:5" x14ac:dyDescent="0.3">
      <c r="B816" t="s">
        <v>1947</v>
      </c>
      <c r="C816">
        <v>539335</v>
      </c>
      <c r="D816" t="s">
        <v>698</v>
      </c>
      <c r="E816" t="s">
        <v>720</v>
      </c>
    </row>
    <row r="817" spans="2:5" x14ac:dyDescent="0.3">
      <c r="B817" t="s">
        <v>1948</v>
      </c>
      <c r="C817">
        <v>530191</v>
      </c>
      <c r="D817" t="s">
        <v>1949</v>
      </c>
      <c r="E817" t="s">
        <v>858</v>
      </c>
    </row>
    <row r="818" spans="2:5" x14ac:dyDescent="0.3">
      <c r="B818" t="s">
        <v>1950</v>
      </c>
      <c r="C818">
        <v>530191</v>
      </c>
      <c r="D818" t="s">
        <v>1949</v>
      </c>
      <c r="E818" t="s">
        <v>858</v>
      </c>
    </row>
    <row r="819" spans="2:5" x14ac:dyDescent="0.3">
      <c r="B819" t="s">
        <v>1951</v>
      </c>
      <c r="C819">
        <v>519477</v>
      </c>
      <c r="D819" t="s">
        <v>698</v>
      </c>
      <c r="E819" t="s">
        <v>947</v>
      </c>
    </row>
    <row r="820" spans="2:5" x14ac:dyDescent="0.3">
      <c r="B820" t="s">
        <v>1952</v>
      </c>
      <c r="C820">
        <v>542678</v>
      </c>
      <c r="D820" t="s">
        <v>1953</v>
      </c>
      <c r="E820" t="s">
        <v>736</v>
      </c>
    </row>
    <row r="821" spans="2:5" x14ac:dyDescent="0.3">
      <c r="B821" t="s">
        <v>1954</v>
      </c>
      <c r="C821">
        <v>534758</v>
      </c>
      <c r="D821" t="s">
        <v>1955</v>
      </c>
      <c r="E821" t="s">
        <v>684</v>
      </c>
    </row>
    <row r="822" spans="2:5" x14ac:dyDescent="0.3">
      <c r="B822" t="s">
        <v>1956</v>
      </c>
      <c r="C822">
        <v>533407</v>
      </c>
      <c r="D822" t="s">
        <v>1957</v>
      </c>
      <c r="E822" t="s">
        <v>713</v>
      </c>
    </row>
    <row r="823" spans="2:5" x14ac:dyDescent="0.3">
      <c r="B823" t="s">
        <v>1958</v>
      </c>
      <c r="C823">
        <v>530829</v>
      </c>
      <c r="D823" t="s">
        <v>698</v>
      </c>
      <c r="E823" t="s">
        <v>715</v>
      </c>
    </row>
    <row r="824" spans="2:5" x14ac:dyDescent="0.3">
      <c r="B824" t="s">
        <v>1959</v>
      </c>
      <c r="C824">
        <v>505230</v>
      </c>
      <c r="D824" t="s">
        <v>1960</v>
      </c>
      <c r="E824" t="s">
        <v>687</v>
      </c>
    </row>
    <row r="825" spans="2:5" x14ac:dyDescent="0.3">
      <c r="B825" t="s">
        <v>1961</v>
      </c>
      <c r="C825">
        <v>531283</v>
      </c>
      <c r="D825" t="s">
        <v>698</v>
      </c>
      <c r="E825" t="s">
        <v>715</v>
      </c>
    </row>
    <row r="826" spans="2:5" x14ac:dyDescent="0.3">
      <c r="B826" t="s">
        <v>1962</v>
      </c>
      <c r="C826">
        <v>526373</v>
      </c>
      <c r="D826" t="s">
        <v>698</v>
      </c>
      <c r="E826" t="s">
        <v>899</v>
      </c>
    </row>
    <row r="827" spans="2:5" x14ac:dyDescent="0.3">
      <c r="B827" t="s">
        <v>1963</v>
      </c>
      <c r="C827">
        <v>532807</v>
      </c>
      <c r="D827" t="s">
        <v>1964</v>
      </c>
      <c r="E827" t="s">
        <v>699</v>
      </c>
    </row>
    <row r="828" spans="2:5" x14ac:dyDescent="0.3">
      <c r="B828" t="s">
        <v>1965</v>
      </c>
      <c r="C828">
        <v>532807</v>
      </c>
      <c r="D828" t="s">
        <v>1964</v>
      </c>
      <c r="E828" t="s">
        <v>699</v>
      </c>
    </row>
    <row r="829" spans="2:5" x14ac:dyDescent="0.3">
      <c r="B829" t="s">
        <v>1966</v>
      </c>
      <c r="C829">
        <v>530457</v>
      </c>
      <c r="D829" t="s">
        <v>698</v>
      </c>
      <c r="E829" t="s">
        <v>701</v>
      </c>
    </row>
    <row r="830" spans="2:5" x14ac:dyDescent="0.3">
      <c r="B830" t="s">
        <v>1967</v>
      </c>
      <c r="C830">
        <v>532324</v>
      </c>
      <c r="D830" t="s">
        <v>1968</v>
      </c>
      <c r="E830" t="s">
        <v>701</v>
      </c>
    </row>
    <row r="831" spans="2:5" x14ac:dyDescent="0.3">
      <c r="B831" t="s">
        <v>1969</v>
      </c>
      <c r="C831">
        <v>500087</v>
      </c>
      <c r="D831" t="s">
        <v>1970</v>
      </c>
      <c r="E831" t="s">
        <v>736</v>
      </c>
    </row>
    <row r="832" spans="2:5" x14ac:dyDescent="0.3">
      <c r="B832" t="s">
        <v>1971</v>
      </c>
      <c r="C832">
        <v>531775</v>
      </c>
      <c r="D832" t="s">
        <v>698</v>
      </c>
      <c r="E832" t="s">
        <v>720</v>
      </c>
    </row>
    <row r="833" spans="2:5" x14ac:dyDescent="0.3">
      <c r="B833" t="s">
        <v>1972</v>
      </c>
      <c r="C833">
        <v>502445</v>
      </c>
      <c r="D833" t="s">
        <v>698</v>
      </c>
      <c r="E833" t="s">
        <v>784</v>
      </c>
    </row>
    <row r="834" spans="2:5" x14ac:dyDescent="0.3">
      <c r="B834" t="s">
        <v>1973</v>
      </c>
      <c r="C834">
        <v>531235</v>
      </c>
      <c r="D834" t="s">
        <v>698</v>
      </c>
      <c r="E834" t="s">
        <v>715</v>
      </c>
    </row>
    <row r="835" spans="2:5" x14ac:dyDescent="0.3">
      <c r="B835" t="s">
        <v>1974</v>
      </c>
      <c r="C835">
        <v>538786</v>
      </c>
      <c r="D835" t="s">
        <v>698</v>
      </c>
      <c r="E835" t="s">
        <v>1222</v>
      </c>
    </row>
    <row r="836" spans="2:5" x14ac:dyDescent="0.3">
      <c r="B836" t="s">
        <v>1975</v>
      </c>
      <c r="C836">
        <v>538674</v>
      </c>
      <c r="D836" t="s">
        <v>698</v>
      </c>
      <c r="E836" t="s">
        <v>1642</v>
      </c>
    </row>
    <row r="837" spans="2:5" x14ac:dyDescent="0.3">
      <c r="B837" t="s">
        <v>1976</v>
      </c>
      <c r="C837">
        <v>532210</v>
      </c>
      <c r="D837" t="s">
        <v>1977</v>
      </c>
      <c r="E837" t="s">
        <v>1016</v>
      </c>
    </row>
    <row r="838" spans="2:5" x14ac:dyDescent="0.3">
      <c r="B838" t="s">
        <v>1978</v>
      </c>
      <c r="C838">
        <v>521210</v>
      </c>
      <c r="D838" t="s">
        <v>698</v>
      </c>
      <c r="E838" t="s">
        <v>812</v>
      </c>
    </row>
    <row r="839" spans="2:5" x14ac:dyDescent="0.3">
      <c r="B839" t="s">
        <v>1979</v>
      </c>
      <c r="C839">
        <v>780013</v>
      </c>
      <c r="D839" t="s">
        <v>698</v>
      </c>
      <c r="E839" t="s">
        <v>789</v>
      </c>
    </row>
    <row r="840" spans="2:5" x14ac:dyDescent="0.3">
      <c r="B840" t="s">
        <v>1980</v>
      </c>
      <c r="C840">
        <v>780013</v>
      </c>
      <c r="D840" t="s">
        <v>698</v>
      </c>
      <c r="E840" t="s">
        <v>789</v>
      </c>
    </row>
    <row r="841" spans="2:5" x14ac:dyDescent="0.3">
      <c r="B841" t="s">
        <v>1981</v>
      </c>
      <c r="C841" t="s">
        <v>698</v>
      </c>
      <c r="D841" t="s">
        <v>1982</v>
      </c>
      <c r="E841" t="s">
        <v>709</v>
      </c>
    </row>
    <row r="842" spans="2:5" x14ac:dyDescent="0.3">
      <c r="B842" t="s">
        <v>1983</v>
      </c>
      <c r="C842" t="s">
        <v>698</v>
      </c>
      <c r="D842" t="s">
        <v>1984</v>
      </c>
      <c r="E842" t="s">
        <v>709</v>
      </c>
    </row>
    <row r="843" spans="2:5" x14ac:dyDescent="0.3">
      <c r="B843" t="s">
        <v>1985</v>
      </c>
      <c r="C843">
        <v>540403</v>
      </c>
      <c r="D843" t="s">
        <v>1986</v>
      </c>
      <c r="E843" t="s">
        <v>803</v>
      </c>
    </row>
    <row r="844" spans="2:5" x14ac:dyDescent="0.3">
      <c r="B844" t="s">
        <v>1987</v>
      </c>
      <c r="C844">
        <v>506390</v>
      </c>
      <c r="D844" t="s">
        <v>1988</v>
      </c>
      <c r="E844" t="s">
        <v>858</v>
      </c>
    </row>
    <row r="845" spans="2:5" x14ac:dyDescent="0.3">
      <c r="B845" t="s">
        <v>1989</v>
      </c>
      <c r="C845">
        <v>506390</v>
      </c>
      <c r="D845" t="s">
        <v>1990</v>
      </c>
      <c r="E845" t="s">
        <v>858</v>
      </c>
    </row>
    <row r="846" spans="2:5" x14ac:dyDescent="0.3">
      <c r="B846" t="s">
        <v>1991</v>
      </c>
      <c r="C846">
        <v>512213</v>
      </c>
      <c r="D846" t="s">
        <v>698</v>
      </c>
      <c r="E846" t="s">
        <v>720</v>
      </c>
    </row>
    <row r="847" spans="2:5" x14ac:dyDescent="0.3">
      <c r="B847" t="s">
        <v>1992</v>
      </c>
      <c r="C847">
        <v>540310</v>
      </c>
      <c r="D847" t="s">
        <v>698</v>
      </c>
      <c r="E847" t="s">
        <v>713</v>
      </c>
    </row>
    <row r="848" spans="2:5" x14ac:dyDescent="0.3">
      <c r="B848" t="s">
        <v>1993</v>
      </c>
      <c r="C848">
        <v>538433</v>
      </c>
      <c r="D848" t="s">
        <v>698</v>
      </c>
      <c r="E848" t="s">
        <v>681</v>
      </c>
    </row>
    <row r="849" spans="2:5" x14ac:dyDescent="0.3">
      <c r="B849" t="s">
        <v>1994</v>
      </c>
      <c r="C849">
        <v>540481</v>
      </c>
      <c r="D849" t="s">
        <v>698</v>
      </c>
      <c r="E849" t="s">
        <v>681</v>
      </c>
    </row>
    <row r="850" spans="2:5" x14ac:dyDescent="0.3">
      <c r="B850" t="s">
        <v>1995</v>
      </c>
      <c r="C850">
        <v>530839</v>
      </c>
      <c r="D850" t="s">
        <v>698</v>
      </c>
      <c r="E850" t="s">
        <v>791</v>
      </c>
    </row>
    <row r="851" spans="2:5" x14ac:dyDescent="0.3">
      <c r="B851" t="s">
        <v>1996</v>
      </c>
      <c r="C851">
        <v>500147</v>
      </c>
      <c r="D851" t="s">
        <v>698</v>
      </c>
      <c r="E851" t="s">
        <v>706</v>
      </c>
    </row>
    <row r="852" spans="2:5" x14ac:dyDescent="0.3">
      <c r="B852" t="s">
        <v>1997</v>
      </c>
      <c r="C852">
        <v>517330</v>
      </c>
      <c r="D852" t="s">
        <v>1998</v>
      </c>
      <c r="E852" t="s">
        <v>996</v>
      </c>
    </row>
    <row r="853" spans="2:5" x14ac:dyDescent="0.3">
      <c r="B853" t="s">
        <v>1999</v>
      </c>
      <c r="C853" t="s">
        <v>698</v>
      </c>
      <c r="D853" t="s">
        <v>2000</v>
      </c>
      <c r="E853" t="s">
        <v>709</v>
      </c>
    </row>
    <row r="854" spans="2:5" x14ac:dyDescent="0.3">
      <c r="B854" t="s">
        <v>2001</v>
      </c>
      <c r="C854">
        <v>512018</v>
      </c>
      <c r="D854" t="s">
        <v>698</v>
      </c>
      <c r="E854" t="s">
        <v>704</v>
      </c>
    </row>
    <row r="855" spans="2:5" x14ac:dyDescent="0.3">
      <c r="B855" t="s">
        <v>2002</v>
      </c>
      <c r="C855">
        <v>533278</v>
      </c>
      <c r="D855" t="s">
        <v>2003</v>
      </c>
      <c r="E855" t="s">
        <v>1376</v>
      </c>
    </row>
    <row r="856" spans="2:5" x14ac:dyDescent="0.3">
      <c r="B856" t="s">
        <v>2004</v>
      </c>
      <c r="C856">
        <v>533278</v>
      </c>
      <c r="D856" t="s">
        <v>2005</v>
      </c>
      <c r="E856" t="s">
        <v>1376</v>
      </c>
    </row>
    <row r="857" spans="2:5" x14ac:dyDescent="0.3">
      <c r="B857" t="s">
        <v>2006</v>
      </c>
      <c r="C857">
        <v>501831</v>
      </c>
      <c r="D857" t="s">
        <v>698</v>
      </c>
      <c r="E857" t="s">
        <v>758</v>
      </c>
    </row>
    <row r="858" spans="2:5" x14ac:dyDescent="0.3">
      <c r="B858" t="s">
        <v>2007</v>
      </c>
      <c r="C858">
        <v>520131</v>
      </c>
      <c r="D858" t="s">
        <v>698</v>
      </c>
      <c r="E858" t="s">
        <v>770</v>
      </c>
    </row>
    <row r="859" spans="2:5" x14ac:dyDescent="0.3">
      <c r="B859" t="s">
        <v>2008</v>
      </c>
      <c r="C859">
        <v>508571</v>
      </c>
      <c r="D859" t="s">
        <v>698</v>
      </c>
      <c r="E859" t="s">
        <v>1178</v>
      </c>
    </row>
    <row r="860" spans="2:5" x14ac:dyDescent="0.3">
      <c r="B860" t="s">
        <v>2009</v>
      </c>
      <c r="C860">
        <v>513353</v>
      </c>
      <c r="D860" t="s">
        <v>698</v>
      </c>
      <c r="E860" t="s">
        <v>858</v>
      </c>
    </row>
    <row r="861" spans="2:5" x14ac:dyDescent="0.3">
      <c r="B861" t="s">
        <v>2010</v>
      </c>
      <c r="C861">
        <v>540678</v>
      </c>
      <c r="D861" t="s">
        <v>2011</v>
      </c>
      <c r="E861" t="s">
        <v>1946</v>
      </c>
    </row>
    <row r="862" spans="2:5" x14ac:dyDescent="0.3">
      <c r="B862" t="s">
        <v>2012</v>
      </c>
      <c r="C862">
        <v>539436</v>
      </c>
      <c r="D862" t="s">
        <v>2013</v>
      </c>
      <c r="E862" t="s">
        <v>1187</v>
      </c>
    </row>
    <row r="863" spans="2:5" x14ac:dyDescent="0.3">
      <c r="B863" t="s">
        <v>2014</v>
      </c>
      <c r="C863">
        <v>500830</v>
      </c>
      <c r="D863" t="s">
        <v>2015</v>
      </c>
      <c r="E863" t="s">
        <v>880</v>
      </c>
    </row>
    <row r="864" spans="2:5" x14ac:dyDescent="0.3">
      <c r="B864" t="s">
        <v>2016</v>
      </c>
      <c r="C864">
        <v>500830</v>
      </c>
      <c r="D864" t="s">
        <v>2015</v>
      </c>
      <c r="E864" t="s">
        <v>880</v>
      </c>
    </row>
    <row r="865" spans="2:5" x14ac:dyDescent="0.3">
      <c r="B865" t="s">
        <v>2017</v>
      </c>
      <c r="C865">
        <v>531210</v>
      </c>
      <c r="D865" t="s">
        <v>698</v>
      </c>
      <c r="E865" t="s">
        <v>736</v>
      </c>
    </row>
    <row r="866" spans="2:5" x14ac:dyDescent="0.3">
      <c r="B866" t="s">
        <v>2018</v>
      </c>
      <c r="C866">
        <v>540023</v>
      </c>
      <c r="D866" t="s">
        <v>698</v>
      </c>
      <c r="E866" t="s">
        <v>1437</v>
      </c>
    </row>
    <row r="867" spans="2:5" x14ac:dyDescent="0.3">
      <c r="B867" t="s">
        <v>2019</v>
      </c>
      <c r="C867">
        <v>524752</v>
      </c>
      <c r="D867" t="s">
        <v>698</v>
      </c>
      <c r="E867" t="s">
        <v>736</v>
      </c>
    </row>
    <row r="868" spans="2:5" x14ac:dyDescent="0.3">
      <c r="B868" t="s">
        <v>2020</v>
      </c>
      <c r="C868">
        <v>534691</v>
      </c>
      <c r="D868" t="s">
        <v>698</v>
      </c>
      <c r="E868" t="s">
        <v>681</v>
      </c>
    </row>
    <row r="869" spans="2:5" x14ac:dyDescent="0.3">
      <c r="B869" t="s">
        <v>2021</v>
      </c>
      <c r="C869">
        <v>535267</v>
      </c>
      <c r="D869" t="s">
        <v>698</v>
      </c>
      <c r="E869" t="s">
        <v>715</v>
      </c>
    </row>
    <row r="870" spans="2:5" x14ac:dyDescent="0.3">
      <c r="B870" t="s">
        <v>2022</v>
      </c>
      <c r="C870">
        <v>531216</v>
      </c>
      <c r="D870" t="s">
        <v>698</v>
      </c>
      <c r="E870" t="s">
        <v>715</v>
      </c>
    </row>
    <row r="871" spans="2:5" x14ac:dyDescent="0.3">
      <c r="B871" t="s">
        <v>2023</v>
      </c>
      <c r="C871">
        <v>533272</v>
      </c>
      <c r="D871" t="s">
        <v>2024</v>
      </c>
      <c r="E871" t="s">
        <v>776</v>
      </c>
    </row>
    <row r="872" spans="2:5" x14ac:dyDescent="0.3">
      <c r="B872" t="s">
        <v>2025</v>
      </c>
      <c r="C872">
        <v>539986</v>
      </c>
      <c r="D872" t="s">
        <v>698</v>
      </c>
      <c r="E872" t="s">
        <v>893</v>
      </c>
    </row>
    <row r="873" spans="2:5" x14ac:dyDescent="0.3">
      <c r="B873" t="s">
        <v>2026</v>
      </c>
      <c r="C873">
        <v>532342</v>
      </c>
      <c r="D873" t="s">
        <v>698</v>
      </c>
      <c r="E873" t="s">
        <v>684</v>
      </c>
    </row>
    <row r="874" spans="2:5" x14ac:dyDescent="0.3">
      <c r="B874" t="s">
        <v>2027</v>
      </c>
      <c r="C874">
        <v>531041</v>
      </c>
      <c r="D874" t="s">
        <v>698</v>
      </c>
      <c r="E874" t="s">
        <v>720</v>
      </c>
    </row>
    <row r="875" spans="2:5" x14ac:dyDescent="0.3">
      <c r="B875" t="s">
        <v>2028</v>
      </c>
      <c r="C875">
        <v>532456</v>
      </c>
      <c r="D875" t="s">
        <v>2029</v>
      </c>
      <c r="E875" t="s">
        <v>795</v>
      </c>
    </row>
    <row r="876" spans="2:5" x14ac:dyDescent="0.3">
      <c r="B876" t="s">
        <v>2030</v>
      </c>
      <c r="C876">
        <v>532339</v>
      </c>
      <c r="D876" t="s">
        <v>2031</v>
      </c>
      <c r="E876" t="s">
        <v>1183</v>
      </c>
    </row>
    <row r="877" spans="2:5" x14ac:dyDescent="0.3">
      <c r="B877" t="s">
        <v>2032</v>
      </c>
      <c r="C877">
        <v>507833</v>
      </c>
      <c r="D877" t="s">
        <v>698</v>
      </c>
      <c r="E877" t="s">
        <v>1023</v>
      </c>
    </row>
    <row r="878" spans="2:5" x14ac:dyDescent="0.3">
      <c r="B878" t="s">
        <v>2033</v>
      </c>
      <c r="C878">
        <v>522231</v>
      </c>
      <c r="D878" t="s">
        <v>698</v>
      </c>
      <c r="E878" t="s">
        <v>1096</v>
      </c>
    </row>
    <row r="879" spans="2:5" x14ac:dyDescent="0.3">
      <c r="B879" t="s">
        <v>2034</v>
      </c>
      <c r="C879">
        <v>538965</v>
      </c>
      <c r="D879" t="s">
        <v>698</v>
      </c>
      <c r="E879" t="s">
        <v>736</v>
      </c>
    </row>
    <row r="880" spans="2:5" x14ac:dyDescent="0.3">
      <c r="B880" t="s">
        <v>2035</v>
      </c>
      <c r="C880">
        <v>539266</v>
      </c>
      <c r="D880" t="s">
        <v>698</v>
      </c>
      <c r="E880" t="s">
        <v>718</v>
      </c>
    </row>
    <row r="881" spans="2:5" x14ac:dyDescent="0.3">
      <c r="B881" t="s">
        <v>2036</v>
      </c>
      <c r="C881">
        <v>504340</v>
      </c>
      <c r="D881" t="s">
        <v>698</v>
      </c>
      <c r="E881" t="s">
        <v>681</v>
      </c>
    </row>
    <row r="882" spans="2:5" x14ac:dyDescent="0.3">
      <c r="B882" t="s">
        <v>2037</v>
      </c>
      <c r="C882">
        <v>539991</v>
      </c>
      <c r="D882" t="s">
        <v>2038</v>
      </c>
      <c r="E882" t="s">
        <v>1064</v>
      </c>
    </row>
    <row r="883" spans="2:5" x14ac:dyDescent="0.3">
      <c r="B883" t="s">
        <v>2039</v>
      </c>
      <c r="C883">
        <v>526829</v>
      </c>
      <c r="D883" t="s">
        <v>698</v>
      </c>
      <c r="E883" t="s">
        <v>908</v>
      </c>
    </row>
    <row r="884" spans="2:5" x14ac:dyDescent="0.3">
      <c r="B884" t="s">
        <v>2040</v>
      </c>
      <c r="C884">
        <v>526829</v>
      </c>
      <c r="D884" t="s">
        <v>2041</v>
      </c>
      <c r="E884" t="s">
        <v>908</v>
      </c>
    </row>
    <row r="885" spans="2:5" x14ac:dyDescent="0.3">
      <c r="B885" t="s">
        <v>2042</v>
      </c>
      <c r="C885">
        <v>526829</v>
      </c>
      <c r="D885" t="s">
        <v>698</v>
      </c>
      <c r="E885" t="s">
        <v>908</v>
      </c>
    </row>
    <row r="886" spans="2:5" x14ac:dyDescent="0.3">
      <c r="B886" t="s">
        <v>2043</v>
      </c>
      <c r="C886">
        <v>539091</v>
      </c>
      <c r="D886" t="s">
        <v>698</v>
      </c>
      <c r="E886" t="s">
        <v>718</v>
      </c>
    </row>
    <row r="887" spans="2:5" x14ac:dyDescent="0.3">
      <c r="B887" t="s">
        <v>2044</v>
      </c>
      <c r="C887">
        <v>532902</v>
      </c>
      <c r="D887" t="s">
        <v>2045</v>
      </c>
      <c r="E887" t="s">
        <v>784</v>
      </c>
    </row>
    <row r="888" spans="2:5" x14ac:dyDescent="0.3">
      <c r="B888" t="s">
        <v>2046</v>
      </c>
      <c r="C888" t="s">
        <v>698</v>
      </c>
      <c r="D888" t="s">
        <v>2047</v>
      </c>
      <c r="E888" t="s">
        <v>789</v>
      </c>
    </row>
    <row r="889" spans="2:5" x14ac:dyDescent="0.3">
      <c r="B889" t="s">
        <v>2048</v>
      </c>
      <c r="C889">
        <v>531344</v>
      </c>
      <c r="D889" t="s">
        <v>2049</v>
      </c>
      <c r="E889" t="s">
        <v>821</v>
      </c>
    </row>
    <row r="890" spans="2:5" x14ac:dyDescent="0.3">
      <c r="B890" t="s">
        <v>2050</v>
      </c>
      <c r="C890">
        <v>531344</v>
      </c>
      <c r="D890" t="s">
        <v>2049</v>
      </c>
      <c r="E890" t="s">
        <v>821</v>
      </c>
    </row>
    <row r="891" spans="2:5" x14ac:dyDescent="0.3">
      <c r="B891" t="s">
        <v>2051</v>
      </c>
      <c r="C891">
        <v>540597</v>
      </c>
      <c r="D891" t="s">
        <v>698</v>
      </c>
      <c r="E891" t="s">
        <v>1019</v>
      </c>
    </row>
    <row r="892" spans="2:5" x14ac:dyDescent="0.3">
      <c r="B892" t="s">
        <v>2052</v>
      </c>
      <c r="C892">
        <v>531067</v>
      </c>
      <c r="D892" t="s">
        <v>698</v>
      </c>
      <c r="E892" t="s">
        <v>715</v>
      </c>
    </row>
    <row r="893" spans="2:5" x14ac:dyDescent="0.3">
      <c r="B893" t="s">
        <v>2053</v>
      </c>
      <c r="C893">
        <v>531067</v>
      </c>
      <c r="D893" t="s">
        <v>698</v>
      </c>
      <c r="E893" t="s">
        <v>715</v>
      </c>
    </row>
    <row r="894" spans="2:5" x14ac:dyDescent="0.3">
      <c r="B894" t="s">
        <v>2054</v>
      </c>
      <c r="C894">
        <v>506935</v>
      </c>
      <c r="D894" t="s">
        <v>698</v>
      </c>
      <c r="E894" t="s">
        <v>791</v>
      </c>
    </row>
    <row r="895" spans="2:5" x14ac:dyDescent="0.3">
      <c r="B895" t="s">
        <v>2055</v>
      </c>
      <c r="C895">
        <v>531460</v>
      </c>
      <c r="D895" t="s">
        <v>698</v>
      </c>
      <c r="E895" t="s">
        <v>996</v>
      </c>
    </row>
    <row r="896" spans="2:5" x14ac:dyDescent="0.3">
      <c r="B896" t="s">
        <v>2056</v>
      </c>
      <c r="C896">
        <v>523232</v>
      </c>
      <c r="D896" t="s">
        <v>698</v>
      </c>
      <c r="E896" t="s">
        <v>908</v>
      </c>
    </row>
    <row r="897" spans="2:5" x14ac:dyDescent="0.3">
      <c r="B897" t="s">
        <v>2057</v>
      </c>
      <c r="C897">
        <v>538868</v>
      </c>
      <c r="D897" t="s">
        <v>698</v>
      </c>
      <c r="E897" t="s">
        <v>715</v>
      </c>
    </row>
    <row r="898" spans="2:5" x14ac:dyDescent="0.3">
      <c r="B898" t="s">
        <v>2058</v>
      </c>
      <c r="C898" t="s">
        <v>698</v>
      </c>
      <c r="D898" t="s">
        <v>2059</v>
      </c>
      <c r="E898" t="s">
        <v>709</v>
      </c>
    </row>
    <row r="899" spans="2:5" x14ac:dyDescent="0.3">
      <c r="B899" t="s">
        <v>2060</v>
      </c>
      <c r="C899">
        <v>522295</v>
      </c>
      <c r="D899" t="s">
        <v>2061</v>
      </c>
      <c r="E899" t="s">
        <v>893</v>
      </c>
    </row>
    <row r="900" spans="2:5" x14ac:dyDescent="0.3">
      <c r="B900" t="s">
        <v>2062</v>
      </c>
      <c r="C900">
        <v>531556</v>
      </c>
      <c r="D900" t="s">
        <v>2063</v>
      </c>
      <c r="E900" t="s">
        <v>756</v>
      </c>
    </row>
    <row r="901" spans="2:5" x14ac:dyDescent="0.3">
      <c r="B901" t="s">
        <v>2064</v>
      </c>
      <c r="C901">
        <v>524506</v>
      </c>
      <c r="D901" t="s">
        <v>698</v>
      </c>
      <c r="E901" t="s">
        <v>736</v>
      </c>
    </row>
    <row r="902" spans="2:5" x14ac:dyDescent="0.3">
      <c r="B902" t="s">
        <v>2065</v>
      </c>
      <c r="C902">
        <v>530755</v>
      </c>
      <c r="D902" t="s">
        <v>2066</v>
      </c>
      <c r="E902" t="s">
        <v>2067</v>
      </c>
    </row>
    <row r="903" spans="2:5" x14ac:dyDescent="0.3">
      <c r="B903" t="s">
        <v>2068</v>
      </c>
      <c r="C903">
        <v>532941</v>
      </c>
      <c r="D903" t="s">
        <v>2069</v>
      </c>
      <c r="E903" t="s">
        <v>996</v>
      </c>
    </row>
    <row r="904" spans="2:5" x14ac:dyDescent="0.3">
      <c r="B904" t="s">
        <v>2070</v>
      </c>
      <c r="C904">
        <v>507543</v>
      </c>
      <c r="D904" t="s">
        <v>698</v>
      </c>
      <c r="E904" t="s">
        <v>947</v>
      </c>
    </row>
    <row r="905" spans="2:5" x14ac:dyDescent="0.3">
      <c r="B905" t="s">
        <v>2071</v>
      </c>
      <c r="C905">
        <v>533167</v>
      </c>
      <c r="D905" t="s">
        <v>698</v>
      </c>
      <c r="E905" t="s">
        <v>1096</v>
      </c>
    </row>
    <row r="906" spans="2:5" x14ac:dyDescent="0.3">
      <c r="B906" t="s">
        <v>2072</v>
      </c>
      <c r="C906">
        <v>506395</v>
      </c>
      <c r="D906" t="s">
        <v>2073</v>
      </c>
      <c r="E906" t="s">
        <v>1206</v>
      </c>
    </row>
    <row r="907" spans="2:5" x14ac:dyDescent="0.3">
      <c r="B907" t="s">
        <v>2074</v>
      </c>
      <c r="C907">
        <v>526737</v>
      </c>
      <c r="D907" t="s">
        <v>698</v>
      </c>
      <c r="E907" t="s">
        <v>1019</v>
      </c>
    </row>
    <row r="908" spans="2:5" x14ac:dyDescent="0.3">
      <c r="B908" t="s">
        <v>2075</v>
      </c>
      <c r="C908">
        <v>540199</v>
      </c>
      <c r="D908" t="s">
        <v>698</v>
      </c>
      <c r="E908" t="s">
        <v>681</v>
      </c>
    </row>
    <row r="909" spans="2:5" x14ac:dyDescent="0.3">
      <c r="B909" t="s">
        <v>2076</v>
      </c>
      <c r="C909">
        <v>532179</v>
      </c>
      <c r="D909" t="s">
        <v>2077</v>
      </c>
      <c r="E909" t="s">
        <v>1016</v>
      </c>
    </row>
    <row r="910" spans="2:5" x14ac:dyDescent="0.3">
      <c r="B910" t="s">
        <v>2078</v>
      </c>
      <c r="C910">
        <v>530859</v>
      </c>
      <c r="D910" t="s">
        <v>698</v>
      </c>
      <c r="E910" t="s">
        <v>692</v>
      </c>
    </row>
    <row r="911" spans="2:5" x14ac:dyDescent="0.3">
      <c r="B911" t="s">
        <v>2079</v>
      </c>
      <c r="C911">
        <v>530545</v>
      </c>
      <c r="D911" t="s">
        <v>698</v>
      </c>
      <c r="E911" t="s">
        <v>687</v>
      </c>
    </row>
    <row r="912" spans="2:5" x14ac:dyDescent="0.3">
      <c r="B912" t="s">
        <v>2080</v>
      </c>
      <c r="C912">
        <v>530545</v>
      </c>
      <c r="D912" t="s">
        <v>698</v>
      </c>
      <c r="E912" t="s">
        <v>687</v>
      </c>
    </row>
    <row r="913" spans="2:5" x14ac:dyDescent="0.3">
      <c r="B913" t="s">
        <v>2081</v>
      </c>
      <c r="C913">
        <v>523100</v>
      </c>
      <c r="D913" t="s">
        <v>698</v>
      </c>
      <c r="E913" t="s">
        <v>730</v>
      </c>
    </row>
    <row r="914" spans="2:5" x14ac:dyDescent="0.3">
      <c r="B914" t="s">
        <v>2082</v>
      </c>
      <c r="C914">
        <v>508814</v>
      </c>
      <c r="D914" t="s">
        <v>2083</v>
      </c>
      <c r="E914" t="s">
        <v>746</v>
      </c>
    </row>
    <row r="915" spans="2:5" x14ac:dyDescent="0.3">
      <c r="B915" t="s">
        <v>2084</v>
      </c>
      <c r="C915">
        <v>538922</v>
      </c>
      <c r="D915" t="s">
        <v>698</v>
      </c>
      <c r="E915" t="s">
        <v>791</v>
      </c>
    </row>
    <row r="916" spans="2:5" x14ac:dyDescent="0.3">
      <c r="B916" t="s">
        <v>2085</v>
      </c>
      <c r="C916">
        <v>526550</v>
      </c>
      <c r="D916" t="s">
        <v>2086</v>
      </c>
      <c r="E916" t="s">
        <v>899</v>
      </c>
    </row>
    <row r="917" spans="2:5" x14ac:dyDescent="0.3">
      <c r="B917" t="s">
        <v>2087</v>
      </c>
      <c r="C917">
        <v>531624</v>
      </c>
      <c r="D917" t="s">
        <v>2088</v>
      </c>
      <c r="E917" t="s">
        <v>784</v>
      </c>
    </row>
    <row r="918" spans="2:5" x14ac:dyDescent="0.3">
      <c r="B918" t="s">
        <v>2089</v>
      </c>
      <c r="C918">
        <v>523415</v>
      </c>
      <c r="D918" t="s">
        <v>698</v>
      </c>
      <c r="E918" t="s">
        <v>730</v>
      </c>
    </row>
    <row r="919" spans="2:5" x14ac:dyDescent="0.3">
      <c r="B919" t="s">
        <v>2090</v>
      </c>
      <c r="C919">
        <v>534920</v>
      </c>
      <c r="D919" t="s">
        <v>698</v>
      </c>
      <c r="E919" t="s">
        <v>684</v>
      </c>
    </row>
    <row r="920" spans="2:5" x14ac:dyDescent="0.3">
      <c r="B920" t="s">
        <v>2091</v>
      </c>
      <c r="C920">
        <v>533144</v>
      </c>
      <c r="D920" t="s">
        <v>2092</v>
      </c>
      <c r="E920" t="s">
        <v>1701</v>
      </c>
    </row>
    <row r="921" spans="2:5" x14ac:dyDescent="0.3">
      <c r="B921" t="s">
        <v>2093</v>
      </c>
      <c r="C921">
        <v>542641</v>
      </c>
      <c r="D921" t="s">
        <v>2094</v>
      </c>
      <c r="E921" t="s">
        <v>715</v>
      </c>
    </row>
    <row r="922" spans="2:5" x14ac:dyDescent="0.3">
      <c r="B922" t="s">
        <v>2095</v>
      </c>
      <c r="C922">
        <v>538770</v>
      </c>
      <c r="D922" t="s">
        <v>698</v>
      </c>
      <c r="E922" t="s">
        <v>784</v>
      </c>
    </row>
    <row r="923" spans="2:5" x14ac:dyDescent="0.3">
      <c r="B923" t="s">
        <v>2096</v>
      </c>
      <c r="C923">
        <v>512093</v>
      </c>
      <c r="D923" t="s">
        <v>698</v>
      </c>
      <c r="E923" t="s">
        <v>791</v>
      </c>
    </row>
    <row r="924" spans="2:5" x14ac:dyDescent="0.3">
      <c r="B924" t="s">
        <v>2097</v>
      </c>
      <c r="C924">
        <v>522001</v>
      </c>
      <c r="D924" t="s">
        <v>698</v>
      </c>
      <c r="E924" t="s">
        <v>776</v>
      </c>
    </row>
    <row r="925" spans="2:5" x14ac:dyDescent="0.3">
      <c r="B925" t="s">
        <v>2098</v>
      </c>
      <c r="C925">
        <v>509472</v>
      </c>
      <c r="D925" t="s">
        <v>698</v>
      </c>
      <c r="E925" t="s">
        <v>720</v>
      </c>
    </row>
    <row r="926" spans="2:5" x14ac:dyDescent="0.3">
      <c r="B926" t="s">
        <v>2099</v>
      </c>
      <c r="C926">
        <v>524388</v>
      </c>
      <c r="D926" t="s">
        <v>698</v>
      </c>
      <c r="E926" t="s">
        <v>1023</v>
      </c>
    </row>
    <row r="927" spans="2:5" x14ac:dyDescent="0.3">
      <c r="B927" t="s">
        <v>2100</v>
      </c>
      <c r="C927">
        <v>539527</v>
      </c>
      <c r="D927" t="s">
        <v>698</v>
      </c>
      <c r="E927" t="s">
        <v>1618</v>
      </c>
    </row>
    <row r="928" spans="2:5" x14ac:dyDescent="0.3">
      <c r="B928" t="s">
        <v>2101</v>
      </c>
      <c r="C928">
        <v>532392</v>
      </c>
      <c r="D928" t="s">
        <v>2102</v>
      </c>
      <c r="E928" t="s">
        <v>701</v>
      </c>
    </row>
    <row r="929" spans="2:5" x14ac:dyDescent="0.3">
      <c r="B929" t="s">
        <v>2103</v>
      </c>
      <c r="C929" t="s">
        <v>698</v>
      </c>
      <c r="D929" t="s">
        <v>2104</v>
      </c>
      <c r="E929" t="s">
        <v>709</v>
      </c>
    </row>
    <row r="930" spans="2:5" x14ac:dyDescent="0.3">
      <c r="B930" t="s">
        <v>2105</v>
      </c>
      <c r="C930">
        <v>541770</v>
      </c>
      <c r="D930" t="s">
        <v>2106</v>
      </c>
      <c r="E930" t="s">
        <v>715</v>
      </c>
    </row>
    <row r="931" spans="2:5" x14ac:dyDescent="0.3">
      <c r="B931" t="s">
        <v>2107</v>
      </c>
      <c r="C931">
        <v>539131</v>
      </c>
      <c r="D931" t="s">
        <v>698</v>
      </c>
      <c r="E931" t="s">
        <v>718</v>
      </c>
    </row>
    <row r="932" spans="2:5" x14ac:dyDescent="0.3">
      <c r="B932" t="s">
        <v>2108</v>
      </c>
      <c r="C932">
        <v>512379</v>
      </c>
      <c r="D932" t="s">
        <v>698</v>
      </c>
      <c r="E932" t="s">
        <v>791</v>
      </c>
    </row>
    <row r="933" spans="2:5" x14ac:dyDescent="0.3">
      <c r="B933" t="s">
        <v>2109</v>
      </c>
      <c r="C933">
        <v>511413</v>
      </c>
      <c r="D933" t="s">
        <v>2110</v>
      </c>
      <c r="E933" t="s">
        <v>715</v>
      </c>
    </row>
    <row r="934" spans="2:5" x14ac:dyDescent="0.3">
      <c r="B934" t="s">
        <v>2111</v>
      </c>
      <c r="C934">
        <v>526269</v>
      </c>
      <c r="D934" t="s">
        <v>698</v>
      </c>
      <c r="E934" t="s">
        <v>858</v>
      </c>
    </row>
    <row r="935" spans="2:5" x14ac:dyDescent="0.3">
      <c r="B935" t="s">
        <v>2112</v>
      </c>
      <c r="C935">
        <v>526977</v>
      </c>
      <c r="D935" t="s">
        <v>698</v>
      </c>
      <c r="E935" t="s">
        <v>1021</v>
      </c>
    </row>
    <row r="936" spans="2:5" x14ac:dyDescent="0.3">
      <c r="B936" t="s">
        <v>2113</v>
      </c>
      <c r="C936">
        <v>500092</v>
      </c>
      <c r="D936" t="s">
        <v>2114</v>
      </c>
      <c r="E936" t="s">
        <v>681</v>
      </c>
    </row>
    <row r="937" spans="2:5" x14ac:dyDescent="0.3">
      <c r="B937" t="s">
        <v>2115</v>
      </c>
      <c r="C937">
        <v>539876</v>
      </c>
      <c r="D937" t="s">
        <v>2116</v>
      </c>
      <c r="E937" t="s">
        <v>1463</v>
      </c>
    </row>
    <row r="938" spans="2:5" x14ac:dyDescent="0.3">
      <c r="B938" t="s">
        <v>2117</v>
      </c>
      <c r="C938" t="s">
        <v>698</v>
      </c>
      <c r="D938" t="s">
        <v>2118</v>
      </c>
      <c r="E938" t="s">
        <v>709</v>
      </c>
    </row>
    <row r="939" spans="2:5" x14ac:dyDescent="0.3">
      <c r="B939" t="s">
        <v>2119</v>
      </c>
      <c r="C939">
        <v>538521</v>
      </c>
      <c r="D939" t="s">
        <v>698</v>
      </c>
      <c r="E939" t="s">
        <v>1701</v>
      </c>
    </row>
    <row r="940" spans="2:5" x14ac:dyDescent="0.3">
      <c r="B940" t="s">
        <v>2120</v>
      </c>
      <c r="C940">
        <v>540903</v>
      </c>
      <c r="D940" t="s">
        <v>698</v>
      </c>
      <c r="E940" t="s">
        <v>782</v>
      </c>
    </row>
    <row r="941" spans="2:5" x14ac:dyDescent="0.3">
      <c r="B941" t="s">
        <v>2121</v>
      </c>
      <c r="C941">
        <v>530067</v>
      </c>
      <c r="D941" t="s">
        <v>698</v>
      </c>
      <c r="E941" t="s">
        <v>715</v>
      </c>
    </row>
    <row r="942" spans="2:5" x14ac:dyDescent="0.3">
      <c r="B942" t="s">
        <v>2122</v>
      </c>
      <c r="C942">
        <v>526027</v>
      </c>
      <c r="D942" t="s">
        <v>2123</v>
      </c>
      <c r="E942" t="s">
        <v>772</v>
      </c>
    </row>
    <row r="943" spans="2:5" x14ac:dyDescent="0.3">
      <c r="B943" t="s">
        <v>2124</v>
      </c>
      <c r="C943">
        <v>511710</v>
      </c>
      <c r="D943" t="s">
        <v>698</v>
      </c>
      <c r="E943" t="s">
        <v>715</v>
      </c>
    </row>
    <row r="944" spans="2:5" x14ac:dyDescent="0.3">
      <c r="B944" t="s">
        <v>2125</v>
      </c>
      <c r="C944">
        <v>500480</v>
      </c>
      <c r="D944" t="s">
        <v>2126</v>
      </c>
      <c r="E944" t="s">
        <v>706</v>
      </c>
    </row>
    <row r="945" spans="2:5" x14ac:dyDescent="0.3">
      <c r="B945" t="s">
        <v>2127</v>
      </c>
      <c r="C945">
        <v>500480</v>
      </c>
      <c r="D945" t="s">
        <v>2126</v>
      </c>
      <c r="E945" t="s">
        <v>706</v>
      </c>
    </row>
    <row r="946" spans="2:5" x14ac:dyDescent="0.3">
      <c r="B946" t="s">
        <v>2128</v>
      </c>
      <c r="C946">
        <v>530843</v>
      </c>
      <c r="D946" t="s">
        <v>2129</v>
      </c>
      <c r="E946" t="s">
        <v>880</v>
      </c>
    </row>
    <row r="947" spans="2:5" x14ac:dyDescent="0.3">
      <c r="B947" t="s">
        <v>2130</v>
      </c>
      <c r="C947">
        <v>532332</v>
      </c>
      <c r="D947" t="s">
        <v>2131</v>
      </c>
      <c r="E947" t="s">
        <v>791</v>
      </c>
    </row>
    <row r="948" spans="2:5" x14ac:dyDescent="0.3">
      <c r="B948" t="s">
        <v>2132</v>
      </c>
      <c r="C948">
        <v>531472</v>
      </c>
      <c r="D948" t="s">
        <v>698</v>
      </c>
      <c r="E948" t="s">
        <v>996</v>
      </c>
    </row>
    <row r="949" spans="2:5" x14ac:dyDescent="0.3">
      <c r="B949" t="s">
        <v>2133</v>
      </c>
      <c r="C949">
        <v>532640</v>
      </c>
      <c r="D949" t="s">
        <v>2134</v>
      </c>
      <c r="E949" t="s">
        <v>1222</v>
      </c>
    </row>
    <row r="950" spans="2:5" x14ac:dyDescent="0.3">
      <c r="B950" t="s">
        <v>2135</v>
      </c>
      <c r="C950">
        <v>532640</v>
      </c>
      <c r="D950" t="s">
        <v>2134</v>
      </c>
      <c r="E950" t="s">
        <v>1222</v>
      </c>
    </row>
    <row r="951" spans="2:5" x14ac:dyDescent="0.3">
      <c r="B951" t="s">
        <v>2136</v>
      </c>
      <c r="C951">
        <v>532271</v>
      </c>
      <c r="D951" t="s">
        <v>698</v>
      </c>
      <c r="E951" t="s">
        <v>791</v>
      </c>
    </row>
    <row r="952" spans="2:5" x14ac:dyDescent="0.3">
      <c r="B952" t="s">
        <v>2137</v>
      </c>
      <c r="C952">
        <v>532173</v>
      </c>
      <c r="D952" t="s">
        <v>2138</v>
      </c>
      <c r="E952" t="s">
        <v>791</v>
      </c>
    </row>
    <row r="953" spans="2:5" x14ac:dyDescent="0.3">
      <c r="B953" t="s">
        <v>2139</v>
      </c>
      <c r="C953">
        <v>532175</v>
      </c>
      <c r="D953" t="s">
        <v>2140</v>
      </c>
      <c r="E953" t="s">
        <v>684</v>
      </c>
    </row>
    <row r="954" spans="2:5" x14ac:dyDescent="0.3">
      <c r="B954" t="s">
        <v>2141</v>
      </c>
      <c r="C954">
        <v>533151</v>
      </c>
      <c r="D954" t="s">
        <v>2142</v>
      </c>
      <c r="E954" t="s">
        <v>1222</v>
      </c>
    </row>
    <row r="955" spans="2:5" x14ac:dyDescent="0.3">
      <c r="B955" t="s">
        <v>2143</v>
      </c>
      <c r="C955">
        <v>533160</v>
      </c>
      <c r="D955" t="s">
        <v>2144</v>
      </c>
      <c r="E955" t="s">
        <v>784</v>
      </c>
    </row>
    <row r="956" spans="2:5" x14ac:dyDescent="0.3">
      <c r="B956" t="s">
        <v>2145</v>
      </c>
      <c r="C956" t="s">
        <v>698</v>
      </c>
      <c r="D956" t="s">
        <v>2146</v>
      </c>
      <c r="E956" t="s">
        <v>709</v>
      </c>
    </row>
    <row r="957" spans="2:5" x14ac:dyDescent="0.3">
      <c r="B957" t="s">
        <v>2147</v>
      </c>
      <c r="C957" t="s">
        <v>698</v>
      </c>
      <c r="D957" t="s">
        <v>2148</v>
      </c>
      <c r="E957" t="s">
        <v>709</v>
      </c>
    </row>
    <row r="958" spans="2:5" x14ac:dyDescent="0.3">
      <c r="B958" t="s">
        <v>2149</v>
      </c>
      <c r="C958">
        <v>517514</v>
      </c>
      <c r="D958" t="s">
        <v>698</v>
      </c>
      <c r="E958" t="s">
        <v>883</v>
      </c>
    </row>
    <row r="959" spans="2:5" x14ac:dyDescent="0.3">
      <c r="B959" t="s">
        <v>2150</v>
      </c>
      <c r="C959">
        <v>517514</v>
      </c>
      <c r="D959" t="s">
        <v>698</v>
      </c>
      <c r="E959" t="s">
        <v>883</v>
      </c>
    </row>
    <row r="960" spans="2:5" x14ac:dyDescent="0.3">
      <c r="B960" t="s">
        <v>2151</v>
      </c>
      <c r="C960">
        <v>500096</v>
      </c>
      <c r="D960" t="s">
        <v>2152</v>
      </c>
      <c r="E960" t="s">
        <v>880</v>
      </c>
    </row>
    <row r="961" spans="2:5" x14ac:dyDescent="0.3">
      <c r="B961" t="s">
        <v>2153</v>
      </c>
      <c r="C961">
        <v>500096</v>
      </c>
      <c r="D961" t="s">
        <v>2152</v>
      </c>
      <c r="E961" t="s">
        <v>880</v>
      </c>
    </row>
    <row r="962" spans="2:5" x14ac:dyDescent="0.3">
      <c r="B962" t="s">
        <v>2154</v>
      </c>
      <c r="C962">
        <v>526821</v>
      </c>
      <c r="D962" t="s">
        <v>698</v>
      </c>
      <c r="E962" t="s">
        <v>858</v>
      </c>
    </row>
    <row r="963" spans="2:5" x14ac:dyDescent="0.3">
      <c r="B963" t="s">
        <v>2155</v>
      </c>
      <c r="C963">
        <v>530825</v>
      </c>
      <c r="D963" t="s">
        <v>698</v>
      </c>
      <c r="E963" t="s">
        <v>858</v>
      </c>
    </row>
    <row r="964" spans="2:5" x14ac:dyDescent="0.3">
      <c r="B964" t="s">
        <v>2156</v>
      </c>
      <c r="C964">
        <v>530825</v>
      </c>
      <c r="D964" t="s">
        <v>698</v>
      </c>
      <c r="E964" t="s">
        <v>858</v>
      </c>
    </row>
    <row r="965" spans="2:5" x14ac:dyDescent="0.3">
      <c r="B965" t="s">
        <v>2157</v>
      </c>
      <c r="C965">
        <v>501148</v>
      </c>
      <c r="D965" t="s">
        <v>698</v>
      </c>
      <c r="E965" t="s">
        <v>718</v>
      </c>
    </row>
    <row r="966" spans="2:5" x14ac:dyDescent="0.3">
      <c r="B966" t="s">
        <v>2158</v>
      </c>
      <c r="C966">
        <v>542216</v>
      </c>
      <c r="D966" t="s">
        <v>2159</v>
      </c>
      <c r="E966" t="s">
        <v>2160</v>
      </c>
    </row>
    <row r="967" spans="2:5" x14ac:dyDescent="0.3">
      <c r="B967" t="s">
        <v>2161</v>
      </c>
      <c r="C967">
        <v>500097</v>
      </c>
      <c r="D967" t="s">
        <v>2162</v>
      </c>
      <c r="E967" t="s">
        <v>1397</v>
      </c>
    </row>
    <row r="968" spans="2:5" x14ac:dyDescent="0.3">
      <c r="B968" t="s">
        <v>2163</v>
      </c>
      <c r="C968">
        <v>539900</v>
      </c>
      <c r="D968" t="s">
        <v>698</v>
      </c>
      <c r="E968" t="s">
        <v>720</v>
      </c>
    </row>
    <row r="969" spans="2:5" x14ac:dyDescent="0.3">
      <c r="B969" t="s">
        <v>2164</v>
      </c>
      <c r="C969">
        <v>521220</v>
      </c>
      <c r="D969" t="s">
        <v>2165</v>
      </c>
      <c r="E969" t="s">
        <v>713</v>
      </c>
    </row>
    <row r="970" spans="2:5" x14ac:dyDescent="0.3">
      <c r="B970" t="s">
        <v>2166</v>
      </c>
      <c r="C970" t="s">
        <v>698</v>
      </c>
      <c r="D970" t="s">
        <v>2167</v>
      </c>
      <c r="E970" t="s">
        <v>709</v>
      </c>
    </row>
    <row r="971" spans="2:5" x14ac:dyDescent="0.3">
      <c r="B971" t="s">
        <v>2168</v>
      </c>
      <c r="C971">
        <v>532329</v>
      </c>
      <c r="D971" t="s">
        <v>698</v>
      </c>
      <c r="E971" t="s">
        <v>791</v>
      </c>
    </row>
    <row r="972" spans="2:5" x14ac:dyDescent="0.3">
      <c r="B972" t="s">
        <v>2169</v>
      </c>
      <c r="C972">
        <v>532329</v>
      </c>
      <c r="D972" t="s">
        <v>698</v>
      </c>
      <c r="E972" t="s">
        <v>791</v>
      </c>
    </row>
    <row r="973" spans="2:5" x14ac:dyDescent="0.3">
      <c r="B973" t="s">
        <v>2170</v>
      </c>
      <c r="C973">
        <v>540361</v>
      </c>
      <c r="D973" t="s">
        <v>698</v>
      </c>
      <c r="E973" t="s">
        <v>720</v>
      </c>
    </row>
    <row r="974" spans="2:5" x14ac:dyDescent="0.3">
      <c r="B974" t="s">
        <v>2171</v>
      </c>
      <c r="C974">
        <v>539770</v>
      </c>
      <c r="D974" t="s">
        <v>698</v>
      </c>
      <c r="E974" t="s">
        <v>681</v>
      </c>
    </row>
    <row r="975" spans="2:5" x14ac:dyDescent="0.3">
      <c r="B975" t="s">
        <v>2172</v>
      </c>
      <c r="C975">
        <v>539884</v>
      </c>
      <c r="D975" t="s">
        <v>698</v>
      </c>
      <c r="E975" t="s">
        <v>812</v>
      </c>
    </row>
    <row r="976" spans="2:5" x14ac:dyDescent="0.3">
      <c r="B976" t="s">
        <v>2173</v>
      </c>
      <c r="C976">
        <v>532528</v>
      </c>
      <c r="D976" t="s">
        <v>2174</v>
      </c>
      <c r="E976" t="s">
        <v>791</v>
      </c>
    </row>
    <row r="977" spans="2:5" x14ac:dyDescent="0.3">
      <c r="B977" t="s">
        <v>2175</v>
      </c>
      <c r="C977">
        <v>530171</v>
      </c>
      <c r="D977" t="s">
        <v>698</v>
      </c>
      <c r="E977" t="s">
        <v>681</v>
      </c>
    </row>
    <row r="978" spans="2:5" x14ac:dyDescent="0.3">
      <c r="B978" t="s">
        <v>2176</v>
      </c>
      <c r="C978">
        <v>530393</v>
      </c>
      <c r="D978" t="s">
        <v>2177</v>
      </c>
      <c r="E978" t="s">
        <v>681</v>
      </c>
    </row>
    <row r="979" spans="2:5" x14ac:dyDescent="0.3">
      <c r="B979" t="s">
        <v>2178</v>
      </c>
      <c r="C979">
        <v>532772</v>
      </c>
      <c r="D979" t="s">
        <v>2179</v>
      </c>
      <c r="E979" t="s">
        <v>1016</v>
      </c>
    </row>
    <row r="980" spans="2:5" x14ac:dyDescent="0.3">
      <c r="B980" t="s">
        <v>2180</v>
      </c>
      <c r="C980">
        <v>511611</v>
      </c>
      <c r="D980" t="s">
        <v>2181</v>
      </c>
      <c r="E980" t="s">
        <v>715</v>
      </c>
    </row>
    <row r="981" spans="2:5" x14ac:dyDescent="0.3">
      <c r="B981" t="s">
        <v>2182</v>
      </c>
      <c r="C981">
        <v>502820</v>
      </c>
      <c r="D981" t="s">
        <v>2183</v>
      </c>
      <c r="E981" t="s">
        <v>713</v>
      </c>
    </row>
    <row r="982" spans="2:5" x14ac:dyDescent="0.3">
      <c r="B982" t="s">
        <v>2184</v>
      </c>
      <c r="C982">
        <v>523369</v>
      </c>
      <c r="D982" t="s">
        <v>698</v>
      </c>
      <c r="E982" t="s">
        <v>1397</v>
      </c>
    </row>
    <row r="983" spans="2:5" x14ac:dyDescent="0.3">
      <c r="B983" t="s">
        <v>2185</v>
      </c>
      <c r="C983">
        <v>523367</v>
      </c>
      <c r="D983" t="s">
        <v>2186</v>
      </c>
      <c r="E983" t="s">
        <v>687</v>
      </c>
    </row>
    <row r="984" spans="2:5" x14ac:dyDescent="0.3">
      <c r="B984" t="s">
        <v>2187</v>
      </c>
      <c r="C984">
        <v>500117</v>
      </c>
      <c r="D984" t="s">
        <v>2188</v>
      </c>
      <c r="E984" t="s">
        <v>912</v>
      </c>
    </row>
    <row r="985" spans="2:5" x14ac:dyDescent="0.3">
      <c r="B985" t="s">
        <v>2189</v>
      </c>
      <c r="C985">
        <v>590031</v>
      </c>
      <c r="D985" t="s">
        <v>2190</v>
      </c>
      <c r="E985" t="s">
        <v>883</v>
      </c>
    </row>
    <row r="986" spans="2:5" x14ac:dyDescent="0.3">
      <c r="B986" t="s">
        <v>2191</v>
      </c>
      <c r="C986">
        <v>590031</v>
      </c>
      <c r="D986" t="s">
        <v>2190</v>
      </c>
      <c r="E986" t="s">
        <v>883</v>
      </c>
    </row>
    <row r="987" spans="2:5" x14ac:dyDescent="0.3">
      <c r="B987" t="s">
        <v>2192</v>
      </c>
      <c r="C987" t="s">
        <v>698</v>
      </c>
      <c r="D987" t="s">
        <v>2193</v>
      </c>
      <c r="E987" t="s">
        <v>709</v>
      </c>
    </row>
    <row r="988" spans="2:5" x14ac:dyDescent="0.3">
      <c r="B988" t="s">
        <v>2194</v>
      </c>
      <c r="C988">
        <v>505703</v>
      </c>
      <c r="D988" t="s">
        <v>698</v>
      </c>
      <c r="E988" t="s">
        <v>706</v>
      </c>
    </row>
    <row r="989" spans="2:5" x14ac:dyDescent="0.3">
      <c r="B989" t="s">
        <v>2195</v>
      </c>
      <c r="C989">
        <v>502137</v>
      </c>
      <c r="D989" t="s">
        <v>2196</v>
      </c>
      <c r="E989" t="s">
        <v>711</v>
      </c>
    </row>
    <row r="990" spans="2:5" x14ac:dyDescent="0.3">
      <c r="B990" t="s">
        <v>2197</v>
      </c>
      <c r="C990">
        <v>512068</v>
      </c>
      <c r="D990" t="s">
        <v>698</v>
      </c>
      <c r="E990" t="s">
        <v>678</v>
      </c>
    </row>
    <row r="991" spans="2:5" x14ac:dyDescent="0.3">
      <c r="B991" t="s">
        <v>2198</v>
      </c>
      <c r="C991">
        <v>542248</v>
      </c>
      <c r="D991" t="s">
        <v>2199</v>
      </c>
      <c r="E991" t="s">
        <v>887</v>
      </c>
    </row>
    <row r="992" spans="2:5" x14ac:dyDescent="0.3">
      <c r="B992" t="s">
        <v>2200</v>
      </c>
      <c r="C992">
        <v>531989</v>
      </c>
      <c r="D992" t="s">
        <v>698</v>
      </c>
      <c r="E992" t="s">
        <v>893</v>
      </c>
    </row>
    <row r="993" spans="2:5" x14ac:dyDescent="0.3">
      <c r="B993" t="s">
        <v>2201</v>
      </c>
      <c r="C993">
        <v>539190</v>
      </c>
      <c r="D993" t="s">
        <v>698</v>
      </c>
      <c r="E993" t="s">
        <v>715</v>
      </c>
    </row>
    <row r="994" spans="2:5" x14ac:dyDescent="0.3">
      <c r="B994" t="s">
        <v>2202</v>
      </c>
      <c r="C994">
        <v>531227</v>
      </c>
      <c r="D994" t="s">
        <v>698</v>
      </c>
      <c r="E994" t="s">
        <v>746</v>
      </c>
    </row>
    <row r="995" spans="2:5" x14ac:dyDescent="0.3">
      <c r="B995" t="s">
        <v>2203</v>
      </c>
      <c r="C995">
        <v>539405</v>
      </c>
      <c r="D995" t="s">
        <v>698</v>
      </c>
      <c r="E995" t="s">
        <v>812</v>
      </c>
    </row>
    <row r="996" spans="2:5" x14ac:dyDescent="0.3">
      <c r="B996" t="s">
        <v>2204</v>
      </c>
      <c r="C996">
        <v>539559</v>
      </c>
      <c r="D996" t="s">
        <v>698</v>
      </c>
      <c r="E996" t="s">
        <v>812</v>
      </c>
    </row>
    <row r="997" spans="2:5" x14ac:dyDescent="0.3">
      <c r="B997" t="s">
        <v>2205</v>
      </c>
      <c r="C997">
        <v>539559</v>
      </c>
      <c r="D997" t="s">
        <v>698</v>
      </c>
      <c r="E997" t="s">
        <v>812</v>
      </c>
    </row>
    <row r="998" spans="2:5" x14ac:dyDescent="0.3">
      <c r="B998" t="s">
        <v>2206</v>
      </c>
      <c r="C998">
        <v>532760</v>
      </c>
      <c r="D998" t="s">
        <v>2207</v>
      </c>
      <c r="E998" t="s">
        <v>829</v>
      </c>
    </row>
    <row r="999" spans="2:5" x14ac:dyDescent="0.3">
      <c r="B999" t="s">
        <v>2208</v>
      </c>
      <c r="C999">
        <v>541778</v>
      </c>
      <c r="D999" t="s">
        <v>698</v>
      </c>
      <c r="E999" t="s">
        <v>858</v>
      </c>
    </row>
    <row r="1000" spans="2:5" x14ac:dyDescent="0.3">
      <c r="B1000" t="s">
        <v>2209</v>
      </c>
      <c r="C1000">
        <v>500645</v>
      </c>
      <c r="D1000" t="s">
        <v>2210</v>
      </c>
      <c r="E1000" t="s">
        <v>746</v>
      </c>
    </row>
    <row r="1001" spans="2:5" x14ac:dyDescent="0.3">
      <c r="B1001" t="s">
        <v>2211</v>
      </c>
      <c r="C1001">
        <v>506401</v>
      </c>
      <c r="D1001" t="s">
        <v>2212</v>
      </c>
      <c r="E1001" t="s">
        <v>746</v>
      </c>
    </row>
    <row r="1002" spans="2:5" x14ac:dyDescent="0.3">
      <c r="B1002" t="s">
        <v>2213</v>
      </c>
      <c r="C1002">
        <v>514030</v>
      </c>
      <c r="D1002" t="s">
        <v>698</v>
      </c>
      <c r="E1002" t="s">
        <v>713</v>
      </c>
    </row>
    <row r="1003" spans="2:5" x14ac:dyDescent="0.3">
      <c r="B1003" t="s">
        <v>2214</v>
      </c>
      <c r="C1003">
        <v>539455</v>
      </c>
      <c r="D1003" t="s">
        <v>698</v>
      </c>
      <c r="E1003" t="s">
        <v>730</v>
      </c>
    </row>
    <row r="1004" spans="2:5" x14ac:dyDescent="0.3">
      <c r="B1004" t="s">
        <v>2215</v>
      </c>
      <c r="C1004">
        <v>780006</v>
      </c>
      <c r="D1004" t="s">
        <v>698</v>
      </c>
      <c r="E1004" t="s">
        <v>789</v>
      </c>
    </row>
    <row r="1005" spans="2:5" x14ac:dyDescent="0.3">
      <c r="B1005" t="s">
        <v>2216</v>
      </c>
      <c r="C1005">
        <v>532848</v>
      </c>
      <c r="D1005" t="s">
        <v>2217</v>
      </c>
      <c r="E1005" t="s">
        <v>1119</v>
      </c>
    </row>
    <row r="1006" spans="2:5" x14ac:dyDescent="0.3">
      <c r="B1006" t="s">
        <v>2218</v>
      </c>
      <c r="C1006">
        <v>539596</v>
      </c>
      <c r="D1006" t="s">
        <v>698</v>
      </c>
      <c r="E1006" t="s">
        <v>681</v>
      </c>
    </row>
    <row r="1007" spans="2:5" x14ac:dyDescent="0.3">
      <c r="B1007" t="s">
        <v>2219</v>
      </c>
      <c r="C1007">
        <v>504286</v>
      </c>
      <c r="D1007" t="s">
        <v>2220</v>
      </c>
      <c r="E1007" t="s">
        <v>996</v>
      </c>
    </row>
    <row r="1008" spans="2:5" x14ac:dyDescent="0.3">
      <c r="B1008" t="s">
        <v>2221</v>
      </c>
      <c r="C1008">
        <v>504240</v>
      </c>
      <c r="D1008" t="s">
        <v>698</v>
      </c>
      <c r="E1008" t="s">
        <v>996</v>
      </c>
    </row>
    <row r="1009" spans="2:5" x14ac:dyDescent="0.3">
      <c r="B1009" t="s">
        <v>2222</v>
      </c>
      <c r="C1009">
        <v>504256</v>
      </c>
      <c r="D1009" t="s">
        <v>698</v>
      </c>
      <c r="E1009" t="s">
        <v>1240</v>
      </c>
    </row>
    <row r="1010" spans="2:5" x14ac:dyDescent="0.3">
      <c r="B1010" t="s">
        <v>2223</v>
      </c>
      <c r="C1010">
        <v>533137</v>
      </c>
      <c r="D1010" t="s">
        <v>2224</v>
      </c>
      <c r="E1010" t="s">
        <v>1437</v>
      </c>
    </row>
    <row r="1011" spans="2:5" x14ac:dyDescent="0.3">
      <c r="B1011" t="s">
        <v>2225</v>
      </c>
      <c r="C1011">
        <v>532121</v>
      </c>
      <c r="D1011" t="s">
        <v>2226</v>
      </c>
      <c r="E1011" t="s">
        <v>1016</v>
      </c>
    </row>
    <row r="1012" spans="2:5" x14ac:dyDescent="0.3">
      <c r="B1012" t="s">
        <v>2227</v>
      </c>
      <c r="C1012">
        <v>537536</v>
      </c>
      <c r="D1012" t="s">
        <v>698</v>
      </c>
      <c r="E1012" t="s">
        <v>736</v>
      </c>
    </row>
    <row r="1013" spans="2:5" x14ac:dyDescent="0.3">
      <c r="B1013" t="s">
        <v>2228</v>
      </c>
      <c r="C1013">
        <v>531521</v>
      </c>
      <c r="D1013" t="s">
        <v>698</v>
      </c>
      <c r="E1013" t="s">
        <v>736</v>
      </c>
    </row>
    <row r="1014" spans="2:5" x14ac:dyDescent="0.3">
      <c r="B1014" t="s">
        <v>2229</v>
      </c>
      <c r="C1014" t="s">
        <v>698</v>
      </c>
      <c r="D1014" t="s">
        <v>2230</v>
      </c>
      <c r="E1014" t="s">
        <v>709</v>
      </c>
    </row>
    <row r="1015" spans="2:5" x14ac:dyDescent="0.3">
      <c r="B1015" t="s">
        <v>2231</v>
      </c>
      <c r="C1015">
        <v>539197</v>
      </c>
      <c r="D1015" t="s">
        <v>698</v>
      </c>
      <c r="E1015" t="s">
        <v>720</v>
      </c>
    </row>
    <row r="1016" spans="2:5" x14ac:dyDescent="0.3">
      <c r="B1016" t="s">
        <v>2232</v>
      </c>
      <c r="C1016">
        <v>539197</v>
      </c>
      <c r="D1016" t="s">
        <v>698</v>
      </c>
      <c r="E1016" t="s">
        <v>720</v>
      </c>
    </row>
    <row r="1017" spans="2:5" x14ac:dyDescent="0.3">
      <c r="B1017" t="s">
        <v>2233</v>
      </c>
      <c r="C1017">
        <v>531585</v>
      </c>
      <c r="D1017" t="s">
        <v>698</v>
      </c>
      <c r="E1017" t="s">
        <v>720</v>
      </c>
    </row>
    <row r="1018" spans="2:5" x14ac:dyDescent="0.3">
      <c r="B1018" t="s">
        <v>2234</v>
      </c>
      <c r="C1018">
        <v>512445</v>
      </c>
      <c r="D1018" t="s">
        <v>698</v>
      </c>
      <c r="E1018" t="s">
        <v>681</v>
      </c>
    </row>
    <row r="1019" spans="2:5" x14ac:dyDescent="0.3">
      <c r="B1019" t="s">
        <v>2235</v>
      </c>
      <c r="C1019">
        <v>530765</v>
      </c>
      <c r="D1019" t="s">
        <v>698</v>
      </c>
      <c r="E1019" t="s">
        <v>715</v>
      </c>
    </row>
    <row r="1020" spans="2:5" x14ac:dyDescent="0.3">
      <c r="B1020" t="s">
        <v>2236</v>
      </c>
      <c r="C1020">
        <v>542002</v>
      </c>
      <c r="D1020" t="s">
        <v>698</v>
      </c>
      <c r="E1020" t="s">
        <v>784</v>
      </c>
    </row>
    <row r="1021" spans="2:5" x14ac:dyDescent="0.3">
      <c r="B1021" t="s">
        <v>2237</v>
      </c>
      <c r="C1021">
        <v>511072</v>
      </c>
      <c r="D1021" t="s">
        <v>2238</v>
      </c>
      <c r="E1021" t="s">
        <v>756</v>
      </c>
    </row>
    <row r="1022" spans="2:5" x14ac:dyDescent="0.3">
      <c r="B1022" t="s">
        <v>2239</v>
      </c>
      <c r="C1022">
        <v>519588</v>
      </c>
      <c r="D1022" t="s">
        <v>2240</v>
      </c>
      <c r="E1022" t="s">
        <v>758</v>
      </c>
    </row>
    <row r="1023" spans="2:5" x14ac:dyDescent="0.3">
      <c r="B1023" t="s">
        <v>2241</v>
      </c>
      <c r="C1023">
        <v>538715</v>
      </c>
      <c r="D1023" t="s">
        <v>698</v>
      </c>
      <c r="E1023" t="s">
        <v>818</v>
      </c>
    </row>
    <row r="1024" spans="2:5" x14ac:dyDescent="0.3">
      <c r="B1024" t="s">
        <v>2242</v>
      </c>
      <c r="C1024">
        <v>500119</v>
      </c>
      <c r="D1024" t="s">
        <v>2243</v>
      </c>
      <c r="E1024" t="s">
        <v>1397</v>
      </c>
    </row>
    <row r="1025" spans="2:5" x14ac:dyDescent="0.3">
      <c r="B1025" t="s">
        <v>2244</v>
      </c>
      <c r="C1025">
        <v>531923</v>
      </c>
      <c r="D1025" t="s">
        <v>698</v>
      </c>
      <c r="E1025" t="s">
        <v>1397</v>
      </c>
    </row>
    <row r="1026" spans="2:5" x14ac:dyDescent="0.3">
      <c r="B1026" t="s">
        <v>2245</v>
      </c>
      <c r="C1026">
        <v>531198</v>
      </c>
      <c r="D1026" t="s">
        <v>698</v>
      </c>
      <c r="E1026" t="s">
        <v>899</v>
      </c>
    </row>
    <row r="1027" spans="2:5" x14ac:dyDescent="0.3">
      <c r="B1027" t="s">
        <v>2246</v>
      </c>
      <c r="C1027">
        <v>521216</v>
      </c>
      <c r="D1027" t="s">
        <v>698</v>
      </c>
      <c r="E1027" t="s">
        <v>713</v>
      </c>
    </row>
    <row r="1028" spans="2:5" x14ac:dyDescent="0.3">
      <c r="B1028" t="s">
        <v>2247</v>
      </c>
      <c r="C1028">
        <v>542679</v>
      </c>
      <c r="D1028" t="s">
        <v>2248</v>
      </c>
      <c r="E1028" t="s">
        <v>996</v>
      </c>
    </row>
    <row r="1029" spans="2:5" x14ac:dyDescent="0.3">
      <c r="B1029" t="s">
        <v>2249</v>
      </c>
      <c r="C1029">
        <v>532180</v>
      </c>
      <c r="D1029" t="s">
        <v>2250</v>
      </c>
      <c r="E1029" t="s">
        <v>1016</v>
      </c>
    </row>
    <row r="1030" spans="2:5" x14ac:dyDescent="0.3">
      <c r="B1030" t="s">
        <v>2251</v>
      </c>
      <c r="C1030">
        <v>512485</v>
      </c>
      <c r="D1030" t="s">
        <v>698</v>
      </c>
      <c r="E1030" t="s">
        <v>720</v>
      </c>
    </row>
    <row r="1031" spans="2:5" x14ac:dyDescent="0.3">
      <c r="B1031" t="s">
        <v>2252</v>
      </c>
      <c r="C1031">
        <v>521151</v>
      </c>
      <c r="D1031" t="s">
        <v>698</v>
      </c>
      <c r="E1031" t="s">
        <v>713</v>
      </c>
    </row>
    <row r="1032" spans="2:5" x14ac:dyDescent="0.3">
      <c r="B1032" t="s">
        <v>2253</v>
      </c>
      <c r="C1032">
        <v>503637</v>
      </c>
      <c r="D1032" t="s">
        <v>698</v>
      </c>
      <c r="E1032" t="s">
        <v>681</v>
      </c>
    </row>
    <row r="1033" spans="2:5" x14ac:dyDescent="0.3">
      <c r="B1033" t="s">
        <v>2254</v>
      </c>
      <c r="C1033">
        <v>507717</v>
      </c>
      <c r="D1033" t="s">
        <v>2255</v>
      </c>
      <c r="E1033" t="s">
        <v>842</v>
      </c>
    </row>
    <row r="1034" spans="2:5" x14ac:dyDescent="0.3">
      <c r="B1034" t="s">
        <v>2256</v>
      </c>
      <c r="C1034">
        <v>538446</v>
      </c>
      <c r="D1034" t="s">
        <v>698</v>
      </c>
      <c r="E1034" t="s">
        <v>681</v>
      </c>
    </row>
    <row r="1035" spans="2:5" x14ac:dyDescent="0.3">
      <c r="B1035" t="s">
        <v>2257</v>
      </c>
      <c r="C1035" t="s">
        <v>698</v>
      </c>
      <c r="D1035" t="s">
        <v>2258</v>
      </c>
      <c r="E1035" t="s">
        <v>709</v>
      </c>
    </row>
    <row r="1036" spans="2:5" x14ac:dyDescent="0.3">
      <c r="B1036" t="s">
        <v>2259</v>
      </c>
      <c r="C1036">
        <v>531043</v>
      </c>
      <c r="D1036" t="s">
        <v>698</v>
      </c>
      <c r="E1036" t="s">
        <v>887</v>
      </c>
    </row>
    <row r="1037" spans="2:5" x14ac:dyDescent="0.3">
      <c r="B1037" t="s">
        <v>2260</v>
      </c>
      <c r="C1037">
        <v>540268</v>
      </c>
      <c r="D1037" t="s">
        <v>698</v>
      </c>
      <c r="E1037" t="s">
        <v>681</v>
      </c>
    </row>
    <row r="1038" spans="2:5" x14ac:dyDescent="0.3">
      <c r="B1038" t="s">
        <v>2261</v>
      </c>
      <c r="C1038">
        <v>506405</v>
      </c>
      <c r="D1038" t="s">
        <v>698</v>
      </c>
      <c r="E1038" t="s">
        <v>858</v>
      </c>
    </row>
    <row r="1039" spans="2:5" x14ac:dyDescent="0.3">
      <c r="B1039" t="s">
        <v>2262</v>
      </c>
      <c r="C1039">
        <v>511451</v>
      </c>
      <c r="D1039" t="s">
        <v>698</v>
      </c>
      <c r="E1039" t="s">
        <v>715</v>
      </c>
    </row>
    <row r="1040" spans="2:5" x14ac:dyDescent="0.3">
      <c r="B1040" t="s">
        <v>2263</v>
      </c>
      <c r="C1040">
        <v>507442</v>
      </c>
      <c r="D1040" t="s">
        <v>2264</v>
      </c>
      <c r="E1040" t="s">
        <v>1397</v>
      </c>
    </row>
    <row r="1041" spans="2:5" x14ac:dyDescent="0.3">
      <c r="B1041" t="s">
        <v>2265</v>
      </c>
      <c r="C1041">
        <v>501945</v>
      </c>
      <c r="D1041" t="s">
        <v>698</v>
      </c>
      <c r="E1041" t="s">
        <v>715</v>
      </c>
    </row>
    <row r="1042" spans="2:5" x14ac:dyDescent="0.3">
      <c r="B1042" t="s">
        <v>2266</v>
      </c>
      <c r="C1042">
        <v>526971</v>
      </c>
      <c r="D1042" t="s">
        <v>698</v>
      </c>
      <c r="E1042" t="s">
        <v>720</v>
      </c>
    </row>
    <row r="1043" spans="2:5" x14ac:dyDescent="0.3">
      <c r="B1043" t="s">
        <v>2267</v>
      </c>
      <c r="C1043">
        <v>531306</v>
      </c>
      <c r="D1043" t="s">
        <v>698</v>
      </c>
      <c r="E1043" t="s">
        <v>706</v>
      </c>
    </row>
    <row r="1044" spans="2:5" x14ac:dyDescent="0.3">
      <c r="B1044" t="s">
        <v>2268</v>
      </c>
      <c r="C1044">
        <v>531306</v>
      </c>
      <c r="D1044" t="s">
        <v>698</v>
      </c>
      <c r="E1044" t="s">
        <v>706</v>
      </c>
    </row>
    <row r="1045" spans="2:5" x14ac:dyDescent="0.3">
      <c r="B1045" t="s">
        <v>2269</v>
      </c>
      <c r="C1045">
        <v>541302</v>
      </c>
      <c r="D1045" t="s">
        <v>698</v>
      </c>
      <c r="E1045" t="s">
        <v>1096</v>
      </c>
    </row>
    <row r="1046" spans="2:5" x14ac:dyDescent="0.3">
      <c r="B1046" t="s">
        <v>2270</v>
      </c>
      <c r="C1046">
        <v>507886</v>
      </c>
      <c r="D1046" t="s">
        <v>698</v>
      </c>
      <c r="E1046" t="s">
        <v>784</v>
      </c>
    </row>
    <row r="1047" spans="2:5" x14ac:dyDescent="0.3">
      <c r="B1047" t="s">
        <v>2271</v>
      </c>
      <c r="C1047">
        <v>540695</v>
      </c>
      <c r="D1047" t="s">
        <v>698</v>
      </c>
      <c r="E1047" t="s">
        <v>720</v>
      </c>
    </row>
    <row r="1048" spans="2:5" x14ac:dyDescent="0.3">
      <c r="B1048" t="s">
        <v>2272</v>
      </c>
      <c r="C1048">
        <v>531237</v>
      </c>
      <c r="D1048" t="s">
        <v>698</v>
      </c>
      <c r="E1048" t="s">
        <v>715</v>
      </c>
    </row>
    <row r="1049" spans="2:5" x14ac:dyDescent="0.3">
      <c r="B1049" t="s">
        <v>2273</v>
      </c>
      <c r="C1049">
        <v>533336</v>
      </c>
      <c r="D1049" t="s">
        <v>2274</v>
      </c>
      <c r="E1049" t="s">
        <v>718</v>
      </c>
    </row>
    <row r="1050" spans="2:5" x14ac:dyDescent="0.3">
      <c r="B1050" t="s">
        <v>2275</v>
      </c>
      <c r="C1050">
        <v>523736</v>
      </c>
      <c r="D1050" t="s">
        <v>2276</v>
      </c>
      <c r="E1050" t="s">
        <v>1075</v>
      </c>
    </row>
    <row r="1051" spans="2:5" x14ac:dyDescent="0.3">
      <c r="B1051" t="s">
        <v>2277</v>
      </c>
      <c r="C1051">
        <v>538902</v>
      </c>
      <c r="D1051" t="s">
        <v>2278</v>
      </c>
      <c r="E1051" t="s">
        <v>1105</v>
      </c>
    </row>
    <row r="1052" spans="2:5" x14ac:dyDescent="0.3">
      <c r="B1052" t="s">
        <v>2279</v>
      </c>
      <c r="C1052" t="s">
        <v>698</v>
      </c>
      <c r="D1052" t="s">
        <v>2280</v>
      </c>
      <c r="E1052" t="s">
        <v>1105</v>
      </c>
    </row>
    <row r="1053" spans="2:5" x14ac:dyDescent="0.3">
      <c r="B1053" t="s">
        <v>2281</v>
      </c>
      <c r="C1053">
        <v>508860</v>
      </c>
      <c r="D1053" t="s">
        <v>698</v>
      </c>
      <c r="E1053" t="s">
        <v>1096</v>
      </c>
    </row>
    <row r="1054" spans="2:5" x14ac:dyDescent="0.3">
      <c r="B1054" t="s">
        <v>2282</v>
      </c>
      <c r="C1054">
        <v>500120</v>
      </c>
      <c r="D1054" t="s">
        <v>698</v>
      </c>
      <c r="E1054" t="s">
        <v>746</v>
      </c>
    </row>
    <row r="1055" spans="2:5" x14ac:dyDescent="0.3">
      <c r="B1055" t="s">
        <v>2283</v>
      </c>
      <c r="C1055">
        <v>522163</v>
      </c>
      <c r="D1055" t="s">
        <v>2284</v>
      </c>
      <c r="E1055" t="s">
        <v>996</v>
      </c>
    </row>
    <row r="1056" spans="2:5" x14ac:dyDescent="0.3">
      <c r="B1056" t="s">
        <v>2285</v>
      </c>
      <c r="C1056">
        <v>530959</v>
      </c>
      <c r="D1056" t="s">
        <v>698</v>
      </c>
      <c r="E1056" t="s">
        <v>1105</v>
      </c>
    </row>
    <row r="1057" spans="2:5" x14ac:dyDescent="0.3">
      <c r="B1057" t="s">
        <v>2286</v>
      </c>
      <c r="C1057">
        <v>500089</v>
      </c>
      <c r="D1057" t="s">
        <v>2287</v>
      </c>
      <c r="E1057" t="s">
        <v>858</v>
      </c>
    </row>
    <row r="1058" spans="2:5" x14ac:dyDescent="0.3">
      <c r="B1058" t="s">
        <v>2288</v>
      </c>
      <c r="C1058">
        <v>500089</v>
      </c>
      <c r="D1058" t="s">
        <v>2287</v>
      </c>
      <c r="E1058" t="s">
        <v>858</v>
      </c>
    </row>
    <row r="1059" spans="2:5" x14ac:dyDescent="0.3">
      <c r="B1059" t="s">
        <v>2289</v>
      </c>
      <c r="C1059">
        <v>540811</v>
      </c>
      <c r="D1059" t="s">
        <v>698</v>
      </c>
      <c r="E1059" t="s">
        <v>720</v>
      </c>
    </row>
    <row r="1060" spans="2:5" x14ac:dyDescent="0.3">
      <c r="B1060" t="s">
        <v>2290</v>
      </c>
      <c r="C1060">
        <v>542685</v>
      </c>
      <c r="D1060" t="s">
        <v>2291</v>
      </c>
      <c r="E1060" t="s">
        <v>1222</v>
      </c>
    </row>
    <row r="1061" spans="2:5" x14ac:dyDescent="0.3">
      <c r="B1061" t="s">
        <v>2292</v>
      </c>
      <c r="C1061">
        <v>539979</v>
      </c>
      <c r="D1061" t="s">
        <v>2293</v>
      </c>
      <c r="E1061" t="s">
        <v>713</v>
      </c>
    </row>
    <row r="1062" spans="2:5" x14ac:dyDescent="0.3">
      <c r="B1062" t="s">
        <v>2294</v>
      </c>
      <c r="C1062">
        <v>540151</v>
      </c>
      <c r="D1062" t="s">
        <v>698</v>
      </c>
      <c r="E1062" t="s">
        <v>701</v>
      </c>
    </row>
    <row r="1063" spans="2:5" x14ac:dyDescent="0.3">
      <c r="B1063" t="s">
        <v>2295</v>
      </c>
      <c r="C1063">
        <v>542155</v>
      </c>
      <c r="D1063" t="s">
        <v>2296</v>
      </c>
      <c r="E1063" t="s">
        <v>1064</v>
      </c>
    </row>
    <row r="1064" spans="2:5" x14ac:dyDescent="0.3">
      <c r="B1064" t="s">
        <v>2297</v>
      </c>
      <c r="C1064">
        <v>506414</v>
      </c>
      <c r="D1064" t="s">
        <v>698</v>
      </c>
      <c r="E1064" t="s">
        <v>736</v>
      </c>
    </row>
    <row r="1065" spans="2:5" x14ac:dyDescent="0.3">
      <c r="B1065" t="s">
        <v>2298</v>
      </c>
      <c r="C1065">
        <v>531153</v>
      </c>
      <c r="D1065" t="s">
        <v>698</v>
      </c>
      <c r="E1065" t="s">
        <v>947</v>
      </c>
    </row>
    <row r="1066" spans="2:5" x14ac:dyDescent="0.3">
      <c r="B1066" t="s">
        <v>2299</v>
      </c>
      <c r="C1066">
        <v>540789</v>
      </c>
      <c r="D1066" t="s">
        <v>2300</v>
      </c>
      <c r="E1066" t="s">
        <v>2301</v>
      </c>
    </row>
    <row r="1067" spans="2:5" x14ac:dyDescent="0.3">
      <c r="B1067" t="s">
        <v>2302</v>
      </c>
      <c r="C1067">
        <v>540047</v>
      </c>
      <c r="D1067" t="s">
        <v>2303</v>
      </c>
      <c r="E1067" t="s">
        <v>1293</v>
      </c>
    </row>
    <row r="1068" spans="2:5" x14ac:dyDescent="0.3">
      <c r="B1068" t="s">
        <v>2304</v>
      </c>
      <c r="C1068">
        <v>526927</v>
      </c>
      <c r="D1068" t="s">
        <v>698</v>
      </c>
      <c r="E1068" t="s">
        <v>791</v>
      </c>
    </row>
    <row r="1069" spans="2:5" x14ac:dyDescent="0.3">
      <c r="B1069" t="s">
        <v>2305</v>
      </c>
      <c r="C1069">
        <v>500068</v>
      </c>
      <c r="D1069" t="s">
        <v>698</v>
      </c>
      <c r="E1069" t="s">
        <v>706</v>
      </c>
    </row>
    <row r="1070" spans="2:5" x14ac:dyDescent="0.3">
      <c r="B1070" t="s">
        <v>2306</v>
      </c>
      <c r="C1070">
        <v>500068</v>
      </c>
      <c r="D1070" t="s">
        <v>698</v>
      </c>
      <c r="E1070" t="s">
        <v>706</v>
      </c>
    </row>
    <row r="1071" spans="2:5" x14ac:dyDescent="0.3">
      <c r="B1071" t="s">
        <v>2307</v>
      </c>
      <c r="C1071">
        <v>532839</v>
      </c>
      <c r="D1071" t="s">
        <v>2308</v>
      </c>
      <c r="E1071" t="s">
        <v>1437</v>
      </c>
    </row>
    <row r="1072" spans="2:5" x14ac:dyDescent="0.3">
      <c r="B1072" t="s">
        <v>2309</v>
      </c>
      <c r="C1072">
        <v>532839</v>
      </c>
      <c r="D1072" t="s">
        <v>2308</v>
      </c>
      <c r="E1072" t="s">
        <v>1437</v>
      </c>
    </row>
    <row r="1073" spans="2:5" x14ac:dyDescent="0.3">
      <c r="B1073" t="s">
        <v>2310</v>
      </c>
      <c r="C1073">
        <v>531553</v>
      </c>
      <c r="D1073" t="s">
        <v>698</v>
      </c>
      <c r="E1073" t="s">
        <v>1119</v>
      </c>
    </row>
    <row r="1074" spans="2:5" x14ac:dyDescent="0.3">
      <c r="B1074" t="s">
        <v>2311</v>
      </c>
      <c r="C1074">
        <v>540701</v>
      </c>
      <c r="D1074" t="s">
        <v>2312</v>
      </c>
      <c r="E1074" t="s">
        <v>736</v>
      </c>
    </row>
    <row r="1075" spans="2:5" x14ac:dyDescent="0.3">
      <c r="B1075" t="s">
        <v>2313</v>
      </c>
      <c r="C1075">
        <v>538432</v>
      </c>
      <c r="D1075" t="s">
        <v>698</v>
      </c>
      <c r="E1075" t="s">
        <v>720</v>
      </c>
    </row>
    <row r="1076" spans="2:5" x14ac:dyDescent="0.3">
      <c r="B1076" t="s">
        <v>2314</v>
      </c>
      <c r="C1076">
        <v>532488</v>
      </c>
      <c r="D1076" t="s">
        <v>2315</v>
      </c>
      <c r="E1076" t="s">
        <v>736</v>
      </c>
    </row>
    <row r="1077" spans="2:5" x14ac:dyDescent="0.3">
      <c r="B1077" t="s">
        <v>2316</v>
      </c>
      <c r="C1077">
        <v>526285</v>
      </c>
      <c r="D1077" t="s">
        <v>698</v>
      </c>
      <c r="E1077" t="s">
        <v>947</v>
      </c>
    </row>
    <row r="1078" spans="2:5" x14ac:dyDescent="0.3">
      <c r="B1078" t="s">
        <v>2317</v>
      </c>
      <c r="C1078">
        <v>526315</v>
      </c>
      <c r="D1078" t="s">
        <v>698</v>
      </c>
      <c r="E1078" t="s">
        <v>1226</v>
      </c>
    </row>
    <row r="1079" spans="2:5" x14ac:dyDescent="0.3">
      <c r="B1079" t="s">
        <v>2318</v>
      </c>
      <c r="C1079">
        <v>540699</v>
      </c>
      <c r="D1079" t="s">
        <v>2319</v>
      </c>
      <c r="E1079" t="s">
        <v>1067</v>
      </c>
    </row>
    <row r="1080" spans="2:5" x14ac:dyDescent="0.3">
      <c r="B1080" t="s">
        <v>2320</v>
      </c>
      <c r="C1080">
        <v>540699</v>
      </c>
      <c r="D1080" t="s">
        <v>2319</v>
      </c>
      <c r="E1080" t="s">
        <v>1067</v>
      </c>
    </row>
    <row r="1081" spans="2:5" x14ac:dyDescent="0.3">
      <c r="B1081" t="s">
        <v>2321</v>
      </c>
      <c r="C1081">
        <v>532868</v>
      </c>
      <c r="D1081" t="s">
        <v>2322</v>
      </c>
      <c r="E1081" t="s">
        <v>784</v>
      </c>
    </row>
    <row r="1082" spans="2:5" x14ac:dyDescent="0.3">
      <c r="B1082" t="s">
        <v>2323</v>
      </c>
      <c r="C1082">
        <v>533146</v>
      </c>
      <c r="D1082" t="s">
        <v>2324</v>
      </c>
      <c r="E1082" t="s">
        <v>2325</v>
      </c>
    </row>
    <row r="1083" spans="2:5" x14ac:dyDescent="0.3">
      <c r="B1083" t="s">
        <v>2326</v>
      </c>
      <c r="C1083">
        <v>533146</v>
      </c>
      <c r="D1083" t="s">
        <v>2327</v>
      </c>
      <c r="E1083" t="s">
        <v>2325</v>
      </c>
    </row>
    <row r="1084" spans="2:5" x14ac:dyDescent="0.3">
      <c r="B1084" t="s">
        <v>2328</v>
      </c>
      <c r="C1084">
        <v>505526</v>
      </c>
      <c r="D1084" t="s">
        <v>698</v>
      </c>
      <c r="E1084" t="s">
        <v>718</v>
      </c>
    </row>
    <row r="1085" spans="2:5" x14ac:dyDescent="0.3">
      <c r="B1085" t="s">
        <v>2329</v>
      </c>
      <c r="C1085">
        <v>542013</v>
      </c>
      <c r="D1085" t="s">
        <v>698</v>
      </c>
      <c r="E1085" t="s">
        <v>1178</v>
      </c>
    </row>
    <row r="1086" spans="2:5" x14ac:dyDescent="0.3">
      <c r="B1086" t="s">
        <v>2330</v>
      </c>
      <c r="C1086">
        <v>541403</v>
      </c>
      <c r="D1086" t="s">
        <v>2331</v>
      </c>
      <c r="E1086" t="s">
        <v>812</v>
      </c>
    </row>
    <row r="1087" spans="2:5" x14ac:dyDescent="0.3">
      <c r="B1087" t="s">
        <v>2332</v>
      </c>
      <c r="C1087">
        <v>526504</v>
      </c>
      <c r="D1087" t="s">
        <v>698</v>
      </c>
      <c r="E1087" t="s">
        <v>887</v>
      </c>
    </row>
    <row r="1088" spans="2:5" x14ac:dyDescent="0.3">
      <c r="B1088" t="s">
        <v>2333</v>
      </c>
      <c r="C1088">
        <v>522261</v>
      </c>
      <c r="D1088" t="s">
        <v>2334</v>
      </c>
      <c r="E1088" t="s">
        <v>1039</v>
      </c>
    </row>
    <row r="1089" spans="2:5" x14ac:dyDescent="0.3">
      <c r="B1089" t="s">
        <v>2335</v>
      </c>
      <c r="C1089">
        <v>522261</v>
      </c>
      <c r="D1089" t="s">
        <v>2334</v>
      </c>
      <c r="E1089" t="s">
        <v>1039</v>
      </c>
    </row>
    <row r="1090" spans="2:5" x14ac:dyDescent="0.3">
      <c r="B1090" t="s">
        <v>2336</v>
      </c>
      <c r="C1090">
        <v>512519</v>
      </c>
      <c r="D1090" t="s">
        <v>2337</v>
      </c>
      <c r="E1090" t="s">
        <v>713</v>
      </c>
    </row>
    <row r="1091" spans="2:5" x14ac:dyDescent="0.3">
      <c r="B1091" t="s">
        <v>2338</v>
      </c>
      <c r="C1091" t="s">
        <v>698</v>
      </c>
      <c r="D1091" t="s">
        <v>2339</v>
      </c>
      <c r="E1091" t="s">
        <v>789</v>
      </c>
    </row>
    <row r="1092" spans="2:5" x14ac:dyDescent="0.3">
      <c r="B1092" t="s">
        <v>2340</v>
      </c>
      <c r="C1092">
        <v>533176</v>
      </c>
      <c r="D1092" t="s">
        <v>2341</v>
      </c>
      <c r="E1092" t="s">
        <v>701</v>
      </c>
    </row>
    <row r="1093" spans="2:5" x14ac:dyDescent="0.3">
      <c r="B1093" t="s">
        <v>2342</v>
      </c>
      <c r="C1093">
        <v>526783</v>
      </c>
      <c r="D1093" t="s">
        <v>698</v>
      </c>
      <c r="E1093" t="s">
        <v>887</v>
      </c>
    </row>
    <row r="1094" spans="2:5" x14ac:dyDescent="0.3">
      <c r="B1094" t="s">
        <v>2343</v>
      </c>
      <c r="C1094">
        <v>539267</v>
      </c>
      <c r="D1094" t="s">
        <v>698</v>
      </c>
      <c r="E1094" t="s">
        <v>720</v>
      </c>
    </row>
    <row r="1095" spans="2:5" x14ac:dyDescent="0.3">
      <c r="B1095" t="s">
        <v>2344</v>
      </c>
      <c r="C1095">
        <v>539524</v>
      </c>
      <c r="D1095" t="s">
        <v>2345</v>
      </c>
      <c r="E1095" t="s">
        <v>887</v>
      </c>
    </row>
    <row r="1096" spans="2:5" x14ac:dyDescent="0.3">
      <c r="B1096" t="s">
        <v>2346</v>
      </c>
      <c r="C1096">
        <v>541299</v>
      </c>
      <c r="D1096" t="s">
        <v>698</v>
      </c>
      <c r="E1096" t="s">
        <v>887</v>
      </c>
    </row>
    <row r="1097" spans="2:5" x14ac:dyDescent="0.3">
      <c r="B1097" t="s">
        <v>2347</v>
      </c>
      <c r="C1097">
        <v>500124</v>
      </c>
      <c r="D1097" t="s">
        <v>2348</v>
      </c>
      <c r="E1097" t="s">
        <v>736</v>
      </c>
    </row>
    <row r="1098" spans="2:5" x14ac:dyDescent="0.3">
      <c r="B1098" t="s">
        <v>2349</v>
      </c>
      <c r="C1098">
        <v>540144</v>
      </c>
      <c r="D1098" t="s">
        <v>698</v>
      </c>
      <c r="E1098" t="s">
        <v>782</v>
      </c>
    </row>
    <row r="1099" spans="2:5" x14ac:dyDescent="0.3">
      <c r="B1099" t="s">
        <v>2350</v>
      </c>
      <c r="C1099">
        <v>523618</v>
      </c>
      <c r="D1099" t="s">
        <v>2351</v>
      </c>
      <c r="E1099" t="s">
        <v>1946</v>
      </c>
    </row>
    <row r="1100" spans="2:5" x14ac:dyDescent="0.3">
      <c r="B1100" t="s">
        <v>2352</v>
      </c>
      <c r="C1100">
        <v>523618</v>
      </c>
      <c r="D1100" t="s">
        <v>2351</v>
      </c>
      <c r="E1100" t="s">
        <v>1946</v>
      </c>
    </row>
    <row r="1101" spans="2:5" x14ac:dyDescent="0.3">
      <c r="B1101" t="s">
        <v>2353</v>
      </c>
      <c r="C1101">
        <v>534674</v>
      </c>
      <c r="D1101" t="s">
        <v>2354</v>
      </c>
      <c r="E1101" t="s">
        <v>720</v>
      </c>
    </row>
    <row r="1102" spans="2:5" x14ac:dyDescent="0.3">
      <c r="B1102" t="s">
        <v>2355</v>
      </c>
      <c r="C1102">
        <v>511634</v>
      </c>
      <c r="D1102" t="s">
        <v>698</v>
      </c>
      <c r="E1102" t="s">
        <v>1096</v>
      </c>
    </row>
    <row r="1103" spans="2:5" x14ac:dyDescent="0.3">
      <c r="B1103" t="s">
        <v>2356</v>
      </c>
      <c r="C1103">
        <v>531471</v>
      </c>
      <c r="D1103" t="s">
        <v>698</v>
      </c>
      <c r="E1103" t="s">
        <v>1039</v>
      </c>
    </row>
    <row r="1104" spans="2:5" x14ac:dyDescent="0.3">
      <c r="B1104" t="s">
        <v>2357</v>
      </c>
      <c r="C1104">
        <v>504908</v>
      </c>
      <c r="D1104" t="s">
        <v>698</v>
      </c>
      <c r="E1104" t="s">
        <v>1053</v>
      </c>
    </row>
    <row r="1105" spans="2:5" x14ac:dyDescent="0.3">
      <c r="B1105" t="s">
        <v>2358</v>
      </c>
      <c r="C1105">
        <v>526355</v>
      </c>
      <c r="D1105" t="s">
        <v>698</v>
      </c>
      <c r="E1105" t="s">
        <v>818</v>
      </c>
    </row>
    <row r="1106" spans="2:5" x14ac:dyDescent="0.3">
      <c r="B1106" t="s">
        <v>2359</v>
      </c>
      <c r="C1106">
        <v>517437</v>
      </c>
      <c r="D1106" t="s">
        <v>698</v>
      </c>
      <c r="E1106" t="s">
        <v>818</v>
      </c>
    </row>
    <row r="1107" spans="2:5" x14ac:dyDescent="0.3">
      <c r="B1107" t="s">
        <v>2360</v>
      </c>
      <c r="C1107">
        <v>532610</v>
      </c>
      <c r="D1107" t="s">
        <v>2361</v>
      </c>
      <c r="E1107" t="s">
        <v>1397</v>
      </c>
    </row>
    <row r="1108" spans="2:5" x14ac:dyDescent="0.3">
      <c r="B1108" t="s">
        <v>2362</v>
      </c>
      <c r="C1108">
        <v>538608</v>
      </c>
      <c r="D1108" t="s">
        <v>2363</v>
      </c>
      <c r="E1108" t="s">
        <v>1064</v>
      </c>
    </row>
    <row r="1109" spans="2:5" x14ac:dyDescent="0.3">
      <c r="B1109" t="s">
        <v>2364</v>
      </c>
      <c r="C1109">
        <v>532365</v>
      </c>
      <c r="D1109" t="s">
        <v>2365</v>
      </c>
      <c r="E1109" t="s">
        <v>684</v>
      </c>
    </row>
    <row r="1110" spans="2:5" x14ac:dyDescent="0.3">
      <c r="B1110" t="s">
        <v>2366</v>
      </c>
      <c r="C1110">
        <v>505242</v>
      </c>
      <c r="D1110" t="s">
        <v>2367</v>
      </c>
      <c r="E1110" t="s">
        <v>706</v>
      </c>
    </row>
    <row r="1111" spans="2:5" x14ac:dyDescent="0.3">
      <c r="B1111" t="s">
        <v>2368</v>
      </c>
      <c r="C1111">
        <v>539681</v>
      </c>
      <c r="D1111" t="s">
        <v>698</v>
      </c>
      <c r="E1111" t="s">
        <v>715</v>
      </c>
    </row>
    <row r="1112" spans="2:5" x14ac:dyDescent="0.3">
      <c r="B1112" t="s">
        <v>2369</v>
      </c>
      <c r="C1112">
        <v>540795</v>
      </c>
      <c r="D1112" t="s">
        <v>698</v>
      </c>
      <c r="E1112" t="s">
        <v>996</v>
      </c>
    </row>
    <row r="1113" spans="2:5" x14ac:dyDescent="0.3">
      <c r="B1113" t="s">
        <v>2370</v>
      </c>
      <c r="C1113">
        <v>524818</v>
      </c>
      <c r="D1113" t="s">
        <v>698</v>
      </c>
      <c r="E1113" t="s">
        <v>858</v>
      </c>
    </row>
    <row r="1114" spans="2:5" x14ac:dyDescent="0.3">
      <c r="B1114" t="s">
        <v>2371</v>
      </c>
      <c r="C1114">
        <v>530779</v>
      </c>
      <c r="D1114" t="s">
        <v>698</v>
      </c>
      <c r="E1114" t="s">
        <v>715</v>
      </c>
    </row>
    <row r="1115" spans="2:5" x14ac:dyDescent="0.3">
      <c r="B1115" t="s">
        <v>2372</v>
      </c>
      <c r="C1115">
        <v>517238</v>
      </c>
      <c r="D1115" t="s">
        <v>698</v>
      </c>
      <c r="E1115" t="s">
        <v>1240</v>
      </c>
    </row>
    <row r="1116" spans="2:5" x14ac:dyDescent="0.3">
      <c r="B1116" t="s">
        <v>2373</v>
      </c>
      <c r="C1116">
        <v>532707</v>
      </c>
      <c r="D1116" t="s">
        <v>2374</v>
      </c>
      <c r="E1116" t="s">
        <v>858</v>
      </c>
    </row>
    <row r="1117" spans="2:5" x14ac:dyDescent="0.3">
      <c r="B1117" t="s">
        <v>2375</v>
      </c>
      <c r="C1117">
        <v>531533</v>
      </c>
      <c r="D1117" t="s">
        <v>698</v>
      </c>
      <c r="E1117" t="s">
        <v>684</v>
      </c>
    </row>
    <row r="1118" spans="2:5" x14ac:dyDescent="0.3">
      <c r="B1118" t="s">
        <v>2376</v>
      </c>
      <c r="C1118" t="s">
        <v>698</v>
      </c>
      <c r="D1118" t="s">
        <v>2377</v>
      </c>
      <c r="E1118" t="s">
        <v>709</v>
      </c>
    </row>
    <row r="1119" spans="2:5" x14ac:dyDescent="0.3">
      <c r="B1119" t="s">
        <v>2378</v>
      </c>
      <c r="C1119">
        <v>507917</v>
      </c>
      <c r="D1119" t="s">
        <v>698</v>
      </c>
      <c r="E1119" t="s">
        <v>784</v>
      </c>
    </row>
    <row r="1120" spans="2:5" x14ac:dyDescent="0.3">
      <c r="B1120" t="s">
        <v>2379</v>
      </c>
      <c r="C1120">
        <v>520081</v>
      </c>
      <c r="D1120" t="s">
        <v>698</v>
      </c>
      <c r="E1120" t="s">
        <v>730</v>
      </c>
    </row>
    <row r="1121" spans="2:5" x14ac:dyDescent="0.3">
      <c r="B1121" t="s">
        <v>2380</v>
      </c>
      <c r="C1121">
        <v>541053</v>
      </c>
      <c r="D1121" t="s">
        <v>698</v>
      </c>
      <c r="E1121" t="s">
        <v>681</v>
      </c>
    </row>
    <row r="1122" spans="2:5" x14ac:dyDescent="0.3">
      <c r="B1122" t="s">
        <v>2381</v>
      </c>
      <c r="C1122">
        <v>590022</v>
      </c>
      <c r="D1122" t="s">
        <v>2382</v>
      </c>
      <c r="E1122" t="s">
        <v>713</v>
      </c>
    </row>
    <row r="1123" spans="2:5" x14ac:dyDescent="0.3">
      <c r="B1123" t="s">
        <v>2383</v>
      </c>
      <c r="C1123">
        <v>531346</v>
      </c>
      <c r="D1123" t="s">
        <v>698</v>
      </c>
      <c r="E1123" t="s">
        <v>1178</v>
      </c>
    </row>
    <row r="1124" spans="2:5" x14ac:dyDescent="0.3">
      <c r="B1124" t="s">
        <v>2384</v>
      </c>
      <c r="C1124">
        <v>532751</v>
      </c>
      <c r="D1124" t="s">
        <v>2385</v>
      </c>
      <c r="E1124" t="s">
        <v>996</v>
      </c>
    </row>
    <row r="1125" spans="2:5" x14ac:dyDescent="0.3">
      <c r="B1125" t="s">
        <v>2386</v>
      </c>
      <c r="C1125" t="s">
        <v>698</v>
      </c>
      <c r="D1125" t="s">
        <v>2387</v>
      </c>
      <c r="E1125" t="s">
        <v>789</v>
      </c>
    </row>
    <row r="1126" spans="2:5" x14ac:dyDescent="0.3">
      <c r="B1126" t="s">
        <v>2388</v>
      </c>
      <c r="C1126">
        <v>532927</v>
      </c>
      <c r="D1126" t="s">
        <v>2389</v>
      </c>
      <c r="E1126" t="s">
        <v>1028</v>
      </c>
    </row>
    <row r="1127" spans="2:5" x14ac:dyDescent="0.3">
      <c r="B1127" t="s">
        <v>2390</v>
      </c>
      <c r="C1127">
        <v>534839</v>
      </c>
      <c r="D1127" t="s">
        <v>698</v>
      </c>
      <c r="E1127" t="s">
        <v>896</v>
      </c>
    </row>
    <row r="1128" spans="2:5" x14ac:dyDescent="0.3">
      <c r="B1128" t="s">
        <v>2391</v>
      </c>
      <c r="C1128">
        <v>530643</v>
      </c>
      <c r="D1128" t="s">
        <v>698</v>
      </c>
      <c r="E1128" t="s">
        <v>1240</v>
      </c>
    </row>
    <row r="1129" spans="2:5" x14ac:dyDescent="0.3">
      <c r="B1129" t="s">
        <v>2392</v>
      </c>
      <c r="C1129">
        <v>523732</v>
      </c>
      <c r="D1129" t="s">
        <v>698</v>
      </c>
      <c r="E1129" t="s">
        <v>1193</v>
      </c>
    </row>
    <row r="1130" spans="2:5" x14ac:dyDescent="0.3">
      <c r="B1130" t="s">
        <v>2393</v>
      </c>
      <c r="C1130">
        <v>538708</v>
      </c>
      <c r="D1130" t="s">
        <v>698</v>
      </c>
      <c r="E1130" t="s">
        <v>715</v>
      </c>
    </row>
    <row r="1131" spans="2:5" x14ac:dyDescent="0.3">
      <c r="B1131" t="s">
        <v>2394</v>
      </c>
      <c r="C1131">
        <v>538708</v>
      </c>
      <c r="D1131" t="s">
        <v>698</v>
      </c>
      <c r="E1131" t="s">
        <v>715</v>
      </c>
    </row>
    <row r="1132" spans="2:5" x14ac:dyDescent="0.3">
      <c r="B1132" t="s">
        <v>2395</v>
      </c>
      <c r="C1132">
        <v>526703</v>
      </c>
      <c r="D1132" t="s">
        <v>698</v>
      </c>
      <c r="E1132" t="s">
        <v>818</v>
      </c>
    </row>
    <row r="1133" spans="2:5" x14ac:dyDescent="0.3">
      <c r="B1133" t="s">
        <v>2396</v>
      </c>
      <c r="C1133">
        <v>540063</v>
      </c>
      <c r="D1133" t="s">
        <v>698</v>
      </c>
      <c r="E1133" t="s">
        <v>684</v>
      </c>
    </row>
    <row r="1134" spans="2:5" x14ac:dyDescent="0.3">
      <c r="B1134" t="s">
        <v>2397</v>
      </c>
      <c r="C1134">
        <v>532922</v>
      </c>
      <c r="D1134" t="s">
        <v>2398</v>
      </c>
      <c r="E1134" t="s">
        <v>681</v>
      </c>
    </row>
    <row r="1135" spans="2:5" x14ac:dyDescent="0.3">
      <c r="B1135" t="s">
        <v>2399</v>
      </c>
      <c r="C1135">
        <v>532696</v>
      </c>
      <c r="D1135" t="s">
        <v>2400</v>
      </c>
      <c r="E1135" t="s">
        <v>803</v>
      </c>
    </row>
    <row r="1136" spans="2:5" x14ac:dyDescent="0.3">
      <c r="B1136" t="s">
        <v>2401</v>
      </c>
      <c r="C1136">
        <v>526483</v>
      </c>
      <c r="D1136" t="s">
        <v>698</v>
      </c>
      <c r="E1136" t="s">
        <v>1937</v>
      </c>
    </row>
    <row r="1137" spans="2:5" x14ac:dyDescent="0.3">
      <c r="B1137" t="s">
        <v>2402</v>
      </c>
      <c r="C1137">
        <v>535694</v>
      </c>
      <c r="D1137" t="s">
        <v>698</v>
      </c>
      <c r="E1137" t="s">
        <v>720</v>
      </c>
    </row>
    <row r="1138" spans="2:5" x14ac:dyDescent="0.3">
      <c r="B1138" t="s">
        <v>2403</v>
      </c>
      <c r="C1138">
        <v>505200</v>
      </c>
      <c r="D1138" t="s">
        <v>2404</v>
      </c>
      <c r="E1138" t="s">
        <v>1356</v>
      </c>
    </row>
    <row r="1139" spans="2:5" x14ac:dyDescent="0.3">
      <c r="B1139" t="s">
        <v>2405</v>
      </c>
      <c r="C1139">
        <v>500125</v>
      </c>
      <c r="D1139" t="s">
        <v>2406</v>
      </c>
      <c r="E1139" t="s">
        <v>1397</v>
      </c>
    </row>
    <row r="1140" spans="2:5" x14ac:dyDescent="0.3">
      <c r="B1140" t="s">
        <v>2407</v>
      </c>
      <c r="C1140">
        <v>500125</v>
      </c>
      <c r="D1140" t="s">
        <v>2406</v>
      </c>
      <c r="E1140" t="s">
        <v>1397</v>
      </c>
    </row>
    <row r="1141" spans="2:5" x14ac:dyDescent="0.3">
      <c r="B1141" t="s">
        <v>2408</v>
      </c>
      <c r="C1141">
        <v>523127</v>
      </c>
      <c r="D1141" t="s">
        <v>2409</v>
      </c>
      <c r="E1141" t="s">
        <v>899</v>
      </c>
    </row>
    <row r="1142" spans="2:5" x14ac:dyDescent="0.3">
      <c r="B1142" t="s">
        <v>2410</v>
      </c>
      <c r="C1142">
        <v>500840</v>
      </c>
      <c r="D1142" t="s">
        <v>2411</v>
      </c>
      <c r="E1142" t="s">
        <v>899</v>
      </c>
    </row>
    <row r="1143" spans="2:5" x14ac:dyDescent="0.3">
      <c r="B1143" t="s">
        <v>2412</v>
      </c>
      <c r="C1143">
        <v>523708</v>
      </c>
      <c r="D1143" t="s">
        <v>2413</v>
      </c>
      <c r="E1143" t="s">
        <v>706</v>
      </c>
    </row>
    <row r="1144" spans="2:5" x14ac:dyDescent="0.3">
      <c r="B1144" t="s">
        <v>2414</v>
      </c>
      <c r="C1144">
        <v>523708</v>
      </c>
      <c r="D1144" t="s">
        <v>2413</v>
      </c>
      <c r="E1144" t="s">
        <v>706</v>
      </c>
    </row>
    <row r="1145" spans="2:5" x14ac:dyDescent="0.3">
      <c r="B1145" t="s">
        <v>2415</v>
      </c>
      <c r="C1145">
        <v>538653</v>
      </c>
      <c r="D1145" t="s">
        <v>2416</v>
      </c>
      <c r="E1145" t="s">
        <v>1064</v>
      </c>
    </row>
    <row r="1146" spans="2:5" x14ac:dyDescent="0.3">
      <c r="B1146" t="s">
        <v>2417</v>
      </c>
      <c r="C1146">
        <v>530581</v>
      </c>
      <c r="D1146" t="s">
        <v>698</v>
      </c>
      <c r="E1146" t="s">
        <v>1119</v>
      </c>
    </row>
    <row r="1147" spans="2:5" x14ac:dyDescent="0.3">
      <c r="B1147" t="s">
        <v>2418</v>
      </c>
      <c r="C1147">
        <v>532820</v>
      </c>
      <c r="D1147" t="s">
        <v>2419</v>
      </c>
      <c r="E1147" t="s">
        <v>713</v>
      </c>
    </row>
    <row r="1148" spans="2:5" x14ac:dyDescent="0.3">
      <c r="B1148" t="s">
        <v>2420</v>
      </c>
      <c r="C1148">
        <v>513452</v>
      </c>
      <c r="D1148" t="s">
        <v>698</v>
      </c>
      <c r="E1148" t="s">
        <v>730</v>
      </c>
    </row>
    <row r="1149" spans="2:5" x14ac:dyDescent="0.3">
      <c r="B1149" t="s">
        <v>2421</v>
      </c>
      <c r="C1149">
        <v>500123</v>
      </c>
      <c r="D1149" t="s">
        <v>698</v>
      </c>
      <c r="E1149" t="s">
        <v>746</v>
      </c>
    </row>
    <row r="1150" spans="2:5" x14ac:dyDescent="0.3">
      <c r="B1150" t="s">
        <v>2422</v>
      </c>
      <c r="C1150">
        <v>500123</v>
      </c>
      <c r="D1150" t="s">
        <v>698</v>
      </c>
      <c r="E1150" t="s">
        <v>746</v>
      </c>
    </row>
    <row r="1151" spans="2:5" x14ac:dyDescent="0.3">
      <c r="B1151" t="s">
        <v>2423</v>
      </c>
      <c r="C1151">
        <v>503681</v>
      </c>
      <c r="D1151" t="s">
        <v>698</v>
      </c>
      <c r="E1151" t="s">
        <v>1119</v>
      </c>
    </row>
    <row r="1152" spans="2:5" x14ac:dyDescent="0.3">
      <c r="B1152" t="s">
        <v>2424</v>
      </c>
      <c r="C1152">
        <v>523329</v>
      </c>
      <c r="D1152" t="s">
        <v>698</v>
      </c>
      <c r="E1152" t="s">
        <v>784</v>
      </c>
    </row>
    <row r="1153" spans="2:5" x14ac:dyDescent="0.3">
      <c r="B1153" t="s">
        <v>2425</v>
      </c>
      <c r="C1153">
        <v>505700</v>
      </c>
      <c r="D1153" t="s">
        <v>2426</v>
      </c>
      <c r="E1153" t="s">
        <v>706</v>
      </c>
    </row>
    <row r="1154" spans="2:5" x14ac:dyDescent="0.3">
      <c r="B1154" t="s">
        <v>2427</v>
      </c>
      <c r="C1154">
        <v>500128</v>
      </c>
      <c r="D1154" t="s">
        <v>2428</v>
      </c>
      <c r="E1154" t="s">
        <v>1096</v>
      </c>
    </row>
    <row r="1155" spans="2:5" x14ac:dyDescent="0.3">
      <c r="B1155" t="s">
        <v>2429</v>
      </c>
      <c r="C1155">
        <v>533264</v>
      </c>
      <c r="D1155" t="s">
        <v>2430</v>
      </c>
      <c r="E1155" t="s">
        <v>1096</v>
      </c>
    </row>
    <row r="1156" spans="2:5" x14ac:dyDescent="0.3">
      <c r="B1156" t="s">
        <v>2431</v>
      </c>
      <c r="C1156">
        <v>526608</v>
      </c>
      <c r="D1156" t="s">
        <v>2432</v>
      </c>
      <c r="E1156" t="s">
        <v>1021</v>
      </c>
    </row>
    <row r="1157" spans="2:5" x14ac:dyDescent="0.3">
      <c r="B1157" t="s">
        <v>2433</v>
      </c>
      <c r="C1157">
        <v>526608</v>
      </c>
      <c r="D1157" t="s">
        <v>2432</v>
      </c>
      <c r="E1157" t="s">
        <v>1021</v>
      </c>
    </row>
    <row r="1158" spans="2:5" x14ac:dyDescent="0.3">
      <c r="B1158" t="s">
        <v>2434</v>
      </c>
      <c r="C1158">
        <v>526473</v>
      </c>
      <c r="D1158" t="s">
        <v>698</v>
      </c>
      <c r="E1158" t="s">
        <v>896</v>
      </c>
    </row>
    <row r="1159" spans="2:5" x14ac:dyDescent="0.3">
      <c r="B1159" t="s">
        <v>2435</v>
      </c>
      <c r="C1159">
        <v>526473</v>
      </c>
      <c r="D1159" t="s">
        <v>698</v>
      </c>
      <c r="E1159" t="s">
        <v>896</v>
      </c>
    </row>
    <row r="1160" spans="2:5" x14ac:dyDescent="0.3">
      <c r="B1160" t="s">
        <v>2436</v>
      </c>
      <c r="C1160">
        <v>526705</v>
      </c>
      <c r="D1160" t="s">
        <v>698</v>
      </c>
      <c r="E1160" t="s">
        <v>720</v>
      </c>
    </row>
    <row r="1161" spans="2:5" x14ac:dyDescent="0.3">
      <c r="B1161" t="s">
        <v>2437</v>
      </c>
      <c r="C1161">
        <v>522074</v>
      </c>
      <c r="D1161" t="s">
        <v>2438</v>
      </c>
      <c r="E1161" t="s">
        <v>706</v>
      </c>
    </row>
    <row r="1162" spans="2:5" x14ac:dyDescent="0.3">
      <c r="B1162" t="s">
        <v>2439</v>
      </c>
      <c r="C1162" t="s">
        <v>698</v>
      </c>
      <c r="D1162" t="s">
        <v>2440</v>
      </c>
      <c r="E1162" t="s">
        <v>789</v>
      </c>
    </row>
    <row r="1163" spans="2:5" x14ac:dyDescent="0.3">
      <c r="B1163" t="s">
        <v>2441</v>
      </c>
      <c r="C1163">
        <v>531278</v>
      </c>
      <c r="D1163" t="s">
        <v>698</v>
      </c>
      <c r="E1163" t="s">
        <v>681</v>
      </c>
    </row>
    <row r="1164" spans="2:5" x14ac:dyDescent="0.3">
      <c r="B1164" t="s">
        <v>2442</v>
      </c>
      <c r="C1164">
        <v>517477</v>
      </c>
      <c r="D1164" t="s">
        <v>698</v>
      </c>
      <c r="E1164" t="s">
        <v>791</v>
      </c>
    </row>
    <row r="1165" spans="2:5" x14ac:dyDescent="0.3">
      <c r="B1165" t="s">
        <v>2443</v>
      </c>
      <c r="C1165">
        <v>504000</v>
      </c>
      <c r="D1165" t="s">
        <v>698</v>
      </c>
      <c r="E1165" t="s">
        <v>996</v>
      </c>
    </row>
    <row r="1166" spans="2:5" x14ac:dyDescent="0.3">
      <c r="B1166" t="s">
        <v>2444</v>
      </c>
      <c r="C1166">
        <v>522027</v>
      </c>
      <c r="D1166" t="s">
        <v>698</v>
      </c>
      <c r="E1166" t="s">
        <v>706</v>
      </c>
    </row>
    <row r="1167" spans="2:5" x14ac:dyDescent="0.3">
      <c r="B1167" t="s">
        <v>2445</v>
      </c>
      <c r="C1167">
        <v>522027</v>
      </c>
      <c r="D1167" t="s">
        <v>698</v>
      </c>
      <c r="E1167" t="s">
        <v>706</v>
      </c>
    </row>
    <row r="1168" spans="2:5" x14ac:dyDescent="0.3">
      <c r="B1168" t="s">
        <v>2446</v>
      </c>
      <c r="C1168">
        <v>531162</v>
      </c>
      <c r="D1168" t="s">
        <v>2447</v>
      </c>
      <c r="E1168" t="s">
        <v>880</v>
      </c>
    </row>
    <row r="1169" spans="2:5" x14ac:dyDescent="0.3">
      <c r="B1169" t="s">
        <v>2448</v>
      </c>
      <c r="C1169" t="s">
        <v>698</v>
      </c>
      <c r="D1169" t="s">
        <v>2449</v>
      </c>
      <c r="E1169" t="s">
        <v>880</v>
      </c>
    </row>
    <row r="1170" spans="2:5" x14ac:dyDescent="0.3">
      <c r="B1170" t="s">
        <v>2450</v>
      </c>
      <c r="C1170">
        <v>533208</v>
      </c>
      <c r="D1170" t="s">
        <v>698</v>
      </c>
      <c r="E1170" t="s">
        <v>692</v>
      </c>
    </row>
    <row r="1171" spans="2:5" x14ac:dyDescent="0.3">
      <c r="B1171" t="s">
        <v>2451</v>
      </c>
      <c r="C1171">
        <v>533218</v>
      </c>
      <c r="D1171" t="s">
        <v>2452</v>
      </c>
      <c r="E1171" t="s">
        <v>784</v>
      </c>
    </row>
    <row r="1172" spans="2:5" x14ac:dyDescent="0.3">
      <c r="B1172" t="s">
        <v>2453</v>
      </c>
      <c r="C1172">
        <v>542602</v>
      </c>
      <c r="D1172" t="s">
        <v>2454</v>
      </c>
      <c r="E1172" t="s">
        <v>718</v>
      </c>
    </row>
    <row r="1173" spans="2:5" x14ac:dyDescent="0.3">
      <c r="B1173" t="s">
        <v>2455</v>
      </c>
      <c r="C1173">
        <v>504008</v>
      </c>
      <c r="D1173" t="s">
        <v>2456</v>
      </c>
      <c r="E1173" t="s">
        <v>741</v>
      </c>
    </row>
    <row r="1174" spans="2:5" x14ac:dyDescent="0.3">
      <c r="B1174" t="s">
        <v>2457</v>
      </c>
      <c r="C1174">
        <v>538882</v>
      </c>
      <c r="D1174" t="s">
        <v>698</v>
      </c>
      <c r="E1174" t="s">
        <v>681</v>
      </c>
    </row>
    <row r="1175" spans="2:5" x14ac:dyDescent="0.3">
      <c r="B1175" t="s">
        <v>2458</v>
      </c>
      <c r="C1175">
        <v>507265</v>
      </c>
      <c r="D1175" t="s">
        <v>698</v>
      </c>
      <c r="E1175" t="s">
        <v>876</v>
      </c>
    </row>
    <row r="1176" spans="2:5" x14ac:dyDescent="0.3">
      <c r="B1176" t="s">
        <v>2459</v>
      </c>
      <c r="C1176">
        <v>530333</v>
      </c>
      <c r="D1176" t="s">
        <v>698</v>
      </c>
      <c r="E1176" t="s">
        <v>996</v>
      </c>
    </row>
    <row r="1177" spans="2:5" x14ac:dyDescent="0.3">
      <c r="B1177" t="s">
        <v>2460</v>
      </c>
      <c r="C1177">
        <v>532737</v>
      </c>
      <c r="D1177" t="s">
        <v>2461</v>
      </c>
      <c r="E1177" t="s">
        <v>681</v>
      </c>
    </row>
    <row r="1178" spans="2:5" x14ac:dyDescent="0.3">
      <c r="B1178" t="s">
        <v>2462</v>
      </c>
      <c r="C1178" t="s">
        <v>698</v>
      </c>
      <c r="D1178" t="s">
        <v>2463</v>
      </c>
      <c r="E1178" t="s">
        <v>709</v>
      </c>
    </row>
    <row r="1179" spans="2:5" x14ac:dyDescent="0.3">
      <c r="B1179" t="s">
        <v>2464</v>
      </c>
      <c r="C1179">
        <v>533161</v>
      </c>
      <c r="D1179" t="s">
        <v>2465</v>
      </c>
      <c r="E1179" t="s">
        <v>893</v>
      </c>
    </row>
    <row r="1180" spans="2:5" x14ac:dyDescent="0.3">
      <c r="B1180" t="s">
        <v>2466</v>
      </c>
      <c r="C1180">
        <v>524768</v>
      </c>
      <c r="D1180" t="s">
        <v>698</v>
      </c>
      <c r="E1180" t="s">
        <v>746</v>
      </c>
    </row>
    <row r="1181" spans="2:5" x14ac:dyDescent="0.3">
      <c r="B1181" t="s">
        <v>2467</v>
      </c>
      <c r="C1181">
        <v>532038</v>
      </c>
      <c r="D1181" t="s">
        <v>698</v>
      </c>
      <c r="E1181" t="s">
        <v>720</v>
      </c>
    </row>
    <row r="1182" spans="2:5" x14ac:dyDescent="0.3">
      <c r="B1182" t="s">
        <v>2468</v>
      </c>
      <c r="C1182">
        <v>532920</v>
      </c>
      <c r="D1182" t="s">
        <v>2469</v>
      </c>
      <c r="E1182" t="s">
        <v>1330</v>
      </c>
    </row>
    <row r="1183" spans="2:5" x14ac:dyDescent="0.3">
      <c r="B1183" t="s">
        <v>2470</v>
      </c>
      <c r="C1183">
        <v>500132</v>
      </c>
      <c r="D1183" t="s">
        <v>698</v>
      </c>
      <c r="E1183" t="s">
        <v>1397</v>
      </c>
    </row>
    <row r="1184" spans="2:5" x14ac:dyDescent="0.3">
      <c r="B1184" t="s">
        <v>2471</v>
      </c>
      <c r="C1184">
        <v>509525</v>
      </c>
      <c r="D1184" t="s">
        <v>698</v>
      </c>
      <c r="E1184" t="s">
        <v>687</v>
      </c>
    </row>
    <row r="1185" spans="2:5" x14ac:dyDescent="0.3">
      <c r="B1185" t="s">
        <v>2472</v>
      </c>
      <c r="C1185">
        <v>504351</v>
      </c>
      <c r="D1185" t="s">
        <v>698</v>
      </c>
      <c r="E1185" t="s">
        <v>684</v>
      </c>
    </row>
    <row r="1186" spans="2:5" x14ac:dyDescent="0.3">
      <c r="B1186" t="s">
        <v>2473</v>
      </c>
      <c r="C1186">
        <v>504351</v>
      </c>
      <c r="D1186" t="s">
        <v>698</v>
      </c>
      <c r="E1186" t="s">
        <v>684</v>
      </c>
    </row>
    <row r="1187" spans="2:5" x14ac:dyDescent="0.3">
      <c r="B1187" t="s">
        <v>2474</v>
      </c>
      <c r="C1187">
        <v>512441</v>
      </c>
      <c r="D1187" t="s">
        <v>698</v>
      </c>
      <c r="E1187" t="s">
        <v>1119</v>
      </c>
    </row>
    <row r="1188" spans="2:5" x14ac:dyDescent="0.3">
      <c r="B1188" t="s">
        <v>2475</v>
      </c>
      <c r="C1188">
        <v>538684</v>
      </c>
      <c r="D1188" t="s">
        <v>698</v>
      </c>
      <c r="E1188" t="s">
        <v>701</v>
      </c>
    </row>
    <row r="1189" spans="2:5" x14ac:dyDescent="0.3">
      <c r="B1189" t="s">
        <v>2476</v>
      </c>
      <c r="C1189">
        <v>540153</v>
      </c>
      <c r="D1189" t="s">
        <v>2477</v>
      </c>
      <c r="E1189" t="s">
        <v>1356</v>
      </c>
    </row>
    <row r="1190" spans="2:5" x14ac:dyDescent="0.3">
      <c r="B1190" t="s">
        <v>2478</v>
      </c>
      <c r="C1190">
        <v>532219</v>
      </c>
      <c r="D1190" t="s">
        <v>2479</v>
      </c>
      <c r="E1190" t="s">
        <v>837</v>
      </c>
    </row>
    <row r="1191" spans="2:5" x14ac:dyDescent="0.3">
      <c r="B1191" t="s">
        <v>2480</v>
      </c>
      <c r="C1191">
        <v>532178</v>
      </c>
      <c r="D1191" t="s">
        <v>2481</v>
      </c>
      <c r="E1191" t="s">
        <v>782</v>
      </c>
    </row>
    <row r="1192" spans="2:5" x14ac:dyDescent="0.3">
      <c r="B1192" t="s">
        <v>2482</v>
      </c>
      <c r="C1192">
        <v>532178</v>
      </c>
      <c r="D1192" t="s">
        <v>2481</v>
      </c>
      <c r="E1192" t="s">
        <v>782</v>
      </c>
    </row>
    <row r="1193" spans="2:5" x14ac:dyDescent="0.3">
      <c r="B1193" t="s">
        <v>2483</v>
      </c>
      <c r="C1193">
        <v>533477</v>
      </c>
      <c r="D1193" t="s">
        <v>698</v>
      </c>
      <c r="E1193" t="s">
        <v>1053</v>
      </c>
    </row>
    <row r="1194" spans="2:5" x14ac:dyDescent="0.3">
      <c r="B1194" t="s">
        <v>2484</v>
      </c>
      <c r="C1194">
        <v>533477</v>
      </c>
      <c r="D1194" t="s">
        <v>698</v>
      </c>
      <c r="E1194" t="s">
        <v>1053</v>
      </c>
    </row>
    <row r="1195" spans="2:5" x14ac:dyDescent="0.3">
      <c r="B1195" t="s">
        <v>2485</v>
      </c>
      <c r="C1195">
        <v>526574</v>
      </c>
      <c r="D1195" t="s">
        <v>698</v>
      </c>
      <c r="E1195" t="s">
        <v>720</v>
      </c>
    </row>
    <row r="1196" spans="2:5" x14ac:dyDescent="0.3">
      <c r="B1196" t="s">
        <v>2486</v>
      </c>
      <c r="C1196">
        <v>532700</v>
      </c>
      <c r="D1196" t="s">
        <v>2487</v>
      </c>
      <c r="E1196" t="s">
        <v>1437</v>
      </c>
    </row>
    <row r="1197" spans="2:5" x14ac:dyDescent="0.3">
      <c r="B1197" t="s">
        <v>2488</v>
      </c>
      <c r="C1197">
        <v>532700</v>
      </c>
      <c r="D1197" t="s">
        <v>2487</v>
      </c>
      <c r="E1197" t="s">
        <v>1437</v>
      </c>
    </row>
    <row r="1198" spans="2:5" x14ac:dyDescent="0.3">
      <c r="B1198" t="s">
        <v>2489</v>
      </c>
      <c r="C1198">
        <v>500246</v>
      </c>
      <c r="D1198" t="s">
        <v>698</v>
      </c>
      <c r="E1198" t="s">
        <v>706</v>
      </c>
    </row>
    <row r="1199" spans="2:5" x14ac:dyDescent="0.3">
      <c r="B1199" t="s">
        <v>2490</v>
      </c>
      <c r="C1199">
        <v>532658</v>
      </c>
      <c r="D1199" t="s">
        <v>2491</v>
      </c>
      <c r="E1199" t="s">
        <v>996</v>
      </c>
    </row>
    <row r="1200" spans="2:5" x14ac:dyDescent="0.3">
      <c r="B1200" t="s">
        <v>2492</v>
      </c>
      <c r="C1200">
        <v>523754</v>
      </c>
      <c r="D1200" t="s">
        <v>698</v>
      </c>
      <c r="E1200" t="s">
        <v>818</v>
      </c>
    </row>
    <row r="1201" spans="2:5" x14ac:dyDescent="0.3">
      <c r="B1201" t="s">
        <v>2493</v>
      </c>
      <c r="C1201">
        <v>530407</v>
      </c>
      <c r="D1201" t="s">
        <v>698</v>
      </c>
      <c r="E1201" t="s">
        <v>715</v>
      </c>
    </row>
    <row r="1202" spans="2:5" x14ac:dyDescent="0.3">
      <c r="B1202" t="s">
        <v>2494</v>
      </c>
      <c r="C1202">
        <v>531155</v>
      </c>
      <c r="D1202" t="s">
        <v>698</v>
      </c>
      <c r="E1202" t="s">
        <v>736</v>
      </c>
    </row>
    <row r="1203" spans="2:5" x14ac:dyDescent="0.3">
      <c r="B1203" t="s">
        <v>2495</v>
      </c>
      <c r="C1203">
        <v>539844</v>
      </c>
      <c r="D1203" t="s">
        <v>2496</v>
      </c>
      <c r="E1203" t="s">
        <v>864</v>
      </c>
    </row>
    <row r="1204" spans="2:5" x14ac:dyDescent="0.3">
      <c r="B1204" t="s">
        <v>2497</v>
      </c>
      <c r="C1204">
        <v>540596</v>
      </c>
      <c r="D1204" t="s">
        <v>2498</v>
      </c>
      <c r="E1204" t="s">
        <v>736</v>
      </c>
    </row>
    <row r="1205" spans="2:5" x14ac:dyDescent="0.3">
      <c r="B1205" t="s">
        <v>2499</v>
      </c>
      <c r="C1205">
        <v>533261</v>
      </c>
      <c r="D1205" t="s">
        <v>2500</v>
      </c>
      <c r="E1205" t="s">
        <v>701</v>
      </c>
    </row>
    <row r="1206" spans="2:5" x14ac:dyDescent="0.3">
      <c r="B1206" t="s">
        <v>2501</v>
      </c>
      <c r="C1206">
        <v>530909</v>
      </c>
      <c r="D1206" t="s">
        <v>698</v>
      </c>
      <c r="E1206" t="s">
        <v>1119</v>
      </c>
    </row>
    <row r="1207" spans="2:5" x14ac:dyDescent="0.3">
      <c r="B1207" t="s">
        <v>2502</v>
      </c>
      <c r="C1207">
        <v>531502</v>
      </c>
      <c r="D1207" t="s">
        <v>698</v>
      </c>
      <c r="E1207" t="s">
        <v>1119</v>
      </c>
    </row>
    <row r="1208" spans="2:5" x14ac:dyDescent="0.3">
      <c r="B1208" t="s">
        <v>2503</v>
      </c>
      <c r="C1208">
        <v>531502</v>
      </c>
      <c r="D1208" t="s">
        <v>698</v>
      </c>
      <c r="E1208" t="s">
        <v>1119</v>
      </c>
    </row>
    <row r="1209" spans="2:5" x14ac:dyDescent="0.3">
      <c r="B1209" t="s">
        <v>2504</v>
      </c>
      <c r="C1209">
        <v>500133</v>
      </c>
      <c r="D1209" t="s">
        <v>2505</v>
      </c>
      <c r="E1209" t="s">
        <v>883</v>
      </c>
    </row>
    <row r="1210" spans="2:5" x14ac:dyDescent="0.3">
      <c r="B1210" t="s">
        <v>2506</v>
      </c>
      <c r="C1210">
        <v>500133</v>
      </c>
      <c r="D1210" t="s">
        <v>2507</v>
      </c>
      <c r="E1210" t="s">
        <v>883</v>
      </c>
    </row>
    <row r="1211" spans="2:5" x14ac:dyDescent="0.3">
      <c r="B1211" t="s">
        <v>2508</v>
      </c>
      <c r="C1211">
        <v>540455</v>
      </c>
      <c r="D1211" t="s">
        <v>698</v>
      </c>
      <c r="E1211" t="s">
        <v>681</v>
      </c>
    </row>
    <row r="1212" spans="2:5" x14ac:dyDescent="0.3">
      <c r="B1212" t="s">
        <v>2509</v>
      </c>
      <c r="C1212">
        <v>511716</v>
      </c>
      <c r="D1212" t="s">
        <v>698</v>
      </c>
      <c r="E1212" t="s">
        <v>715</v>
      </c>
    </row>
    <row r="1213" spans="2:5" x14ac:dyDescent="0.3">
      <c r="B1213" t="s">
        <v>2510</v>
      </c>
      <c r="C1213">
        <v>500495</v>
      </c>
      <c r="D1213" t="s">
        <v>2511</v>
      </c>
      <c r="E1213" t="s">
        <v>776</v>
      </c>
    </row>
    <row r="1214" spans="2:5" x14ac:dyDescent="0.3">
      <c r="B1214" t="s">
        <v>2512</v>
      </c>
      <c r="C1214">
        <v>531259</v>
      </c>
      <c r="D1214" t="s">
        <v>698</v>
      </c>
      <c r="E1214" t="s">
        <v>2301</v>
      </c>
    </row>
    <row r="1215" spans="2:5" x14ac:dyDescent="0.3">
      <c r="B1215" t="s">
        <v>2513</v>
      </c>
      <c r="C1215">
        <v>514118</v>
      </c>
      <c r="D1215" t="s">
        <v>698</v>
      </c>
      <c r="E1215" t="s">
        <v>713</v>
      </c>
    </row>
    <row r="1216" spans="2:5" x14ac:dyDescent="0.3">
      <c r="B1216" t="s">
        <v>2514</v>
      </c>
      <c r="C1216">
        <v>514118</v>
      </c>
      <c r="D1216" t="s">
        <v>698</v>
      </c>
      <c r="E1216" t="s">
        <v>713</v>
      </c>
    </row>
    <row r="1217" spans="2:5" x14ac:dyDescent="0.3">
      <c r="B1217" t="s">
        <v>2515</v>
      </c>
      <c r="C1217">
        <v>532787</v>
      </c>
      <c r="D1217" t="s">
        <v>2516</v>
      </c>
      <c r="E1217" t="s">
        <v>2517</v>
      </c>
    </row>
    <row r="1218" spans="2:5" x14ac:dyDescent="0.3">
      <c r="B1218" t="s">
        <v>2518</v>
      </c>
      <c r="C1218">
        <v>533149</v>
      </c>
      <c r="D1218" t="s">
        <v>698</v>
      </c>
      <c r="E1218" t="s">
        <v>681</v>
      </c>
    </row>
    <row r="1219" spans="2:5" x14ac:dyDescent="0.3">
      <c r="B1219" t="s">
        <v>2519</v>
      </c>
      <c r="C1219">
        <v>533704</v>
      </c>
      <c r="D1219" t="s">
        <v>2520</v>
      </c>
      <c r="E1219" t="s">
        <v>1946</v>
      </c>
    </row>
    <row r="1220" spans="2:5" x14ac:dyDescent="0.3">
      <c r="B1220" t="s">
        <v>2521</v>
      </c>
      <c r="C1220">
        <v>500135</v>
      </c>
      <c r="D1220" t="s">
        <v>2522</v>
      </c>
      <c r="E1220" t="s">
        <v>893</v>
      </c>
    </row>
    <row r="1221" spans="2:5" x14ac:dyDescent="0.3">
      <c r="B1221" t="s">
        <v>2523</v>
      </c>
      <c r="C1221">
        <v>534927</v>
      </c>
      <c r="D1221" t="s">
        <v>698</v>
      </c>
      <c r="E1221" t="s">
        <v>896</v>
      </c>
    </row>
    <row r="1222" spans="2:5" x14ac:dyDescent="0.3">
      <c r="B1222" t="s">
        <v>2524</v>
      </c>
      <c r="C1222">
        <v>500136</v>
      </c>
      <c r="D1222" t="s">
        <v>2525</v>
      </c>
      <c r="E1222" t="s">
        <v>746</v>
      </c>
    </row>
    <row r="1223" spans="2:5" x14ac:dyDescent="0.3">
      <c r="B1223" t="s">
        <v>2526</v>
      </c>
      <c r="C1223">
        <v>537707</v>
      </c>
      <c r="D1223" t="s">
        <v>698</v>
      </c>
      <c r="E1223" t="s">
        <v>784</v>
      </c>
    </row>
    <row r="1224" spans="2:5" x14ac:dyDescent="0.3">
      <c r="B1224" t="s">
        <v>2527</v>
      </c>
      <c r="C1224">
        <v>521137</v>
      </c>
      <c r="D1224" t="s">
        <v>698</v>
      </c>
      <c r="E1224" t="s">
        <v>713</v>
      </c>
    </row>
    <row r="1225" spans="2:5" x14ac:dyDescent="0.3">
      <c r="B1225" t="s">
        <v>2528</v>
      </c>
      <c r="C1225">
        <v>530929</v>
      </c>
      <c r="D1225" t="s">
        <v>698</v>
      </c>
      <c r="E1225" t="s">
        <v>720</v>
      </c>
    </row>
    <row r="1226" spans="2:5" x14ac:dyDescent="0.3">
      <c r="B1226" t="s">
        <v>2529</v>
      </c>
      <c r="C1226">
        <v>532823</v>
      </c>
      <c r="D1226" t="s">
        <v>2530</v>
      </c>
      <c r="E1226" t="s">
        <v>975</v>
      </c>
    </row>
    <row r="1227" spans="2:5" x14ac:dyDescent="0.3">
      <c r="B1227" t="s">
        <v>2531</v>
      </c>
      <c r="C1227" t="s">
        <v>698</v>
      </c>
      <c r="D1227" t="s">
        <v>2532</v>
      </c>
      <c r="E1227" t="s">
        <v>709</v>
      </c>
    </row>
    <row r="1228" spans="2:5" x14ac:dyDescent="0.3">
      <c r="B1228" t="s">
        <v>2533</v>
      </c>
      <c r="C1228">
        <v>533109</v>
      </c>
      <c r="D1228" t="s">
        <v>2534</v>
      </c>
      <c r="E1228" t="s">
        <v>795</v>
      </c>
    </row>
    <row r="1229" spans="2:5" x14ac:dyDescent="0.3">
      <c r="B1229" t="s">
        <v>2535</v>
      </c>
      <c r="C1229">
        <v>521014</v>
      </c>
      <c r="D1229" t="s">
        <v>698</v>
      </c>
      <c r="E1229" t="s">
        <v>713</v>
      </c>
    </row>
    <row r="1230" spans="2:5" x14ac:dyDescent="0.3">
      <c r="B1230" t="s">
        <v>2536</v>
      </c>
      <c r="C1230" t="s">
        <v>698</v>
      </c>
      <c r="D1230" t="s">
        <v>2537</v>
      </c>
      <c r="E1230" t="s">
        <v>713</v>
      </c>
    </row>
    <row r="1231" spans="2:5" x14ac:dyDescent="0.3">
      <c r="B1231" t="s">
        <v>2538</v>
      </c>
      <c r="C1231">
        <v>542668</v>
      </c>
      <c r="D1231" t="s">
        <v>2539</v>
      </c>
      <c r="E1231" t="s">
        <v>1119</v>
      </c>
    </row>
    <row r="1232" spans="2:5" x14ac:dyDescent="0.3">
      <c r="B1232" t="s">
        <v>2540</v>
      </c>
      <c r="C1232">
        <v>531508</v>
      </c>
      <c r="D1232" t="s">
        <v>2541</v>
      </c>
      <c r="E1232" t="s">
        <v>1244</v>
      </c>
    </row>
    <row r="1233" spans="2:5" x14ac:dyDescent="0.3">
      <c r="B1233" t="s">
        <v>2542</v>
      </c>
      <c r="C1233">
        <v>531508</v>
      </c>
      <c r="D1233" t="s">
        <v>2541</v>
      </c>
      <c r="E1233" t="s">
        <v>1244</v>
      </c>
    </row>
    <row r="1234" spans="2:5" x14ac:dyDescent="0.3">
      <c r="B1234" t="s">
        <v>2543</v>
      </c>
      <c r="C1234">
        <v>508906</v>
      </c>
      <c r="D1234" t="s">
        <v>2544</v>
      </c>
      <c r="E1234" t="s">
        <v>711</v>
      </c>
    </row>
    <row r="1235" spans="2:5" x14ac:dyDescent="0.3">
      <c r="B1235" t="s">
        <v>2545</v>
      </c>
      <c r="C1235">
        <v>532684</v>
      </c>
      <c r="D1235" t="s">
        <v>2546</v>
      </c>
      <c r="E1235" t="s">
        <v>1618</v>
      </c>
    </row>
    <row r="1236" spans="2:5" x14ac:dyDescent="0.3">
      <c r="B1236" t="s">
        <v>2547</v>
      </c>
      <c r="C1236">
        <v>524790</v>
      </c>
      <c r="D1236" t="s">
        <v>698</v>
      </c>
      <c r="E1236" t="s">
        <v>736</v>
      </c>
    </row>
    <row r="1237" spans="2:5" x14ac:dyDescent="0.3">
      <c r="B1237" t="s">
        <v>2548</v>
      </c>
      <c r="C1237">
        <v>514060</v>
      </c>
      <c r="D1237" t="s">
        <v>698</v>
      </c>
      <c r="E1237" t="s">
        <v>713</v>
      </c>
    </row>
    <row r="1238" spans="2:5" x14ac:dyDescent="0.3">
      <c r="B1238" t="s">
        <v>2549</v>
      </c>
      <c r="C1238">
        <v>514358</v>
      </c>
      <c r="D1238" t="s">
        <v>698</v>
      </c>
      <c r="E1238" t="s">
        <v>713</v>
      </c>
    </row>
    <row r="1239" spans="2:5" x14ac:dyDescent="0.3">
      <c r="B1239" t="s">
        <v>2550</v>
      </c>
      <c r="C1239">
        <v>532511</v>
      </c>
      <c r="D1239" t="s">
        <v>2551</v>
      </c>
      <c r="E1239" t="s">
        <v>842</v>
      </c>
    </row>
    <row r="1240" spans="2:5" x14ac:dyDescent="0.3">
      <c r="B1240" t="s">
        <v>2552</v>
      </c>
      <c r="C1240">
        <v>500650</v>
      </c>
      <c r="D1240" t="s">
        <v>2553</v>
      </c>
      <c r="E1240" t="s">
        <v>858</v>
      </c>
    </row>
    <row r="1241" spans="2:5" x14ac:dyDescent="0.3">
      <c r="B1241" t="s">
        <v>2554</v>
      </c>
      <c r="C1241">
        <v>533090</v>
      </c>
      <c r="D1241" t="s">
        <v>2555</v>
      </c>
      <c r="E1241" t="s">
        <v>1028</v>
      </c>
    </row>
    <row r="1242" spans="2:5" x14ac:dyDescent="0.3">
      <c r="B1242" t="s">
        <v>2556</v>
      </c>
      <c r="C1242">
        <v>500086</v>
      </c>
      <c r="D1242" t="s">
        <v>2557</v>
      </c>
      <c r="E1242" t="s">
        <v>1053</v>
      </c>
    </row>
    <row r="1243" spans="2:5" x14ac:dyDescent="0.3">
      <c r="B1243" t="s">
        <v>2558</v>
      </c>
      <c r="C1243" t="s">
        <v>698</v>
      </c>
      <c r="D1243" t="s">
        <v>2559</v>
      </c>
      <c r="E1243" t="s">
        <v>1053</v>
      </c>
    </row>
    <row r="1244" spans="2:5" x14ac:dyDescent="0.3">
      <c r="B1244" t="s">
        <v>2560</v>
      </c>
      <c r="C1244">
        <v>530571</v>
      </c>
      <c r="D1244" t="s">
        <v>698</v>
      </c>
      <c r="E1244" t="s">
        <v>1119</v>
      </c>
    </row>
    <row r="1245" spans="2:5" x14ac:dyDescent="0.3">
      <c r="B1245" t="s">
        <v>2561</v>
      </c>
      <c r="C1245">
        <v>526614</v>
      </c>
      <c r="D1245" t="s">
        <v>698</v>
      </c>
      <c r="E1245" t="s">
        <v>1618</v>
      </c>
    </row>
    <row r="1246" spans="2:5" x14ac:dyDescent="0.3">
      <c r="B1246" t="s">
        <v>2562</v>
      </c>
      <c r="C1246">
        <v>539552</v>
      </c>
      <c r="D1246" t="s">
        <v>698</v>
      </c>
      <c r="E1246" t="s">
        <v>715</v>
      </c>
    </row>
    <row r="1247" spans="2:5" x14ac:dyDescent="0.3">
      <c r="B1247" t="s">
        <v>2563</v>
      </c>
      <c r="C1247">
        <v>532656</v>
      </c>
      <c r="D1247" t="s">
        <v>698</v>
      </c>
      <c r="E1247" t="s">
        <v>730</v>
      </c>
    </row>
    <row r="1248" spans="2:5" x14ac:dyDescent="0.3">
      <c r="B1248" t="s">
        <v>2564</v>
      </c>
      <c r="C1248">
        <v>514474</v>
      </c>
      <c r="D1248" t="s">
        <v>698</v>
      </c>
      <c r="E1248" t="s">
        <v>713</v>
      </c>
    </row>
    <row r="1249" spans="2:5" x14ac:dyDescent="0.3">
      <c r="B1249" t="s">
        <v>2565</v>
      </c>
      <c r="C1249">
        <v>530117</v>
      </c>
      <c r="D1249" t="s">
        <v>2566</v>
      </c>
      <c r="E1249" t="s">
        <v>858</v>
      </c>
    </row>
    <row r="1250" spans="2:5" x14ac:dyDescent="0.3">
      <c r="B1250" t="s">
        <v>2567</v>
      </c>
      <c r="C1250">
        <v>530079</v>
      </c>
      <c r="D1250" t="s">
        <v>698</v>
      </c>
      <c r="E1250" t="s">
        <v>713</v>
      </c>
    </row>
    <row r="1251" spans="2:5" x14ac:dyDescent="0.3">
      <c r="B1251" t="s">
        <v>2568</v>
      </c>
      <c r="C1251">
        <v>532666</v>
      </c>
      <c r="D1251" t="s">
        <v>2569</v>
      </c>
      <c r="E1251" t="s">
        <v>684</v>
      </c>
    </row>
    <row r="1252" spans="2:5" x14ac:dyDescent="0.3">
      <c r="B1252" t="s">
        <v>2570</v>
      </c>
      <c r="C1252">
        <v>531599</v>
      </c>
      <c r="D1252" t="s">
        <v>2571</v>
      </c>
      <c r="E1252" t="s">
        <v>736</v>
      </c>
    </row>
    <row r="1253" spans="2:5" x14ac:dyDescent="0.3">
      <c r="B1253" t="s">
        <v>2572</v>
      </c>
      <c r="C1253">
        <v>505744</v>
      </c>
      <c r="D1253" t="s">
        <v>2573</v>
      </c>
      <c r="E1253" t="s">
        <v>1053</v>
      </c>
    </row>
    <row r="1254" spans="2:5" x14ac:dyDescent="0.3">
      <c r="B1254" t="s">
        <v>2574</v>
      </c>
      <c r="C1254">
        <v>505744</v>
      </c>
      <c r="D1254" t="s">
        <v>2573</v>
      </c>
      <c r="E1254" t="s">
        <v>1053</v>
      </c>
    </row>
    <row r="1255" spans="2:5" x14ac:dyDescent="0.3">
      <c r="B1255" t="s">
        <v>2575</v>
      </c>
      <c r="C1255" t="s">
        <v>698</v>
      </c>
      <c r="D1255" t="s">
        <v>2576</v>
      </c>
      <c r="E1255" t="s">
        <v>709</v>
      </c>
    </row>
    <row r="1256" spans="2:5" x14ac:dyDescent="0.3">
      <c r="B1256" t="s">
        <v>2577</v>
      </c>
      <c r="C1256">
        <v>526689</v>
      </c>
      <c r="D1256" t="s">
        <v>698</v>
      </c>
      <c r="E1256" t="s">
        <v>818</v>
      </c>
    </row>
    <row r="1257" spans="2:5" x14ac:dyDescent="0.3">
      <c r="B1257" t="s">
        <v>2578</v>
      </c>
      <c r="C1257">
        <v>500141</v>
      </c>
      <c r="D1257" t="s">
        <v>698</v>
      </c>
      <c r="E1257" t="s">
        <v>730</v>
      </c>
    </row>
    <row r="1258" spans="2:5" x14ac:dyDescent="0.3">
      <c r="B1258" t="s">
        <v>2579</v>
      </c>
      <c r="C1258">
        <v>590024</v>
      </c>
      <c r="D1258" t="s">
        <v>2580</v>
      </c>
      <c r="E1258" t="s">
        <v>1206</v>
      </c>
    </row>
    <row r="1259" spans="2:5" x14ac:dyDescent="0.3">
      <c r="B1259" t="s">
        <v>2581</v>
      </c>
      <c r="C1259">
        <v>533896</v>
      </c>
      <c r="D1259" t="s">
        <v>698</v>
      </c>
      <c r="E1259" t="s">
        <v>736</v>
      </c>
    </row>
    <row r="1260" spans="2:5" x14ac:dyDescent="0.3">
      <c r="B1260" t="s">
        <v>2582</v>
      </c>
      <c r="C1260">
        <v>500142</v>
      </c>
      <c r="D1260" t="s">
        <v>698</v>
      </c>
      <c r="E1260" t="s">
        <v>715</v>
      </c>
    </row>
    <row r="1261" spans="2:5" x14ac:dyDescent="0.3">
      <c r="B1261" t="s">
        <v>2583</v>
      </c>
      <c r="C1261">
        <v>507910</v>
      </c>
      <c r="D1261" t="s">
        <v>698</v>
      </c>
      <c r="E1261" t="s">
        <v>818</v>
      </c>
    </row>
    <row r="1262" spans="2:5" x14ac:dyDescent="0.3">
      <c r="B1262" t="s">
        <v>2584</v>
      </c>
      <c r="C1262">
        <v>507910</v>
      </c>
      <c r="D1262" t="s">
        <v>698</v>
      </c>
      <c r="E1262" t="s">
        <v>818</v>
      </c>
    </row>
    <row r="1263" spans="2:5" x14ac:dyDescent="0.3">
      <c r="B1263" t="s">
        <v>2585</v>
      </c>
      <c r="C1263">
        <v>532768</v>
      </c>
      <c r="D1263" t="s">
        <v>2586</v>
      </c>
      <c r="E1263" t="s">
        <v>1053</v>
      </c>
    </row>
    <row r="1264" spans="2:5" x14ac:dyDescent="0.3">
      <c r="B1264" t="s">
        <v>2587</v>
      </c>
      <c r="C1264">
        <v>526227</v>
      </c>
      <c r="D1264" t="s">
        <v>2588</v>
      </c>
      <c r="E1264" t="s">
        <v>713</v>
      </c>
    </row>
    <row r="1265" spans="2:5" x14ac:dyDescent="0.3">
      <c r="B1265" t="s">
        <v>2589</v>
      </c>
      <c r="C1265">
        <v>532022</v>
      </c>
      <c r="D1265" t="s">
        <v>698</v>
      </c>
      <c r="E1265" t="s">
        <v>713</v>
      </c>
    </row>
    <row r="1266" spans="2:5" x14ac:dyDescent="0.3">
      <c r="B1266" t="s">
        <v>2590</v>
      </c>
      <c r="C1266">
        <v>526227</v>
      </c>
      <c r="D1266" t="s">
        <v>2588</v>
      </c>
      <c r="E1266" t="s">
        <v>713</v>
      </c>
    </row>
    <row r="1267" spans="2:5" x14ac:dyDescent="0.3">
      <c r="B1267" t="s">
        <v>2591</v>
      </c>
      <c r="C1267">
        <v>539098</v>
      </c>
      <c r="D1267" t="s">
        <v>698</v>
      </c>
      <c r="E1267" t="s">
        <v>723</v>
      </c>
    </row>
    <row r="1268" spans="2:5" x14ac:dyDescent="0.3">
      <c r="B1268" t="s">
        <v>2592</v>
      </c>
      <c r="C1268">
        <v>541557</v>
      </c>
      <c r="D1268" t="s">
        <v>2593</v>
      </c>
      <c r="E1268" t="s">
        <v>858</v>
      </c>
    </row>
    <row r="1269" spans="2:5" x14ac:dyDescent="0.3">
      <c r="B1269" t="s">
        <v>2594</v>
      </c>
      <c r="C1269">
        <v>517264</v>
      </c>
      <c r="D1269" t="s">
        <v>2595</v>
      </c>
      <c r="E1269" t="s">
        <v>1240</v>
      </c>
    </row>
    <row r="1270" spans="2:5" x14ac:dyDescent="0.3">
      <c r="B1270" t="s">
        <v>2596</v>
      </c>
      <c r="C1270">
        <v>533333</v>
      </c>
      <c r="D1270" t="s">
        <v>2597</v>
      </c>
      <c r="E1270" t="s">
        <v>858</v>
      </c>
    </row>
    <row r="1271" spans="2:5" x14ac:dyDescent="0.3">
      <c r="B1271" t="s">
        <v>2598</v>
      </c>
      <c r="C1271">
        <v>508954</v>
      </c>
      <c r="D1271" t="s">
        <v>698</v>
      </c>
      <c r="E1271" t="s">
        <v>715</v>
      </c>
    </row>
    <row r="1272" spans="2:5" x14ac:dyDescent="0.3">
      <c r="B1272" t="s">
        <v>2599</v>
      </c>
      <c r="C1272">
        <v>500144</v>
      </c>
      <c r="D1272" t="s">
        <v>2600</v>
      </c>
      <c r="E1272" t="s">
        <v>996</v>
      </c>
    </row>
    <row r="1273" spans="2:5" x14ac:dyDescent="0.3">
      <c r="B1273" t="s">
        <v>2601</v>
      </c>
      <c r="C1273">
        <v>500940</v>
      </c>
      <c r="D1273" t="s">
        <v>2602</v>
      </c>
      <c r="E1273" t="s">
        <v>818</v>
      </c>
    </row>
    <row r="1274" spans="2:5" x14ac:dyDescent="0.3">
      <c r="B1274" t="s">
        <v>2603</v>
      </c>
      <c r="C1274">
        <v>511122</v>
      </c>
      <c r="D1274" t="s">
        <v>698</v>
      </c>
      <c r="E1274" t="s">
        <v>715</v>
      </c>
    </row>
    <row r="1275" spans="2:5" x14ac:dyDescent="0.3">
      <c r="B1275" t="s">
        <v>2604</v>
      </c>
      <c r="C1275">
        <v>511122</v>
      </c>
      <c r="D1275" t="s">
        <v>698</v>
      </c>
      <c r="E1275" t="s">
        <v>715</v>
      </c>
    </row>
    <row r="1276" spans="2:5" x14ac:dyDescent="0.3">
      <c r="B1276" t="s">
        <v>2605</v>
      </c>
      <c r="C1276">
        <v>532379</v>
      </c>
      <c r="D1276" t="s">
        <v>698</v>
      </c>
      <c r="E1276" t="s">
        <v>791</v>
      </c>
    </row>
    <row r="1277" spans="2:5" x14ac:dyDescent="0.3">
      <c r="B1277" t="s">
        <v>2606</v>
      </c>
      <c r="C1277">
        <v>532809</v>
      </c>
      <c r="D1277" t="s">
        <v>2607</v>
      </c>
      <c r="E1277" t="s">
        <v>1028</v>
      </c>
    </row>
    <row r="1278" spans="2:5" x14ac:dyDescent="0.3">
      <c r="B1278" t="s">
        <v>2608</v>
      </c>
      <c r="C1278">
        <v>524743</v>
      </c>
      <c r="D1278" t="s">
        <v>698</v>
      </c>
      <c r="E1278" t="s">
        <v>746</v>
      </c>
    </row>
    <row r="1279" spans="2:5" x14ac:dyDescent="0.3">
      <c r="B1279" t="s">
        <v>2609</v>
      </c>
      <c r="C1279" t="s">
        <v>698</v>
      </c>
      <c r="D1279" t="s">
        <v>2610</v>
      </c>
      <c r="E1279" t="s">
        <v>709</v>
      </c>
    </row>
    <row r="1280" spans="2:5" x14ac:dyDescent="0.3">
      <c r="B1280" t="s">
        <v>2611</v>
      </c>
      <c r="C1280">
        <v>530885</v>
      </c>
      <c r="D1280" t="s">
        <v>698</v>
      </c>
      <c r="E1280" t="s">
        <v>684</v>
      </c>
    </row>
    <row r="1281" spans="2:5" x14ac:dyDescent="0.3">
      <c r="B1281" t="s">
        <v>2612</v>
      </c>
      <c r="C1281">
        <v>536751</v>
      </c>
      <c r="D1281" t="s">
        <v>698</v>
      </c>
      <c r="E1281" t="s">
        <v>681</v>
      </c>
    </row>
    <row r="1282" spans="2:5" x14ac:dyDescent="0.3">
      <c r="B1282" t="s">
        <v>2613</v>
      </c>
      <c r="C1282">
        <v>523672</v>
      </c>
      <c r="D1282" t="s">
        <v>698</v>
      </c>
      <c r="E1282" t="s">
        <v>896</v>
      </c>
    </row>
    <row r="1283" spans="2:5" x14ac:dyDescent="0.3">
      <c r="B1283" t="s">
        <v>2614</v>
      </c>
      <c r="C1283">
        <v>533638</v>
      </c>
      <c r="D1283" t="s">
        <v>2615</v>
      </c>
      <c r="E1283" t="s">
        <v>818</v>
      </c>
    </row>
    <row r="1284" spans="2:5" x14ac:dyDescent="0.3">
      <c r="B1284" t="s">
        <v>2616</v>
      </c>
      <c r="C1284">
        <v>540267</v>
      </c>
      <c r="D1284" t="s">
        <v>698</v>
      </c>
      <c r="E1284" t="s">
        <v>720</v>
      </c>
    </row>
    <row r="1285" spans="2:5" x14ac:dyDescent="0.3">
      <c r="B1285" t="s">
        <v>2617</v>
      </c>
      <c r="C1285">
        <v>530705</v>
      </c>
      <c r="D1285" t="s">
        <v>698</v>
      </c>
      <c r="E1285" t="s">
        <v>713</v>
      </c>
    </row>
    <row r="1286" spans="2:5" x14ac:dyDescent="0.3">
      <c r="B1286" t="s">
        <v>2618</v>
      </c>
      <c r="C1286">
        <v>532518</v>
      </c>
      <c r="D1286" t="s">
        <v>698</v>
      </c>
      <c r="E1286" t="s">
        <v>718</v>
      </c>
    </row>
    <row r="1287" spans="2:5" x14ac:dyDescent="0.3">
      <c r="B1287" t="s">
        <v>2619</v>
      </c>
      <c r="C1287">
        <v>522017</v>
      </c>
      <c r="D1287" t="s">
        <v>698</v>
      </c>
      <c r="E1287" t="s">
        <v>996</v>
      </c>
    </row>
    <row r="1288" spans="2:5" x14ac:dyDescent="0.3">
      <c r="B1288" t="s">
        <v>2620</v>
      </c>
      <c r="C1288">
        <v>534757</v>
      </c>
      <c r="D1288" t="s">
        <v>698</v>
      </c>
      <c r="E1288" t="s">
        <v>715</v>
      </c>
    </row>
    <row r="1289" spans="2:5" x14ac:dyDescent="0.3">
      <c r="B1289" t="s">
        <v>2621</v>
      </c>
      <c r="C1289" t="s">
        <v>698</v>
      </c>
      <c r="D1289" t="s">
        <v>2622</v>
      </c>
      <c r="E1289" t="s">
        <v>709</v>
      </c>
    </row>
    <row r="1290" spans="2:5" x14ac:dyDescent="0.3">
      <c r="B1290" t="s">
        <v>2623</v>
      </c>
      <c r="C1290">
        <v>540945</v>
      </c>
      <c r="D1290" t="s">
        <v>698</v>
      </c>
      <c r="E1290" t="s">
        <v>782</v>
      </c>
    </row>
    <row r="1291" spans="2:5" x14ac:dyDescent="0.3">
      <c r="B1291" t="s">
        <v>2624</v>
      </c>
      <c r="C1291">
        <v>503831</v>
      </c>
      <c r="D1291" t="s">
        <v>698</v>
      </c>
      <c r="E1291" t="s">
        <v>899</v>
      </c>
    </row>
    <row r="1292" spans="2:5" x14ac:dyDescent="0.3">
      <c r="B1292" t="s">
        <v>2625</v>
      </c>
      <c r="C1292">
        <v>507552</v>
      </c>
      <c r="D1292" t="s">
        <v>698</v>
      </c>
      <c r="E1292" t="s">
        <v>778</v>
      </c>
    </row>
    <row r="1293" spans="2:5" x14ac:dyDescent="0.3">
      <c r="B1293" t="s">
        <v>2626</v>
      </c>
      <c r="C1293">
        <v>502865</v>
      </c>
      <c r="D1293" t="s">
        <v>698</v>
      </c>
      <c r="E1293" t="s">
        <v>706</v>
      </c>
    </row>
    <row r="1294" spans="2:5" x14ac:dyDescent="0.3">
      <c r="B1294" t="s">
        <v>2627</v>
      </c>
      <c r="C1294">
        <v>500033</v>
      </c>
      <c r="D1294" t="s">
        <v>698</v>
      </c>
      <c r="E1294" t="s">
        <v>2628</v>
      </c>
    </row>
    <row r="1295" spans="2:5" x14ac:dyDescent="0.3">
      <c r="B1295" t="s">
        <v>2629</v>
      </c>
      <c r="C1295">
        <v>532843</v>
      </c>
      <c r="D1295" t="s">
        <v>2630</v>
      </c>
      <c r="E1295" t="s">
        <v>1168</v>
      </c>
    </row>
    <row r="1296" spans="2:5" x14ac:dyDescent="0.3">
      <c r="B1296" t="s">
        <v>2631</v>
      </c>
      <c r="C1296">
        <v>523696</v>
      </c>
      <c r="D1296" t="s">
        <v>698</v>
      </c>
      <c r="E1296" t="s">
        <v>887</v>
      </c>
    </row>
    <row r="1297" spans="2:5" x14ac:dyDescent="0.3">
      <c r="B1297" t="s">
        <v>2632</v>
      </c>
      <c r="C1297">
        <v>530213</v>
      </c>
      <c r="D1297" t="s">
        <v>698</v>
      </c>
      <c r="E1297" t="s">
        <v>720</v>
      </c>
    </row>
    <row r="1298" spans="2:5" x14ac:dyDescent="0.3">
      <c r="B1298" t="s">
        <v>2633</v>
      </c>
      <c r="C1298">
        <v>500150</v>
      </c>
      <c r="D1298" t="s">
        <v>2634</v>
      </c>
      <c r="E1298" t="s">
        <v>746</v>
      </c>
    </row>
    <row r="1299" spans="2:5" x14ac:dyDescent="0.3">
      <c r="B1299" t="s">
        <v>2635</v>
      </c>
      <c r="C1299">
        <v>500150</v>
      </c>
      <c r="D1299" t="s">
        <v>2634</v>
      </c>
      <c r="E1299" t="s">
        <v>746</v>
      </c>
    </row>
    <row r="1300" spans="2:5" x14ac:dyDescent="0.3">
      <c r="B1300" t="s">
        <v>2636</v>
      </c>
      <c r="C1300">
        <v>513579</v>
      </c>
      <c r="D1300" t="s">
        <v>698</v>
      </c>
      <c r="E1300" t="s">
        <v>1376</v>
      </c>
    </row>
    <row r="1301" spans="2:5" x14ac:dyDescent="0.3">
      <c r="B1301" t="s">
        <v>2637</v>
      </c>
      <c r="C1301" t="s">
        <v>698</v>
      </c>
      <c r="D1301" t="s">
        <v>2638</v>
      </c>
      <c r="E1301" t="s">
        <v>709</v>
      </c>
    </row>
    <row r="1302" spans="2:5" x14ac:dyDescent="0.3">
      <c r="B1302" t="s">
        <v>2639</v>
      </c>
      <c r="C1302">
        <v>532403</v>
      </c>
      <c r="D1302" t="s">
        <v>698</v>
      </c>
      <c r="E1302" t="s">
        <v>791</v>
      </c>
    </row>
    <row r="1303" spans="2:5" x14ac:dyDescent="0.3">
      <c r="B1303" t="s">
        <v>2640</v>
      </c>
      <c r="C1303">
        <v>540190</v>
      </c>
      <c r="D1303" t="s">
        <v>698</v>
      </c>
      <c r="E1303" t="s">
        <v>720</v>
      </c>
    </row>
    <row r="1304" spans="2:5" x14ac:dyDescent="0.3">
      <c r="B1304" t="s">
        <v>2641</v>
      </c>
      <c r="C1304">
        <v>539839</v>
      </c>
      <c r="D1304" t="s">
        <v>698</v>
      </c>
      <c r="E1304" t="s">
        <v>715</v>
      </c>
    </row>
    <row r="1305" spans="2:5" x14ac:dyDescent="0.3">
      <c r="B1305" t="s">
        <v>2642</v>
      </c>
      <c r="C1305">
        <v>539032</v>
      </c>
      <c r="D1305" t="s">
        <v>2643</v>
      </c>
      <c r="E1305" t="s">
        <v>1064</v>
      </c>
    </row>
    <row r="1306" spans="2:5" x14ac:dyDescent="0.3">
      <c r="B1306" t="s">
        <v>2644</v>
      </c>
      <c r="C1306">
        <v>539730</v>
      </c>
      <c r="D1306" t="s">
        <v>698</v>
      </c>
      <c r="E1306" t="s">
        <v>736</v>
      </c>
    </row>
    <row r="1307" spans="2:5" x14ac:dyDescent="0.3">
      <c r="B1307" t="s">
        <v>2645</v>
      </c>
      <c r="C1307">
        <v>530077</v>
      </c>
      <c r="D1307" t="s">
        <v>698</v>
      </c>
      <c r="E1307" t="s">
        <v>896</v>
      </c>
    </row>
    <row r="1308" spans="2:5" x14ac:dyDescent="0.3">
      <c r="B1308" t="s">
        <v>2646</v>
      </c>
      <c r="C1308">
        <v>508980</v>
      </c>
      <c r="D1308" t="s">
        <v>698</v>
      </c>
      <c r="E1308" t="s">
        <v>1119</v>
      </c>
    </row>
    <row r="1309" spans="2:5" x14ac:dyDescent="0.3">
      <c r="B1309" t="s">
        <v>2647</v>
      </c>
      <c r="C1309">
        <v>522195</v>
      </c>
      <c r="D1309" t="s">
        <v>698</v>
      </c>
      <c r="E1309" t="s">
        <v>1053</v>
      </c>
    </row>
    <row r="1310" spans="2:5" x14ac:dyDescent="0.3">
      <c r="B1310" t="s">
        <v>2648</v>
      </c>
      <c r="C1310">
        <v>521167</v>
      </c>
      <c r="D1310" t="s">
        <v>2649</v>
      </c>
      <c r="E1310" t="s">
        <v>1254</v>
      </c>
    </row>
    <row r="1311" spans="2:5" x14ac:dyDescent="0.3">
      <c r="B1311" t="s">
        <v>2650</v>
      </c>
      <c r="C1311">
        <v>532042</v>
      </c>
      <c r="D1311" t="s">
        <v>698</v>
      </c>
      <c r="E1311" t="s">
        <v>770</v>
      </c>
    </row>
    <row r="1312" spans="2:5" x14ac:dyDescent="0.3">
      <c r="B1312" t="s">
        <v>2651</v>
      </c>
      <c r="C1312">
        <v>533213</v>
      </c>
      <c r="D1312" t="s">
        <v>698</v>
      </c>
      <c r="E1312" t="s">
        <v>681</v>
      </c>
    </row>
    <row r="1313" spans="2:5" x14ac:dyDescent="0.3">
      <c r="B1313" t="s">
        <v>2652</v>
      </c>
      <c r="C1313">
        <v>538568</v>
      </c>
      <c r="D1313" t="s">
        <v>698</v>
      </c>
      <c r="E1313" t="s">
        <v>720</v>
      </c>
    </row>
    <row r="1314" spans="2:5" x14ac:dyDescent="0.3">
      <c r="B1314" t="s">
        <v>2653</v>
      </c>
      <c r="C1314">
        <v>539169</v>
      </c>
      <c r="D1314" t="s">
        <v>698</v>
      </c>
      <c r="E1314" t="s">
        <v>684</v>
      </c>
    </row>
    <row r="1315" spans="2:5" x14ac:dyDescent="0.3">
      <c r="B1315" t="s">
        <v>2654</v>
      </c>
      <c r="C1315">
        <v>533400</v>
      </c>
      <c r="D1315" t="s">
        <v>2655</v>
      </c>
      <c r="E1315" t="s">
        <v>758</v>
      </c>
    </row>
    <row r="1316" spans="2:5" x14ac:dyDescent="0.3">
      <c r="B1316" t="s">
        <v>2656</v>
      </c>
      <c r="C1316">
        <v>523574</v>
      </c>
      <c r="D1316" t="s">
        <v>2657</v>
      </c>
      <c r="E1316" t="s">
        <v>867</v>
      </c>
    </row>
    <row r="1317" spans="2:5" x14ac:dyDescent="0.3">
      <c r="B1317" t="s">
        <v>2656</v>
      </c>
      <c r="C1317">
        <v>570002</v>
      </c>
      <c r="D1317" t="s">
        <v>2658</v>
      </c>
      <c r="E1317" t="s">
        <v>867</v>
      </c>
    </row>
    <row r="1318" spans="2:5" x14ac:dyDescent="0.3">
      <c r="B1318" t="s">
        <v>2659</v>
      </c>
      <c r="C1318">
        <v>536507</v>
      </c>
      <c r="D1318" t="s">
        <v>2660</v>
      </c>
      <c r="E1318" t="s">
        <v>867</v>
      </c>
    </row>
    <row r="1319" spans="2:5" x14ac:dyDescent="0.3">
      <c r="B1319" t="s">
        <v>2661</v>
      </c>
      <c r="C1319">
        <v>533296</v>
      </c>
      <c r="D1319" t="s">
        <v>2662</v>
      </c>
      <c r="E1319" t="s">
        <v>867</v>
      </c>
    </row>
    <row r="1320" spans="2:5" x14ac:dyDescent="0.3">
      <c r="B1320" t="s">
        <v>2663</v>
      </c>
      <c r="C1320">
        <v>540064</v>
      </c>
      <c r="D1320" t="s">
        <v>2664</v>
      </c>
      <c r="E1320" t="s">
        <v>867</v>
      </c>
    </row>
    <row r="1321" spans="2:5" x14ac:dyDescent="0.3">
      <c r="B1321" t="s">
        <v>2665</v>
      </c>
      <c r="C1321">
        <v>540798</v>
      </c>
      <c r="D1321" t="s">
        <v>2666</v>
      </c>
      <c r="E1321" t="s">
        <v>1019</v>
      </c>
    </row>
    <row r="1322" spans="2:5" x14ac:dyDescent="0.3">
      <c r="B1322" t="s">
        <v>2667</v>
      </c>
      <c r="C1322">
        <v>523113</v>
      </c>
      <c r="D1322" t="s">
        <v>698</v>
      </c>
      <c r="E1322" t="s">
        <v>715</v>
      </c>
    </row>
    <row r="1323" spans="2:5" x14ac:dyDescent="0.3">
      <c r="B1323" t="s">
        <v>2668</v>
      </c>
      <c r="C1323">
        <v>534063</v>
      </c>
      <c r="D1323" t="s">
        <v>698</v>
      </c>
      <c r="E1323" t="s">
        <v>681</v>
      </c>
    </row>
    <row r="1324" spans="2:5" x14ac:dyDescent="0.3">
      <c r="B1324" t="s">
        <v>2669</v>
      </c>
      <c r="C1324">
        <v>504346</v>
      </c>
      <c r="D1324" t="s">
        <v>698</v>
      </c>
      <c r="E1324" t="s">
        <v>681</v>
      </c>
    </row>
    <row r="1325" spans="2:5" x14ac:dyDescent="0.3">
      <c r="B1325" t="s">
        <v>2670</v>
      </c>
      <c r="C1325">
        <v>505250</v>
      </c>
      <c r="D1325" t="s">
        <v>698</v>
      </c>
      <c r="E1325" t="s">
        <v>706</v>
      </c>
    </row>
    <row r="1326" spans="2:5" x14ac:dyDescent="0.3">
      <c r="B1326" t="s">
        <v>2671</v>
      </c>
      <c r="C1326">
        <v>540614</v>
      </c>
      <c r="D1326" t="s">
        <v>698</v>
      </c>
      <c r="E1326" t="s">
        <v>741</v>
      </c>
    </row>
    <row r="1327" spans="2:5" x14ac:dyDescent="0.3">
      <c r="B1327" t="s">
        <v>2672</v>
      </c>
      <c r="C1327">
        <v>531758</v>
      </c>
      <c r="D1327" t="s">
        <v>698</v>
      </c>
      <c r="E1327" t="s">
        <v>715</v>
      </c>
    </row>
    <row r="1328" spans="2:5" x14ac:dyDescent="0.3">
      <c r="B1328" t="s">
        <v>2673</v>
      </c>
      <c r="C1328">
        <v>513059</v>
      </c>
      <c r="D1328" t="s">
        <v>698</v>
      </c>
      <c r="E1328" t="s">
        <v>1053</v>
      </c>
    </row>
    <row r="1329" spans="2:5" x14ac:dyDescent="0.3">
      <c r="B1329" t="s">
        <v>2674</v>
      </c>
      <c r="C1329">
        <v>542666</v>
      </c>
      <c r="D1329" t="s">
        <v>2675</v>
      </c>
      <c r="E1329" t="s">
        <v>2676</v>
      </c>
    </row>
    <row r="1330" spans="2:5" x14ac:dyDescent="0.3">
      <c r="B1330" t="s">
        <v>2677</v>
      </c>
      <c r="C1330">
        <v>505714</v>
      </c>
      <c r="D1330" t="s">
        <v>2678</v>
      </c>
      <c r="E1330" t="s">
        <v>1053</v>
      </c>
    </row>
    <row r="1331" spans="2:5" x14ac:dyDescent="0.3">
      <c r="B1331" t="s">
        <v>2679</v>
      </c>
      <c r="C1331">
        <v>505714</v>
      </c>
      <c r="D1331" t="s">
        <v>2678</v>
      </c>
      <c r="E1331" t="s">
        <v>1053</v>
      </c>
    </row>
    <row r="1332" spans="2:5" x14ac:dyDescent="0.3">
      <c r="B1332" t="s">
        <v>2680</v>
      </c>
      <c r="C1332">
        <v>524624</v>
      </c>
      <c r="D1332" t="s">
        <v>2681</v>
      </c>
      <c r="E1332" t="s">
        <v>2682</v>
      </c>
    </row>
    <row r="1333" spans="2:5" x14ac:dyDescent="0.3">
      <c r="B1333" t="s">
        <v>2683</v>
      </c>
      <c r="C1333">
        <v>531196</v>
      </c>
      <c r="D1333" t="s">
        <v>698</v>
      </c>
      <c r="E1333" t="s">
        <v>720</v>
      </c>
    </row>
    <row r="1334" spans="2:5" x14ac:dyDescent="0.3">
      <c r="B1334" t="s">
        <v>2684</v>
      </c>
      <c r="C1334">
        <v>531196</v>
      </c>
      <c r="D1334" t="s">
        <v>698</v>
      </c>
      <c r="E1334" t="s">
        <v>720</v>
      </c>
    </row>
    <row r="1335" spans="2:5" x14ac:dyDescent="0.3">
      <c r="B1335" t="s">
        <v>2685</v>
      </c>
      <c r="C1335">
        <v>532155</v>
      </c>
      <c r="D1335" t="s">
        <v>2686</v>
      </c>
      <c r="E1335" t="s">
        <v>723</v>
      </c>
    </row>
    <row r="1336" spans="2:5" x14ac:dyDescent="0.3">
      <c r="B1336" t="s">
        <v>2687</v>
      </c>
      <c r="C1336">
        <v>532155</v>
      </c>
      <c r="D1336" t="s">
        <v>2686</v>
      </c>
      <c r="E1336" t="s">
        <v>723</v>
      </c>
    </row>
    <row r="1337" spans="2:5" x14ac:dyDescent="0.3">
      <c r="B1337" t="s">
        <v>2688</v>
      </c>
      <c r="C1337">
        <v>538609</v>
      </c>
      <c r="D1337" t="s">
        <v>698</v>
      </c>
      <c r="E1337" t="s">
        <v>681</v>
      </c>
    </row>
    <row r="1338" spans="2:5" x14ac:dyDescent="0.3">
      <c r="B1338" t="s">
        <v>2689</v>
      </c>
      <c r="C1338">
        <v>505711</v>
      </c>
      <c r="D1338" t="s">
        <v>698</v>
      </c>
      <c r="E1338" t="s">
        <v>1053</v>
      </c>
    </row>
    <row r="1339" spans="2:5" x14ac:dyDescent="0.3">
      <c r="B1339" t="s">
        <v>2690</v>
      </c>
      <c r="C1339">
        <v>539228</v>
      </c>
      <c r="D1339" t="s">
        <v>698</v>
      </c>
      <c r="E1339" t="s">
        <v>2691</v>
      </c>
    </row>
    <row r="1340" spans="2:5" x14ac:dyDescent="0.3">
      <c r="B1340" t="s">
        <v>2692</v>
      </c>
      <c r="C1340">
        <v>538881</v>
      </c>
      <c r="D1340" t="s">
        <v>698</v>
      </c>
      <c r="E1340" t="s">
        <v>715</v>
      </c>
    </row>
    <row r="1341" spans="2:5" x14ac:dyDescent="0.3">
      <c r="B1341" t="s">
        <v>2693</v>
      </c>
      <c r="C1341">
        <v>504697</v>
      </c>
      <c r="D1341" t="s">
        <v>698</v>
      </c>
      <c r="E1341" t="s">
        <v>996</v>
      </c>
    </row>
    <row r="1342" spans="2:5" x14ac:dyDescent="0.3">
      <c r="B1342" t="s">
        <v>2694</v>
      </c>
      <c r="C1342">
        <v>531911</v>
      </c>
      <c r="D1342" t="s">
        <v>698</v>
      </c>
      <c r="E1342" t="s">
        <v>706</v>
      </c>
    </row>
    <row r="1343" spans="2:5" x14ac:dyDescent="0.3">
      <c r="B1343" t="s">
        <v>2695</v>
      </c>
      <c r="C1343">
        <v>526073</v>
      </c>
      <c r="D1343" t="s">
        <v>698</v>
      </c>
      <c r="E1343" t="s">
        <v>883</v>
      </c>
    </row>
    <row r="1344" spans="2:5" x14ac:dyDescent="0.3">
      <c r="B1344" t="s">
        <v>2696</v>
      </c>
      <c r="C1344">
        <v>506186</v>
      </c>
      <c r="D1344" t="s">
        <v>698</v>
      </c>
      <c r="E1344" t="s">
        <v>701</v>
      </c>
    </row>
    <row r="1345" spans="2:5" x14ac:dyDescent="0.3">
      <c r="B1345" t="s">
        <v>2697</v>
      </c>
      <c r="C1345">
        <v>540935</v>
      </c>
      <c r="D1345" t="s">
        <v>2698</v>
      </c>
      <c r="E1345" t="s">
        <v>858</v>
      </c>
    </row>
    <row r="1346" spans="2:5" x14ac:dyDescent="0.3">
      <c r="B1346" t="s">
        <v>2699</v>
      </c>
      <c r="C1346">
        <v>533265</v>
      </c>
      <c r="D1346" t="s">
        <v>2700</v>
      </c>
      <c r="E1346" t="s">
        <v>730</v>
      </c>
    </row>
    <row r="1347" spans="2:5" x14ac:dyDescent="0.3">
      <c r="B1347" t="s">
        <v>2701</v>
      </c>
      <c r="C1347">
        <v>532726</v>
      </c>
      <c r="D1347" t="s">
        <v>2702</v>
      </c>
      <c r="E1347" t="s">
        <v>730</v>
      </c>
    </row>
    <row r="1348" spans="2:5" x14ac:dyDescent="0.3">
      <c r="B1348" t="s">
        <v>2703</v>
      </c>
      <c r="C1348">
        <v>531902</v>
      </c>
      <c r="D1348" t="s">
        <v>2704</v>
      </c>
      <c r="E1348" t="s">
        <v>784</v>
      </c>
    </row>
    <row r="1349" spans="2:5" x14ac:dyDescent="0.3">
      <c r="B1349" t="s">
        <v>2705</v>
      </c>
      <c r="C1349">
        <v>532959</v>
      </c>
      <c r="D1349" t="s">
        <v>2706</v>
      </c>
      <c r="E1349" t="s">
        <v>1096</v>
      </c>
    </row>
    <row r="1350" spans="2:5" x14ac:dyDescent="0.3">
      <c r="B1350" t="s">
        <v>2707</v>
      </c>
      <c r="C1350">
        <v>513108</v>
      </c>
      <c r="D1350" t="s">
        <v>2708</v>
      </c>
      <c r="E1350" t="s">
        <v>1021</v>
      </c>
    </row>
    <row r="1351" spans="2:5" x14ac:dyDescent="0.3">
      <c r="B1351" t="s">
        <v>2709</v>
      </c>
      <c r="C1351">
        <v>500153</v>
      </c>
      <c r="D1351" t="s">
        <v>698</v>
      </c>
      <c r="E1351" t="s">
        <v>746</v>
      </c>
    </row>
    <row r="1352" spans="2:5" x14ac:dyDescent="0.3">
      <c r="B1352" t="s">
        <v>2710</v>
      </c>
      <c r="C1352">
        <v>541703</v>
      </c>
      <c r="D1352" t="s">
        <v>698</v>
      </c>
      <c r="E1352" t="s">
        <v>699</v>
      </c>
    </row>
    <row r="1353" spans="2:5" x14ac:dyDescent="0.3">
      <c r="B1353" t="s">
        <v>2711</v>
      </c>
      <c r="C1353">
        <v>541703</v>
      </c>
      <c r="D1353" t="s">
        <v>698</v>
      </c>
      <c r="E1353" t="s">
        <v>699</v>
      </c>
    </row>
    <row r="1354" spans="2:5" x14ac:dyDescent="0.3">
      <c r="B1354" t="s">
        <v>2712</v>
      </c>
      <c r="C1354">
        <v>504397</v>
      </c>
      <c r="D1354" t="s">
        <v>698</v>
      </c>
      <c r="E1354" t="s">
        <v>1119</v>
      </c>
    </row>
    <row r="1355" spans="2:5" x14ac:dyDescent="0.3">
      <c r="B1355" t="s">
        <v>2713</v>
      </c>
      <c r="C1355">
        <v>526367</v>
      </c>
      <c r="D1355" t="s">
        <v>2714</v>
      </c>
      <c r="E1355" t="s">
        <v>784</v>
      </c>
    </row>
    <row r="1356" spans="2:5" x14ac:dyDescent="0.3">
      <c r="B1356" t="s">
        <v>2715</v>
      </c>
      <c r="C1356">
        <v>514167</v>
      </c>
      <c r="D1356" t="s">
        <v>2716</v>
      </c>
      <c r="E1356" t="s">
        <v>1119</v>
      </c>
    </row>
    <row r="1357" spans="2:5" x14ac:dyDescent="0.3">
      <c r="B1357" t="s">
        <v>2717</v>
      </c>
      <c r="C1357" t="s">
        <v>698</v>
      </c>
      <c r="D1357" t="s">
        <v>2718</v>
      </c>
      <c r="E1357" t="s">
        <v>709</v>
      </c>
    </row>
    <row r="1358" spans="2:5" x14ac:dyDescent="0.3">
      <c r="B1358" t="s">
        <v>2719</v>
      </c>
      <c r="C1358">
        <v>531813</v>
      </c>
      <c r="D1358" t="s">
        <v>698</v>
      </c>
      <c r="E1358" t="s">
        <v>692</v>
      </c>
    </row>
    <row r="1359" spans="2:5" x14ac:dyDescent="0.3">
      <c r="B1359" t="s">
        <v>2720</v>
      </c>
      <c r="C1359">
        <v>531813</v>
      </c>
      <c r="D1359" t="s">
        <v>698</v>
      </c>
      <c r="E1359" t="s">
        <v>692</v>
      </c>
    </row>
    <row r="1360" spans="2:5" x14ac:dyDescent="0.3">
      <c r="B1360" t="s">
        <v>2721</v>
      </c>
      <c r="C1360">
        <v>539680</v>
      </c>
      <c r="D1360" t="s">
        <v>698</v>
      </c>
      <c r="E1360" t="s">
        <v>736</v>
      </c>
    </row>
    <row r="1361" spans="2:5" x14ac:dyDescent="0.3">
      <c r="B1361" t="s">
        <v>2722</v>
      </c>
      <c r="C1361">
        <v>540647</v>
      </c>
      <c r="D1361" t="s">
        <v>2723</v>
      </c>
      <c r="E1361" t="s">
        <v>718</v>
      </c>
    </row>
    <row r="1362" spans="2:5" x14ac:dyDescent="0.3">
      <c r="B1362" t="s">
        <v>2724</v>
      </c>
      <c r="C1362">
        <v>521176</v>
      </c>
      <c r="D1362" t="s">
        <v>2725</v>
      </c>
      <c r="E1362" t="s">
        <v>713</v>
      </c>
    </row>
    <row r="1363" spans="2:5" x14ac:dyDescent="0.3">
      <c r="B1363" t="s">
        <v>2726</v>
      </c>
      <c r="C1363">
        <v>512443</v>
      </c>
      <c r="D1363" t="s">
        <v>698</v>
      </c>
      <c r="E1363" t="s">
        <v>720</v>
      </c>
    </row>
    <row r="1364" spans="2:5" x14ac:dyDescent="0.3">
      <c r="B1364" t="s">
        <v>2727</v>
      </c>
      <c r="C1364">
        <v>539492</v>
      </c>
      <c r="D1364" t="s">
        <v>698</v>
      </c>
      <c r="E1364" t="s">
        <v>715</v>
      </c>
    </row>
    <row r="1365" spans="2:5" x14ac:dyDescent="0.3">
      <c r="B1365" t="s">
        <v>2728</v>
      </c>
      <c r="C1365">
        <v>542011</v>
      </c>
      <c r="D1365" t="s">
        <v>2729</v>
      </c>
      <c r="E1365" t="s">
        <v>776</v>
      </c>
    </row>
    <row r="1366" spans="2:5" x14ac:dyDescent="0.3">
      <c r="B1366" t="s">
        <v>2730</v>
      </c>
      <c r="C1366">
        <v>500155</v>
      </c>
      <c r="D1366" t="s">
        <v>2731</v>
      </c>
      <c r="E1366" t="s">
        <v>713</v>
      </c>
    </row>
    <row r="1367" spans="2:5" x14ac:dyDescent="0.3">
      <c r="B1367" t="s">
        <v>2732</v>
      </c>
      <c r="C1367">
        <v>530615</v>
      </c>
      <c r="D1367" t="s">
        <v>698</v>
      </c>
      <c r="E1367" t="s">
        <v>730</v>
      </c>
    </row>
    <row r="1368" spans="2:5" x14ac:dyDescent="0.3">
      <c r="B1368" t="s">
        <v>2733</v>
      </c>
      <c r="C1368">
        <v>526727</v>
      </c>
      <c r="D1368" t="s">
        <v>698</v>
      </c>
      <c r="E1368" t="s">
        <v>1096</v>
      </c>
    </row>
    <row r="1369" spans="2:5" x14ac:dyDescent="0.3">
      <c r="B1369" t="s">
        <v>2734</v>
      </c>
      <c r="C1369">
        <v>512493</v>
      </c>
      <c r="D1369" t="s">
        <v>698</v>
      </c>
      <c r="E1369" t="s">
        <v>681</v>
      </c>
    </row>
    <row r="1370" spans="2:5" x14ac:dyDescent="0.3">
      <c r="B1370" t="s">
        <v>2735</v>
      </c>
      <c r="C1370">
        <v>530161</v>
      </c>
      <c r="D1370" t="s">
        <v>698</v>
      </c>
      <c r="E1370" t="s">
        <v>720</v>
      </c>
    </row>
    <row r="1371" spans="2:5" x14ac:dyDescent="0.3">
      <c r="B1371" t="s">
        <v>2736</v>
      </c>
      <c r="C1371">
        <v>541276</v>
      </c>
      <c r="D1371" t="s">
        <v>698</v>
      </c>
      <c r="E1371" t="s">
        <v>720</v>
      </c>
    </row>
    <row r="1372" spans="2:5" x14ac:dyDescent="0.3">
      <c r="B1372" t="s">
        <v>2737</v>
      </c>
      <c r="C1372">
        <v>509563</v>
      </c>
      <c r="D1372" t="s">
        <v>698</v>
      </c>
      <c r="E1372" t="s">
        <v>713</v>
      </c>
    </row>
    <row r="1373" spans="2:5" x14ac:dyDescent="0.3">
      <c r="B1373" t="s">
        <v>2738</v>
      </c>
      <c r="C1373">
        <v>500655</v>
      </c>
      <c r="D1373" t="s">
        <v>698</v>
      </c>
      <c r="E1373" t="s">
        <v>746</v>
      </c>
    </row>
    <row r="1374" spans="2:5" x14ac:dyDescent="0.3">
      <c r="B1374" t="s">
        <v>2739</v>
      </c>
      <c r="C1374">
        <v>514400</v>
      </c>
      <c r="D1374" t="s">
        <v>698</v>
      </c>
      <c r="E1374" t="s">
        <v>720</v>
      </c>
    </row>
    <row r="1375" spans="2:5" x14ac:dyDescent="0.3">
      <c r="B1375" t="s">
        <v>2740</v>
      </c>
      <c r="C1375">
        <v>509557</v>
      </c>
      <c r="D1375" t="s">
        <v>2741</v>
      </c>
      <c r="E1375" t="s">
        <v>713</v>
      </c>
    </row>
    <row r="1376" spans="2:5" x14ac:dyDescent="0.3">
      <c r="B1376" t="s">
        <v>2742</v>
      </c>
      <c r="C1376">
        <v>532622</v>
      </c>
      <c r="D1376" t="s">
        <v>2743</v>
      </c>
      <c r="E1376" t="s">
        <v>1019</v>
      </c>
    </row>
    <row r="1377" spans="2:5" x14ac:dyDescent="0.3">
      <c r="B1377" t="s">
        <v>2744</v>
      </c>
      <c r="C1377">
        <v>532345</v>
      </c>
      <c r="D1377" t="s">
        <v>2745</v>
      </c>
      <c r="E1377" t="s">
        <v>1019</v>
      </c>
    </row>
    <row r="1378" spans="2:5" x14ac:dyDescent="0.3">
      <c r="B1378" t="s">
        <v>2746</v>
      </c>
      <c r="C1378">
        <v>539515</v>
      </c>
      <c r="D1378" t="s">
        <v>698</v>
      </c>
      <c r="E1378" t="s">
        <v>720</v>
      </c>
    </row>
    <row r="1379" spans="2:5" x14ac:dyDescent="0.3">
      <c r="B1379" t="s">
        <v>2747</v>
      </c>
      <c r="C1379">
        <v>540613</v>
      </c>
      <c r="D1379" t="s">
        <v>698</v>
      </c>
      <c r="E1379" t="s">
        <v>720</v>
      </c>
    </row>
    <row r="1380" spans="2:5" x14ac:dyDescent="0.3">
      <c r="B1380" t="s">
        <v>2748</v>
      </c>
      <c r="C1380">
        <v>540936</v>
      </c>
      <c r="D1380" t="s">
        <v>698</v>
      </c>
      <c r="E1380" t="s">
        <v>720</v>
      </c>
    </row>
    <row r="1381" spans="2:5" x14ac:dyDescent="0.3">
      <c r="B1381" t="s">
        <v>2749</v>
      </c>
      <c r="C1381">
        <v>524564</v>
      </c>
      <c r="D1381" t="s">
        <v>698</v>
      </c>
      <c r="E1381" t="s">
        <v>746</v>
      </c>
    </row>
    <row r="1382" spans="2:5" x14ac:dyDescent="0.3">
      <c r="B1382" t="s">
        <v>2750</v>
      </c>
      <c r="C1382">
        <v>541546</v>
      </c>
      <c r="D1382" t="s">
        <v>2751</v>
      </c>
      <c r="E1382" t="s">
        <v>1096</v>
      </c>
    </row>
    <row r="1383" spans="2:5" x14ac:dyDescent="0.3">
      <c r="B1383" t="s">
        <v>2752</v>
      </c>
      <c r="C1383">
        <v>532767</v>
      </c>
      <c r="D1383" t="s">
        <v>2753</v>
      </c>
      <c r="E1383" t="s">
        <v>1096</v>
      </c>
    </row>
    <row r="1384" spans="2:5" x14ac:dyDescent="0.3">
      <c r="B1384" t="s">
        <v>2754</v>
      </c>
      <c r="C1384">
        <v>532183</v>
      </c>
      <c r="D1384" t="s">
        <v>698</v>
      </c>
      <c r="E1384" t="s">
        <v>1397</v>
      </c>
    </row>
    <row r="1385" spans="2:5" x14ac:dyDescent="0.3">
      <c r="B1385" t="s">
        <v>2755</v>
      </c>
      <c r="C1385">
        <v>539009</v>
      </c>
      <c r="D1385" t="s">
        <v>698</v>
      </c>
      <c r="E1385" t="s">
        <v>1096</v>
      </c>
    </row>
    <row r="1386" spans="2:5" x14ac:dyDescent="0.3">
      <c r="B1386" t="s">
        <v>2756</v>
      </c>
      <c r="C1386">
        <v>538319</v>
      </c>
      <c r="D1386" t="s">
        <v>698</v>
      </c>
      <c r="E1386" t="s">
        <v>681</v>
      </c>
    </row>
    <row r="1387" spans="2:5" x14ac:dyDescent="0.3">
      <c r="B1387" t="s">
        <v>2757</v>
      </c>
      <c r="C1387">
        <v>535917</v>
      </c>
      <c r="D1387" t="s">
        <v>698</v>
      </c>
      <c r="E1387" t="s">
        <v>681</v>
      </c>
    </row>
    <row r="1388" spans="2:5" x14ac:dyDescent="0.3">
      <c r="B1388" t="s">
        <v>2758</v>
      </c>
      <c r="C1388">
        <v>535431</v>
      </c>
      <c r="D1388" t="s">
        <v>698</v>
      </c>
      <c r="E1388" t="s">
        <v>681</v>
      </c>
    </row>
    <row r="1389" spans="2:5" x14ac:dyDescent="0.3">
      <c r="B1389" t="s">
        <v>2759</v>
      </c>
      <c r="C1389">
        <v>530855</v>
      </c>
      <c r="D1389" t="s">
        <v>698</v>
      </c>
      <c r="E1389" t="s">
        <v>715</v>
      </c>
    </row>
    <row r="1390" spans="2:5" x14ac:dyDescent="0.3">
      <c r="B1390" t="s">
        <v>2760</v>
      </c>
      <c r="C1390">
        <v>532309</v>
      </c>
      <c r="D1390" t="s">
        <v>2761</v>
      </c>
      <c r="E1390" t="s">
        <v>741</v>
      </c>
    </row>
    <row r="1391" spans="2:5" x14ac:dyDescent="0.3">
      <c r="B1391" t="s">
        <v>2762</v>
      </c>
      <c r="C1391">
        <v>532309</v>
      </c>
      <c r="D1391" t="s">
        <v>2761</v>
      </c>
      <c r="E1391" t="s">
        <v>741</v>
      </c>
    </row>
    <row r="1392" spans="2:5" x14ac:dyDescent="0.3">
      <c r="B1392" t="s">
        <v>2763</v>
      </c>
      <c r="C1392">
        <v>522275</v>
      </c>
      <c r="D1392" t="s">
        <v>2764</v>
      </c>
      <c r="E1392" t="s">
        <v>837</v>
      </c>
    </row>
    <row r="1393" spans="2:5" x14ac:dyDescent="0.3">
      <c r="B1393" t="s">
        <v>2765</v>
      </c>
      <c r="C1393">
        <v>522275</v>
      </c>
      <c r="D1393" t="s">
        <v>2764</v>
      </c>
      <c r="E1393" t="s">
        <v>837</v>
      </c>
    </row>
    <row r="1394" spans="2:5" x14ac:dyDescent="0.3">
      <c r="B1394" t="s">
        <v>2766</v>
      </c>
      <c r="C1394">
        <v>504028</v>
      </c>
      <c r="D1394" t="s">
        <v>698</v>
      </c>
      <c r="E1394" t="s">
        <v>883</v>
      </c>
    </row>
    <row r="1395" spans="2:5" x14ac:dyDescent="0.3">
      <c r="B1395" t="s">
        <v>2767</v>
      </c>
      <c r="C1395">
        <v>532764</v>
      </c>
      <c r="D1395" t="s">
        <v>2768</v>
      </c>
      <c r="E1395" t="s">
        <v>784</v>
      </c>
    </row>
    <row r="1396" spans="2:5" x14ac:dyDescent="0.3">
      <c r="B1396" t="s">
        <v>2769</v>
      </c>
      <c r="C1396">
        <v>530389</v>
      </c>
      <c r="D1396" t="s">
        <v>698</v>
      </c>
      <c r="E1396" t="s">
        <v>718</v>
      </c>
    </row>
    <row r="1397" spans="2:5" x14ac:dyDescent="0.3">
      <c r="B1397" t="s">
        <v>2770</v>
      </c>
      <c r="C1397" t="s">
        <v>698</v>
      </c>
      <c r="D1397" t="s">
        <v>2771</v>
      </c>
      <c r="E1397" t="s">
        <v>709</v>
      </c>
    </row>
    <row r="1398" spans="2:5" x14ac:dyDescent="0.3">
      <c r="B1398" t="s">
        <v>2772</v>
      </c>
      <c r="C1398">
        <v>539486</v>
      </c>
      <c r="D1398" t="s">
        <v>698</v>
      </c>
      <c r="E1398" t="s">
        <v>715</v>
      </c>
    </row>
    <row r="1399" spans="2:5" x14ac:dyDescent="0.3">
      <c r="B1399" t="s">
        <v>2773</v>
      </c>
      <c r="C1399">
        <v>521133</v>
      </c>
      <c r="D1399" t="s">
        <v>698</v>
      </c>
      <c r="E1399" t="s">
        <v>713</v>
      </c>
    </row>
    <row r="1400" spans="2:5" x14ac:dyDescent="0.3">
      <c r="B1400" t="s">
        <v>2774</v>
      </c>
      <c r="C1400">
        <v>521133</v>
      </c>
      <c r="D1400" t="s">
        <v>698</v>
      </c>
      <c r="E1400" t="s">
        <v>713</v>
      </c>
    </row>
    <row r="1401" spans="2:5" x14ac:dyDescent="0.3">
      <c r="B1401" t="s">
        <v>2775</v>
      </c>
      <c r="C1401">
        <v>532318</v>
      </c>
      <c r="D1401" t="s">
        <v>2776</v>
      </c>
      <c r="E1401" t="s">
        <v>2325</v>
      </c>
    </row>
    <row r="1402" spans="2:5" x14ac:dyDescent="0.3">
      <c r="B1402" t="s">
        <v>2777</v>
      </c>
      <c r="C1402">
        <v>531137</v>
      </c>
      <c r="D1402" t="s">
        <v>698</v>
      </c>
      <c r="E1402" t="s">
        <v>1119</v>
      </c>
    </row>
    <row r="1403" spans="2:5" x14ac:dyDescent="0.3">
      <c r="B1403" t="s">
        <v>2778</v>
      </c>
      <c r="C1403">
        <v>541999</v>
      </c>
      <c r="D1403" t="s">
        <v>698</v>
      </c>
      <c r="E1403" t="s">
        <v>896</v>
      </c>
    </row>
    <row r="1404" spans="2:5" x14ac:dyDescent="0.3">
      <c r="B1404" t="s">
        <v>2779</v>
      </c>
      <c r="C1404">
        <v>540755</v>
      </c>
      <c r="D1404" t="s">
        <v>2780</v>
      </c>
      <c r="E1404" t="s">
        <v>2781</v>
      </c>
    </row>
    <row r="1405" spans="2:5" x14ac:dyDescent="0.3">
      <c r="B1405" t="s">
        <v>2782</v>
      </c>
      <c r="C1405">
        <v>539407</v>
      </c>
      <c r="D1405" t="s">
        <v>698</v>
      </c>
      <c r="E1405" t="s">
        <v>1096</v>
      </c>
    </row>
    <row r="1406" spans="2:5" x14ac:dyDescent="0.3">
      <c r="B1406" t="s">
        <v>2783</v>
      </c>
      <c r="C1406">
        <v>514336</v>
      </c>
      <c r="D1406" t="s">
        <v>698</v>
      </c>
      <c r="E1406" t="s">
        <v>1036</v>
      </c>
    </row>
    <row r="1407" spans="2:5" x14ac:dyDescent="0.3">
      <c r="B1407" t="s">
        <v>2784</v>
      </c>
      <c r="C1407">
        <v>514336</v>
      </c>
      <c r="D1407" t="s">
        <v>698</v>
      </c>
      <c r="E1407" t="s">
        <v>1036</v>
      </c>
    </row>
    <row r="1408" spans="2:5" x14ac:dyDescent="0.3">
      <c r="B1408" t="s">
        <v>2785</v>
      </c>
      <c r="C1408">
        <v>506109</v>
      </c>
      <c r="D1408" t="s">
        <v>2786</v>
      </c>
      <c r="E1408" t="s">
        <v>791</v>
      </c>
    </row>
    <row r="1409" spans="2:5" x14ac:dyDescent="0.3">
      <c r="B1409" t="s">
        <v>2787</v>
      </c>
      <c r="C1409">
        <v>531739</v>
      </c>
      <c r="D1409" t="s">
        <v>698</v>
      </c>
      <c r="E1409" t="s">
        <v>736</v>
      </c>
    </row>
    <row r="1410" spans="2:5" x14ac:dyDescent="0.3">
      <c r="B1410" t="s">
        <v>2788</v>
      </c>
      <c r="C1410">
        <v>539206</v>
      </c>
      <c r="D1410" t="s">
        <v>698</v>
      </c>
      <c r="E1410" t="s">
        <v>1036</v>
      </c>
    </row>
    <row r="1411" spans="2:5" x14ac:dyDescent="0.3">
      <c r="B1411" t="s">
        <v>2789</v>
      </c>
      <c r="C1411">
        <v>538961</v>
      </c>
      <c r="D1411" t="s">
        <v>2790</v>
      </c>
      <c r="E1411" t="s">
        <v>692</v>
      </c>
    </row>
    <row r="1412" spans="2:5" x14ac:dyDescent="0.3">
      <c r="B1412" t="s">
        <v>2791</v>
      </c>
      <c r="C1412">
        <v>530343</v>
      </c>
      <c r="D1412" t="s">
        <v>2792</v>
      </c>
      <c r="E1412" t="s">
        <v>996</v>
      </c>
    </row>
    <row r="1413" spans="2:5" x14ac:dyDescent="0.3">
      <c r="B1413" t="s">
        <v>2793</v>
      </c>
      <c r="C1413">
        <v>532285</v>
      </c>
      <c r="D1413" t="s">
        <v>2794</v>
      </c>
      <c r="E1413" t="s">
        <v>681</v>
      </c>
    </row>
    <row r="1414" spans="2:5" x14ac:dyDescent="0.3">
      <c r="B1414" t="s">
        <v>2795</v>
      </c>
      <c r="C1414">
        <v>500171</v>
      </c>
      <c r="D1414" t="s">
        <v>2796</v>
      </c>
      <c r="E1414" t="s">
        <v>746</v>
      </c>
    </row>
    <row r="1415" spans="2:5" x14ac:dyDescent="0.3">
      <c r="B1415" t="s">
        <v>2797</v>
      </c>
      <c r="C1415">
        <v>533048</v>
      </c>
      <c r="D1415" t="s">
        <v>2798</v>
      </c>
      <c r="E1415" t="s">
        <v>1096</v>
      </c>
    </row>
    <row r="1416" spans="2:5" x14ac:dyDescent="0.3">
      <c r="B1416" t="s">
        <v>2799</v>
      </c>
      <c r="C1416">
        <v>511676</v>
      </c>
      <c r="D1416" t="s">
        <v>2800</v>
      </c>
      <c r="E1416" t="s">
        <v>756</v>
      </c>
    </row>
    <row r="1417" spans="2:5" x14ac:dyDescent="0.3">
      <c r="B1417" t="s">
        <v>2801</v>
      </c>
      <c r="C1417">
        <v>538788</v>
      </c>
      <c r="D1417" t="s">
        <v>698</v>
      </c>
      <c r="E1417" t="s">
        <v>715</v>
      </c>
    </row>
    <row r="1418" spans="2:5" x14ac:dyDescent="0.3">
      <c r="B1418" t="s">
        <v>2802</v>
      </c>
      <c r="C1418">
        <v>532716</v>
      </c>
      <c r="D1418" t="s">
        <v>2803</v>
      </c>
      <c r="E1418" t="s">
        <v>687</v>
      </c>
    </row>
    <row r="1419" spans="2:5" x14ac:dyDescent="0.3">
      <c r="B1419" t="s">
        <v>2804</v>
      </c>
      <c r="C1419">
        <v>507815</v>
      </c>
      <c r="D1419" t="s">
        <v>2805</v>
      </c>
      <c r="E1419" t="s">
        <v>880</v>
      </c>
    </row>
    <row r="1420" spans="2:5" x14ac:dyDescent="0.3">
      <c r="B1420" t="s">
        <v>2806</v>
      </c>
      <c r="C1420">
        <v>507815</v>
      </c>
      <c r="D1420" t="s">
        <v>2805</v>
      </c>
      <c r="E1420" t="s">
        <v>880</v>
      </c>
    </row>
    <row r="1421" spans="2:5" x14ac:dyDescent="0.3">
      <c r="B1421" t="s">
        <v>2807</v>
      </c>
      <c r="C1421">
        <v>531744</v>
      </c>
      <c r="D1421" t="s">
        <v>698</v>
      </c>
      <c r="E1421" t="s">
        <v>720</v>
      </c>
    </row>
    <row r="1422" spans="2:5" x14ac:dyDescent="0.3">
      <c r="B1422" t="s">
        <v>2808</v>
      </c>
      <c r="C1422">
        <v>590025</v>
      </c>
      <c r="D1422" t="s">
        <v>2809</v>
      </c>
      <c r="E1422" t="s">
        <v>713</v>
      </c>
    </row>
    <row r="1423" spans="2:5" x14ac:dyDescent="0.3">
      <c r="B1423" t="s">
        <v>2810</v>
      </c>
      <c r="C1423">
        <v>507506</v>
      </c>
      <c r="D1423" t="s">
        <v>698</v>
      </c>
      <c r="E1423" t="s">
        <v>1397</v>
      </c>
    </row>
    <row r="1424" spans="2:5" x14ac:dyDescent="0.3">
      <c r="B1424" t="s">
        <v>2811</v>
      </c>
      <c r="C1424" t="s">
        <v>698</v>
      </c>
      <c r="D1424" t="s">
        <v>2812</v>
      </c>
      <c r="E1424" t="s">
        <v>709</v>
      </c>
    </row>
    <row r="1425" spans="2:5" x14ac:dyDescent="0.3">
      <c r="B1425" t="s">
        <v>2813</v>
      </c>
      <c r="C1425">
        <v>539013</v>
      </c>
      <c r="D1425" t="s">
        <v>698</v>
      </c>
      <c r="E1425" t="s">
        <v>837</v>
      </c>
    </row>
    <row r="1426" spans="2:5" x14ac:dyDescent="0.3">
      <c r="B1426" t="s">
        <v>2814</v>
      </c>
      <c r="C1426">
        <v>533212</v>
      </c>
      <c r="D1426" t="s">
        <v>698</v>
      </c>
      <c r="E1426" t="s">
        <v>887</v>
      </c>
    </row>
    <row r="1427" spans="2:5" x14ac:dyDescent="0.3">
      <c r="B1427" t="s">
        <v>2815</v>
      </c>
      <c r="C1427" t="s">
        <v>698</v>
      </c>
      <c r="D1427" t="s">
        <v>2816</v>
      </c>
      <c r="E1427" t="s">
        <v>789</v>
      </c>
    </row>
    <row r="1428" spans="2:5" x14ac:dyDescent="0.3">
      <c r="B1428" t="s">
        <v>2817</v>
      </c>
      <c r="C1428">
        <v>531199</v>
      </c>
      <c r="D1428" t="s">
        <v>698</v>
      </c>
      <c r="E1428" t="s">
        <v>715</v>
      </c>
    </row>
    <row r="1429" spans="2:5" x14ac:dyDescent="0.3">
      <c r="B1429" t="s">
        <v>2818</v>
      </c>
      <c r="C1429">
        <v>500676</v>
      </c>
      <c r="D1429" t="s">
        <v>2819</v>
      </c>
      <c r="E1429" t="s">
        <v>758</v>
      </c>
    </row>
    <row r="1430" spans="2:5" x14ac:dyDescent="0.3">
      <c r="B1430" t="s">
        <v>2820</v>
      </c>
      <c r="C1430">
        <v>500660</v>
      </c>
      <c r="D1430" t="s">
        <v>2821</v>
      </c>
      <c r="E1430" t="s">
        <v>736</v>
      </c>
    </row>
    <row r="1431" spans="2:5" x14ac:dyDescent="0.3">
      <c r="B1431" t="s">
        <v>2822</v>
      </c>
      <c r="C1431">
        <v>542477</v>
      </c>
      <c r="D1431" t="s">
        <v>2823</v>
      </c>
      <c r="E1431" t="s">
        <v>1064</v>
      </c>
    </row>
    <row r="1432" spans="2:5" x14ac:dyDescent="0.3">
      <c r="B1432" t="s">
        <v>2824</v>
      </c>
      <c r="C1432">
        <v>532296</v>
      </c>
      <c r="D1432" t="s">
        <v>2825</v>
      </c>
      <c r="E1432" t="s">
        <v>736</v>
      </c>
    </row>
    <row r="1433" spans="2:5" x14ac:dyDescent="0.3">
      <c r="B1433" t="s">
        <v>2826</v>
      </c>
      <c r="C1433">
        <v>513528</v>
      </c>
      <c r="D1433" t="s">
        <v>698</v>
      </c>
      <c r="E1433" t="s">
        <v>1226</v>
      </c>
    </row>
    <row r="1434" spans="2:5" x14ac:dyDescent="0.3">
      <c r="B1434" t="s">
        <v>2827</v>
      </c>
      <c r="C1434">
        <v>530263</v>
      </c>
      <c r="D1434" t="s">
        <v>698</v>
      </c>
      <c r="E1434" t="s">
        <v>715</v>
      </c>
    </row>
    <row r="1435" spans="2:5" x14ac:dyDescent="0.3">
      <c r="B1435" t="s">
        <v>2828</v>
      </c>
      <c r="C1435" t="s">
        <v>698</v>
      </c>
      <c r="D1435" t="s">
        <v>2829</v>
      </c>
      <c r="E1435" t="s">
        <v>709</v>
      </c>
    </row>
    <row r="1436" spans="2:5" x14ac:dyDescent="0.3">
      <c r="B1436" t="s">
        <v>2830</v>
      </c>
      <c r="C1436">
        <v>531463</v>
      </c>
      <c r="D1436" t="s">
        <v>698</v>
      </c>
      <c r="E1436" t="s">
        <v>1119</v>
      </c>
    </row>
    <row r="1437" spans="2:5" x14ac:dyDescent="0.3">
      <c r="B1437" t="s">
        <v>2831</v>
      </c>
      <c r="C1437">
        <v>531479</v>
      </c>
      <c r="D1437" t="s">
        <v>698</v>
      </c>
      <c r="E1437" t="s">
        <v>784</v>
      </c>
    </row>
    <row r="1438" spans="2:5" x14ac:dyDescent="0.3">
      <c r="B1438" t="s">
        <v>2832</v>
      </c>
      <c r="C1438">
        <v>501848</v>
      </c>
      <c r="D1438" t="s">
        <v>2833</v>
      </c>
      <c r="E1438" t="s">
        <v>1946</v>
      </c>
    </row>
    <row r="1439" spans="2:5" x14ac:dyDescent="0.3">
      <c r="B1439" t="s">
        <v>2834</v>
      </c>
      <c r="C1439">
        <v>532773</v>
      </c>
      <c r="D1439" t="s">
        <v>2835</v>
      </c>
      <c r="E1439" t="s">
        <v>2836</v>
      </c>
    </row>
    <row r="1440" spans="2:5" x14ac:dyDescent="0.3">
      <c r="B1440" t="s">
        <v>2837</v>
      </c>
      <c r="C1440">
        <v>540654</v>
      </c>
      <c r="D1440" t="s">
        <v>698</v>
      </c>
      <c r="E1440" t="s">
        <v>684</v>
      </c>
    </row>
    <row r="1441" spans="2:5" x14ac:dyDescent="0.3">
      <c r="B1441" t="s">
        <v>2838</v>
      </c>
      <c r="C1441">
        <v>540266</v>
      </c>
      <c r="D1441" t="s">
        <v>698</v>
      </c>
      <c r="E1441" t="s">
        <v>720</v>
      </c>
    </row>
    <row r="1442" spans="2:5" x14ac:dyDescent="0.3">
      <c r="B1442" t="s">
        <v>2839</v>
      </c>
      <c r="C1442" t="s">
        <v>698</v>
      </c>
      <c r="D1442" t="s">
        <v>2840</v>
      </c>
      <c r="E1442" t="s">
        <v>709</v>
      </c>
    </row>
    <row r="1443" spans="2:5" x14ac:dyDescent="0.3">
      <c r="B1443" t="s">
        <v>2841</v>
      </c>
      <c r="C1443" t="s">
        <v>698</v>
      </c>
      <c r="D1443" t="s">
        <v>2842</v>
      </c>
      <c r="E1443" t="s">
        <v>709</v>
      </c>
    </row>
    <row r="1444" spans="2:5" x14ac:dyDescent="0.3">
      <c r="B1444" t="s">
        <v>2843</v>
      </c>
      <c r="C1444" t="s">
        <v>698</v>
      </c>
      <c r="D1444" t="s">
        <v>2842</v>
      </c>
      <c r="E1444" t="s">
        <v>709</v>
      </c>
    </row>
    <row r="1445" spans="2:5" x14ac:dyDescent="0.3">
      <c r="B1445" t="s">
        <v>2844</v>
      </c>
      <c r="C1445">
        <v>526025</v>
      </c>
      <c r="D1445" t="s">
        <v>698</v>
      </c>
      <c r="E1445" t="s">
        <v>713</v>
      </c>
    </row>
    <row r="1446" spans="2:5" x14ac:dyDescent="0.3">
      <c r="B1446" t="s">
        <v>2845</v>
      </c>
      <c r="C1446">
        <v>531904</v>
      </c>
      <c r="D1446" t="s">
        <v>2846</v>
      </c>
      <c r="E1446" t="s">
        <v>1064</v>
      </c>
    </row>
    <row r="1447" spans="2:5" x14ac:dyDescent="0.3">
      <c r="B1447" t="s">
        <v>2847</v>
      </c>
      <c r="C1447">
        <v>533104</v>
      </c>
      <c r="D1447" t="s">
        <v>2848</v>
      </c>
      <c r="E1447" t="s">
        <v>1330</v>
      </c>
    </row>
    <row r="1448" spans="2:5" x14ac:dyDescent="0.3">
      <c r="B1448" t="s">
        <v>2849</v>
      </c>
      <c r="C1448">
        <v>542351</v>
      </c>
      <c r="D1448" t="s">
        <v>2850</v>
      </c>
      <c r="E1448" t="s">
        <v>2851</v>
      </c>
    </row>
    <row r="1449" spans="2:5" x14ac:dyDescent="0.3">
      <c r="B1449" t="s">
        <v>2852</v>
      </c>
      <c r="C1449">
        <v>507488</v>
      </c>
      <c r="D1449" t="s">
        <v>2853</v>
      </c>
      <c r="E1449" t="s">
        <v>1330</v>
      </c>
    </row>
    <row r="1450" spans="2:5" x14ac:dyDescent="0.3">
      <c r="B1450" t="s">
        <v>2854</v>
      </c>
      <c r="C1450">
        <v>505255</v>
      </c>
      <c r="D1450" t="s">
        <v>2855</v>
      </c>
      <c r="E1450" t="s">
        <v>706</v>
      </c>
    </row>
    <row r="1451" spans="2:5" x14ac:dyDescent="0.3">
      <c r="B1451" t="s">
        <v>2856</v>
      </c>
      <c r="C1451">
        <v>532754</v>
      </c>
      <c r="D1451" t="s">
        <v>2857</v>
      </c>
      <c r="E1451" t="s">
        <v>837</v>
      </c>
    </row>
    <row r="1452" spans="2:5" x14ac:dyDescent="0.3">
      <c r="B1452" t="s">
        <v>2858</v>
      </c>
      <c r="C1452">
        <v>540124</v>
      </c>
      <c r="D1452" t="s">
        <v>2859</v>
      </c>
      <c r="E1452" t="s">
        <v>1053</v>
      </c>
    </row>
    <row r="1453" spans="2:5" x14ac:dyDescent="0.3">
      <c r="B1453" t="s">
        <v>2860</v>
      </c>
      <c r="C1453">
        <v>509567</v>
      </c>
      <c r="D1453" t="s">
        <v>2861</v>
      </c>
      <c r="E1453" t="s">
        <v>1627</v>
      </c>
    </row>
    <row r="1454" spans="2:5" x14ac:dyDescent="0.3">
      <c r="B1454" t="s">
        <v>2862</v>
      </c>
      <c r="C1454">
        <v>506480</v>
      </c>
      <c r="D1454" t="s">
        <v>2863</v>
      </c>
      <c r="E1454" t="s">
        <v>908</v>
      </c>
    </row>
    <row r="1455" spans="2:5" x14ac:dyDescent="0.3">
      <c r="B1455" t="s">
        <v>2864</v>
      </c>
      <c r="C1455">
        <v>530317</v>
      </c>
      <c r="D1455" t="s">
        <v>698</v>
      </c>
      <c r="E1455" t="s">
        <v>736</v>
      </c>
    </row>
    <row r="1456" spans="2:5" x14ac:dyDescent="0.3">
      <c r="B1456" t="s">
        <v>2865</v>
      </c>
      <c r="C1456">
        <v>532734</v>
      </c>
      <c r="D1456" t="s">
        <v>2866</v>
      </c>
      <c r="E1456" t="s">
        <v>730</v>
      </c>
    </row>
    <row r="1457" spans="2:5" x14ac:dyDescent="0.3">
      <c r="B1457" t="s">
        <v>2867</v>
      </c>
      <c r="C1457">
        <v>500163</v>
      </c>
      <c r="D1457" t="s">
        <v>2868</v>
      </c>
      <c r="E1457" t="s">
        <v>2869</v>
      </c>
    </row>
    <row r="1458" spans="2:5" x14ac:dyDescent="0.3">
      <c r="B1458" t="s">
        <v>2870</v>
      </c>
      <c r="C1458">
        <v>500163</v>
      </c>
      <c r="D1458" t="s">
        <v>2868</v>
      </c>
      <c r="E1458" t="s">
        <v>2869</v>
      </c>
    </row>
    <row r="1459" spans="2:5" x14ac:dyDescent="0.3">
      <c r="B1459" t="s">
        <v>2871</v>
      </c>
      <c r="C1459" t="s">
        <v>698</v>
      </c>
      <c r="D1459" t="s">
        <v>2872</v>
      </c>
      <c r="E1459" t="s">
        <v>709</v>
      </c>
    </row>
    <row r="1460" spans="2:5" x14ac:dyDescent="0.3">
      <c r="B1460" t="s">
        <v>2873</v>
      </c>
      <c r="C1460">
        <v>540743</v>
      </c>
      <c r="D1460" t="s">
        <v>2874</v>
      </c>
      <c r="E1460" t="s">
        <v>896</v>
      </c>
    </row>
    <row r="1461" spans="2:5" x14ac:dyDescent="0.3">
      <c r="B1461" t="s">
        <v>2875</v>
      </c>
      <c r="C1461">
        <v>532424</v>
      </c>
      <c r="D1461" t="s">
        <v>2876</v>
      </c>
      <c r="E1461" t="s">
        <v>880</v>
      </c>
    </row>
    <row r="1462" spans="2:5" x14ac:dyDescent="0.3">
      <c r="B1462" t="s">
        <v>2877</v>
      </c>
      <c r="C1462">
        <v>500164</v>
      </c>
      <c r="D1462" t="s">
        <v>2878</v>
      </c>
      <c r="E1462" t="s">
        <v>746</v>
      </c>
    </row>
    <row r="1463" spans="2:5" x14ac:dyDescent="0.3">
      <c r="B1463" t="s">
        <v>2879</v>
      </c>
      <c r="C1463">
        <v>533150</v>
      </c>
      <c r="D1463" t="s">
        <v>2880</v>
      </c>
      <c r="E1463" t="s">
        <v>784</v>
      </c>
    </row>
    <row r="1464" spans="2:5" x14ac:dyDescent="0.3">
      <c r="B1464" t="s">
        <v>2881</v>
      </c>
      <c r="C1464">
        <v>538787</v>
      </c>
      <c r="D1464" t="s">
        <v>698</v>
      </c>
      <c r="E1464" t="s">
        <v>715</v>
      </c>
    </row>
    <row r="1465" spans="2:5" x14ac:dyDescent="0.3">
      <c r="B1465" t="s">
        <v>2882</v>
      </c>
      <c r="C1465">
        <v>533189</v>
      </c>
      <c r="D1465" t="s">
        <v>2883</v>
      </c>
      <c r="E1465" t="s">
        <v>812</v>
      </c>
    </row>
    <row r="1466" spans="2:5" x14ac:dyDescent="0.3">
      <c r="B1466" t="s">
        <v>2884</v>
      </c>
      <c r="C1466">
        <v>531600</v>
      </c>
      <c r="D1466" t="s">
        <v>698</v>
      </c>
      <c r="E1466" t="s">
        <v>681</v>
      </c>
    </row>
    <row r="1467" spans="2:5" x14ac:dyDescent="0.3">
      <c r="B1467" t="s">
        <v>2885</v>
      </c>
      <c r="C1467">
        <v>532957</v>
      </c>
      <c r="D1467" t="s">
        <v>698</v>
      </c>
      <c r="E1467" t="s">
        <v>713</v>
      </c>
    </row>
    <row r="1468" spans="2:5" x14ac:dyDescent="0.3">
      <c r="B1468" t="s">
        <v>2886</v>
      </c>
      <c r="C1468">
        <v>532630</v>
      </c>
      <c r="D1468" t="s">
        <v>2887</v>
      </c>
      <c r="E1468" t="s">
        <v>812</v>
      </c>
    </row>
    <row r="1469" spans="2:5" x14ac:dyDescent="0.3">
      <c r="B1469" t="s">
        <v>2888</v>
      </c>
      <c r="C1469">
        <v>539725</v>
      </c>
      <c r="D1469" t="s">
        <v>2889</v>
      </c>
      <c r="E1469" t="s">
        <v>947</v>
      </c>
    </row>
    <row r="1470" spans="2:5" x14ac:dyDescent="0.3">
      <c r="B1470" t="s">
        <v>2890</v>
      </c>
      <c r="C1470">
        <v>532980</v>
      </c>
      <c r="D1470" t="s">
        <v>2891</v>
      </c>
      <c r="E1470" t="s">
        <v>947</v>
      </c>
    </row>
    <row r="1471" spans="2:5" x14ac:dyDescent="0.3">
      <c r="B1471" t="s">
        <v>2892</v>
      </c>
      <c r="C1471">
        <v>780012</v>
      </c>
      <c r="D1471" t="s">
        <v>698</v>
      </c>
      <c r="E1471" t="s">
        <v>789</v>
      </c>
    </row>
    <row r="1472" spans="2:5" x14ac:dyDescent="0.3">
      <c r="B1472" t="s">
        <v>2893</v>
      </c>
      <c r="C1472">
        <v>538542</v>
      </c>
      <c r="D1472" t="s">
        <v>698</v>
      </c>
      <c r="E1472" t="s">
        <v>758</v>
      </c>
    </row>
    <row r="1473" spans="2:5" x14ac:dyDescent="0.3">
      <c r="B1473" t="s">
        <v>2894</v>
      </c>
      <c r="C1473">
        <v>538180</v>
      </c>
      <c r="D1473" t="s">
        <v>2895</v>
      </c>
      <c r="E1473" t="s">
        <v>718</v>
      </c>
    </row>
    <row r="1474" spans="2:5" x14ac:dyDescent="0.3">
      <c r="B1474" t="s">
        <v>2896</v>
      </c>
      <c r="C1474">
        <v>505576</v>
      </c>
      <c r="D1474" t="s">
        <v>698</v>
      </c>
      <c r="E1474" t="s">
        <v>715</v>
      </c>
    </row>
    <row r="1475" spans="2:5" x14ac:dyDescent="0.3">
      <c r="B1475" t="s">
        <v>2897</v>
      </c>
      <c r="C1475">
        <v>531928</v>
      </c>
      <c r="D1475" t="s">
        <v>698</v>
      </c>
      <c r="E1475" t="s">
        <v>975</v>
      </c>
    </row>
    <row r="1476" spans="2:5" x14ac:dyDescent="0.3">
      <c r="B1476" t="s">
        <v>2898</v>
      </c>
      <c r="C1476">
        <v>540062</v>
      </c>
      <c r="D1476" t="s">
        <v>698</v>
      </c>
      <c r="E1476" t="s">
        <v>803</v>
      </c>
    </row>
    <row r="1477" spans="2:5" x14ac:dyDescent="0.3">
      <c r="B1477" t="s">
        <v>2899</v>
      </c>
      <c r="C1477">
        <v>530579</v>
      </c>
      <c r="D1477" t="s">
        <v>698</v>
      </c>
      <c r="E1477" t="s">
        <v>715</v>
      </c>
    </row>
    <row r="1478" spans="2:5" x14ac:dyDescent="0.3">
      <c r="B1478" t="s">
        <v>2900</v>
      </c>
      <c r="C1478">
        <v>500151</v>
      </c>
      <c r="D1478" t="s">
        <v>2901</v>
      </c>
      <c r="E1478" t="s">
        <v>2869</v>
      </c>
    </row>
    <row r="1479" spans="2:5" x14ac:dyDescent="0.3">
      <c r="B1479" t="s">
        <v>2902</v>
      </c>
      <c r="C1479">
        <v>526729</v>
      </c>
      <c r="D1479" t="s">
        <v>2903</v>
      </c>
      <c r="E1479" t="s">
        <v>812</v>
      </c>
    </row>
    <row r="1480" spans="2:5" x14ac:dyDescent="0.3">
      <c r="B1480" t="s">
        <v>2904</v>
      </c>
      <c r="C1480" t="s">
        <v>698</v>
      </c>
      <c r="D1480" t="s">
        <v>2905</v>
      </c>
      <c r="E1480" t="s">
        <v>709</v>
      </c>
    </row>
    <row r="1481" spans="2:5" x14ac:dyDescent="0.3">
      <c r="B1481" t="s">
        <v>2906</v>
      </c>
      <c r="C1481">
        <v>531439</v>
      </c>
      <c r="D1481" t="s">
        <v>2907</v>
      </c>
      <c r="E1481" t="s">
        <v>684</v>
      </c>
    </row>
    <row r="1482" spans="2:5" x14ac:dyDescent="0.3">
      <c r="B1482" t="s">
        <v>2908</v>
      </c>
      <c r="C1482">
        <v>531360</v>
      </c>
      <c r="D1482" t="s">
        <v>698</v>
      </c>
      <c r="E1482" t="s">
        <v>1119</v>
      </c>
    </row>
    <row r="1483" spans="2:5" x14ac:dyDescent="0.3">
      <c r="B1483" t="s">
        <v>2909</v>
      </c>
      <c r="C1483">
        <v>513309</v>
      </c>
      <c r="D1483" t="s">
        <v>698</v>
      </c>
      <c r="E1483" t="s">
        <v>1003</v>
      </c>
    </row>
    <row r="1484" spans="2:5" x14ac:dyDescent="0.3">
      <c r="B1484" t="s">
        <v>2910</v>
      </c>
      <c r="C1484">
        <v>523676</v>
      </c>
      <c r="D1484" t="s">
        <v>698</v>
      </c>
      <c r="E1484" t="s">
        <v>812</v>
      </c>
    </row>
    <row r="1485" spans="2:5" x14ac:dyDescent="0.3">
      <c r="B1485" t="s">
        <v>2911</v>
      </c>
      <c r="C1485">
        <v>530655</v>
      </c>
      <c r="D1485" t="s">
        <v>2912</v>
      </c>
      <c r="E1485" t="s">
        <v>1021</v>
      </c>
    </row>
    <row r="1486" spans="2:5" x14ac:dyDescent="0.3">
      <c r="B1486" t="s">
        <v>2913</v>
      </c>
      <c r="C1486">
        <v>530655</v>
      </c>
      <c r="D1486" t="s">
        <v>2912</v>
      </c>
      <c r="E1486" t="s">
        <v>1021</v>
      </c>
    </row>
    <row r="1487" spans="2:5" x14ac:dyDescent="0.3">
      <c r="B1487" t="s">
        <v>2914</v>
      </c>
      <c r="C1487">
        <v>500166</v>
      </c>
      <c r="D1487" t="s">
        <v>698</v>
      </c>
      <c r="E1487" t="s">
        <v>1105</v>
      </c>
    </row>
    <row r="1488" spans="2:5" x14ac:dyDescent="0.3">
      <c r="B1488" t="s">
        <v>2915</v>
      </c>
      <c r="C1488">
        <v>500168</v>
      </c>
      <c r="D1488" t="s">
        <v>698</v>
      </c>
      <c r="E1488" t="s">
        <v>1178</v>
      </c>
    </row>
    <row r="1489" spans="2:5" x14ac:dyDescent="0.3">
      <c r="B1489" t="s">
        <v>2916</v>
      </c>
      <c r="C1489">
        <v>500168</v>
      </c>
      <c r="D1489" t="s">
        <v>698</v>
      </c>
      <c r="E1489" t="s">
        <v>1178</v>
      </c>
    </row>
    <row r="1490" spans="2:5" x14ac:dyDescent="0.3">
      <c r="B1490" t="s">
        <v>2917</v>
      </c>
      <c r="C1490">
        <v>531913</v>
      </c>
      <c r="D1490" t="s">
        <v>698</v>
      </c>
      <c r="E1490" t="s">
        <v>1021</v>
      </c>
    </row>
    <row r="1491" spans="2:5" x14ac:dyDescent="0.3">
      <c r="B1491" t="s">
        <v>2918</v>
      </c>
      <c r="C1491">
        <v>526717</v>
      </c>
      <c r="D1491" t="s">
        <v>698</v>
      </c>
      <c r="E1491" t="s">
        <v>893</v>
      </c>
    </row>
    <row r="1492" spans="2:5" x14ac:dyDescent="0.3">
      <c r="B1492" t="s">
        <v>2919</v>
      </c>
      <c r="C1492">
        <v>531608</v>
      </c>
      <c r="D1492" t="s">
        <v>698</v>
      </c>
      <c r="E1492" t="s">
        <v>1744</v>
      </c>
    </row>
    <row r="1493" spans="2:5" x14ac:dyDescent="0.3">
      <c r="B1493" t="s">
        <v>2920</v>
      </c>
      <c r="C1493">
        <v>531111</v>
      </c>
      <c r="D1493" t="s">
        <v>698</v>
      </c>
      <c r="E1493" t="s">
        <v>1744</v>
      </c>
    </row>
    <row r="1494" spans="2:5" x14ac:dyDescent="0.3">
      <c r="B1494" t="s">
        <v>2921</v>
      </c>
      <c r="C1494">
        <v>531111</v>
      </c>
      <c r="D1494" t="s">
        <v>698</v>
      </c>
      <c r="E1494" t="s">
        <v>1744</v>
      </c>
    </row>
    <row r="1495" spans="2:5" x14ac:dyDescent="0.3">
      <c r="B1495" t="s">
        <v>2922</v>
      </c>
      <c r="C1495">
        <v>509148</v>
      </c>
      <c r="D1495" t="s">
        <v>698</v>
      </c>
      <c r="E1495" t="s">
        <v>1178</v>
      </c>
    </row>
    <row r="1496" spans="2:5" x14ac:dyDescent="0.3">
      <c r="B1496" t="s">
        <v>2923</v>
      </c>
      <c r="C1496">
        <v>530709</v>
      </c>
      <c r="D1496" t="s">
        <v>698</v>
      </c>
      <c r="E1496" t="s">
        <v>715</v>
      </c>
    </row>
    <row r="1497" spans="2:5" x14ac:dyDescent="0.3">
      <c r="B1497" t="s">
        <v>2924</v>
      </c>
      <c r="C1497">
        <v>530663</v>
      </c>
      <c r="D1497" t="s">
        <v>698</v>
      </c>
      <c r="E1497" t="s">
        <v>681</v>
      </c>
    </row>
    <row r="1498" spans="2:5" x14ac:dyDescent="0.3">
      <c r="B1498" t="s">
        <v>2925</v>
      </c>
      <c r="C1498">
        <v>532543</v>
      </c>
      <c r="D1498" t="s">
        <v>2926</v>
      </c>
      <c r="E1498" t="s">
        <v>908</v>
      </c>
    </row>
    <row r="1499" spans="2:5" x14ac:dyDescent="0.3">
      <c r="B1499" t="s">
        <v>2927</v>
      </c>
      <c r="C1499">
        <v>533761</v>
      </c>
      <c r="D1499" t="s">
        <v>2928</v>
      </c>
      <c r="E1499" t="s">
        <v>1096</v>
      </c>
    </row>
    <row r="1500" spans="2:5" x14ac:dyDescent="0.3">
      <c r="B1500" t="s">
        <v>2929</v>
      </c>
      <c r="C1500">
        <v>780002</v>
      </c>
      <c r="D1500" t="s">
        <v>698</v>
      </c>
      <c r="E1500" t="s">
        <v>789</v>
      </c>
    </row>
    <row r="1501" spans="2:5" x14ac:dyDescent="0.3">
      <c r="B1501" t="s">
        <v>2930</v>
      </c>
      <c r="C1501">
        <v>590126</v>
      </c>
      <c r="D1501" t="s">
        <v>698</v>
      </c>
      <c r="E1501" t="s">
        <v>2301</v>
      </c>
    </row>
    <row r="1502" spans="2:5" x14ac:dyDescent="0.3">
      <c r="B1502" t="s">
        <v>2931</v>
      </c>
      <c r="C1502">
        <v>539235</v>
      </c>
      <c r="D1502" t="s">
        <v>698</v>
      </c>
      <c r="E1502" t="s">
        <v>1105</v>
      </c>
    </row>
    <row r="1503" spans="2:5" x14ac:dyDescent="0.3">
      <c r="B1503" t="s">
        <v>2932</v>
      </c>
      <c r="C1503">
        <v>532482</v>
      </c>
      <c r="D1503" t="s">
        <v>2933</v>
      </c>
      <c r="E1503" t="s">
        <v>736</v>
      </c>
    </row>
    <row r="1504" spans="2:5" x14ac:dyDescent="0.3">
      <c r="B1504" t="s">
        <v>2934</v>
      </c>
      <c r="C1504">
        <v>532482</v>
      </c>
      <c r="D1504" t="s">
        <v>2933</v>
      </c>
      <c r="E1504" t="s">
        <v>736</v>
      </c>
    </row>
    <row r="1505" spans="2:5" x14ac:dyDescent="0.3">
      <c r="B1505" t="s">
        <v>2935</v>
      </c>
      <c r="C1505">
        <v>509488</v>
      </c>
      <c r="D1505" t="s">
        <v>2936</v>
      </c>
      <c r="E1505" t="s">
        <v>883</v>
      </c>
    </row>
    <row r="1506" spans="2:5" x14ac:dyDescent="0.3">
      <c r="B1506" t="s">
        <v>2937</v>
      </c>
      <c r="C1506">
        <v>509488</v>
      </c>
      <c r="D1506" t="s">
        <v>2936</v>
      </c>
      <c r="E1506" t="s">
        <v>883</v>
      </c>
    </row>
    <row r="1507" spans="2:5" x14ac:dyDescent="0.3">
      <c r="B1507" t="s">
        <v>2938</v>
      </c>
      <c r="C1507">
        <v>500300</v>
      </c>
      <c r="D1507" t="s">
        <v>2939</v>
      </c>
      <c r="E1507" t="s">
        <v>711</v>
      </c>
    </row>
    <row r="1508" spans="2:5" x14ac:dyDescent="0.3">
      <c r="B1508" t="s">
        <v>2940</v>
      </c>
      <c r="C1508">
        <v>526751</v>
      </c>
      <c r="D1508" t="s">
        <v>698</v>
      </c>
      <c r="E1508" t="s">
        <v>692</v>
      </c>
    </row>
    <row r="1509" spans="2:5" x14ac:dyDescent="0.3">
      <c r="B1509" t="s">
        <v>2941</v>
      </c>
      <c r="C1509">
        <v>505710</v>
      </c>
      <c r="D1509" t="s">
        <v>698</v>
      </c>
      <c r="E1509" t="s">
        <v>746</v>
      </c>
    </row>
    <row r="1510" spans="2:5" x14ac:dyDescent="0.3">
      <c r="B1510" t="s">
        <v>2942</v>
      </c>
      <c r="C1510">
        <v>505710</v>
      </c>
      <c r="D1510" t="s">
        <v>698</v>
      </c>
      <c r="E1510" t="s">
        <v>746</v>
      </c>
    </row>
    <row r="1511" spans="2:5" x14ac:dyDescent="0.3">
      <c r="B1511" t="s">
        <v>2943</v>
      </c>
      <c r="C1511">
        <v>509546</v>
      </c>
      <c r="D1511" t="s">
        <v>698</v>
      </c>
      <c r="E1511" t="s">
        <v>899</v>
      </c>
    </row>
    <row r="1512" spans="2:5" x14ac:dyDescent="0.3">
      <c r="B1512" t="s">
        <v>2944</v>
      </c>
      <c r="C1512">
        <v>533282</v>
      </c>
      <c r="D1512" t="s">
        <v>2945</v>
      </c>
      <c r="E1512" t="s">
        <v>2946</v>
      </c>
    </row>
    <row r="1513" spans="2:5" x14ac:dyDescent="0.3">
      <c r="B1513" t="s">
        <v>2947</v>
      </c>
      <c r="C1513">
        <v>533282</v>
      </c>
      <c r="D1513" t="s">
        <v>2945</v>
      </c>
      <c r="E1513" t="s">
        <v>2946</v>
      </c>
    </row>
    <row r="1514" spans="2:5" x14ac:dyDescent="0.3">
      <c r="B1514" t="s">
        <v>2948</v>
      </c>
      <c r="C1514">
        <v>532015</v>
      </c>
      <c r="D1514" t="s">
        <v>698</v>
      </c>
      <c r="E1514" t="s">
        <v>713</v>
      </c>
    </row>
    <row r="1515" spans="2:5" x14ac:dyDescent="0.3">
      <c r="B1515" t="s">
        <v>2949</v>
      </c>
      <c r="C1515">
        <v>532015</v>
      </c>
      <c r="D1515" t="s">
        <v>698</v>
      </c>
      <c r="E1515" t="s">
        <v>713</v>
      </c>
    </row>
    <row r="1516" spans="2:5" x14ac:dyDescent="0.3">
      <c r="B1516" t="s">
        <v>2950</v>
      </c>
      <c r="C1516">
        <v>501455</v>
      </c>
      <c r="D1516" t="s">
        <v>2951</v>
      </c>
      <c r="E1516" t="s">
        <v>706</v>
      </c>
    </row>
    <row r="1517" spans="2:5" x14ac:dyDescent="0.3">
      <c r="B1517" t="s">
        <v>2952</v>
      </c>
      <c r="C1517">
        <v>531737</v>
      </c>
      <c r="D1517" t="s">
        <v>698</v>
      </c>
      <c r="E1517" t="s">
        <v>1119</v>
      </c>
    </row>
    <row r="1518" spans="2:5" x14ac:dyDescent="0.3">
      <c r="B1518" t="s">
        <v>2953</v>
      </c>
      <c r="C1518">
        <v>538979</v>
      </c>
      <c r="D1518" t="s">
        <v>2954</v>
      </c>
      <c r="E1518" t="s">
        <v>975</v>
      </c>
    </row>
    <row r="1519" spans="2:5" x14ac:dyDescent="0.3">
      <c r="B1519" t="s">
        <v>2955</v>
      </c>
      <c r="C1519">
        <v>526797</v>
      </c>
      <c r="D1519" t="s">
        <v>2956</v>
      </c>
      <c r="E1519" t="s">
        <v>1193</v>
      </c>
    </row>
    <row r="1520" spans="2:5" x14ac:dyDescent="0.3">
      <c r="B1520" t="s">
        <v>2957</v>
      </c>
      <c r="C1520" t="s">
        <v>698</v>
      </c>
      <c r="D1520" t="s">
        <v>2958</v>
      </c>
      <c r="E1520" t="s">
        <v>709</v>
      </c>
    </row>
    <row r="1521" spans="2:5" x14ac:dyDescent="0.3">
      <c r="B1521" t="s">
        <v>2959</v>
      </c>
      <c r="C1521">
        <v>508918</v>
      </c>
      <c r="D1521" t="s">
        <v>698</v>
      </c>
      <c r="E1521" t="s">
        <v>803</v>
      </c>
    </row>
    <row r="1522" spans="2:5" x14ac:dyDescent="0.3">
      <c r="B1522" t="s">
        <v>2960</v>
      </c>
      <c r="C1522">
        <v>506076</v>
      </c>
      <c r="D1522" t="s">
        <v>2961</v>
      </c>
      <c r="E1522" t="s">
        <v>1618</v>
      </c>
    </row>
    <row r="1523" spans="2:5" x14ac:dyDescent="0.3">
      <c r="B1523" t="s">
        <v>2962</v>
      </c>
      <c r="C1523">
        <v>531449</v>
      </c>
      <c r="D1523" t="s">
        <v>698</v>
      </c>
      <c r="E1523" t="s">
        <v>896</v>
      </c>
    </row>
    <row r="1524" spans="2:5" x14ac:dyDescent="0.3">
      <c r="B1524" t="s">
        <v>2963</v>
      </c>
      <c r="C1524">
        <v>501314</v>
      </c>
      <c r="D1524" t="s">
        <v>698</v>
      </c>
      <c r="E1524" t="s">
        <v>720</v>
      </c>
    </row>
    <row r="1525" spans="2:5" x14ac:dyDescent="0.3">
      <c r="B1525" t="s">
        <v>2964</v>
      </c>
      <c r="C1525">
        <v>539522</v>
      </c>
      <c r="D1525" t="s">
        <v>698</v>
      </c>
      <c r="E1525" t="s">
        <v>1144</v>
      </c>
    </row>
    <row r="1526" spans="2:5" x14ac:dyDescent="0.3">
      <c r="B1526" t="s">
        <v>2965</v>
      </c>
      <c r="C1526">
        <v>539522</v>
      </c>
      <c r="D1526" t="s">
        <v>698</v>
      </c>
      <c r="E1526" t="s">
        <v>1144</v>
      </c>
    </row>
    <row r="1527" spans="2:5" x14ac:dyDescent="0.3">
      <c r="B1527" t="s">
        <v>2966</v>
      </c>
      <c r="C1527">
        <v>509152</v>
      </c>
      <c r="D1527" t="s">
        <v>2967</v>
      </c>
      <c r="E1527" t="s">
        <v>1178</v>
      </c>
    </row>
    <row r="1528" spans="2:5" x14ac:dyDescent="0.3">
      <c r="B1528" t="s">
        <v>2968</v>
      </c>
      <c r="C1528">
        <v>511288</v>
      </c>
      <c r="D1528" t="s">
        <v>2969</v>
      </c>
      <c r="E1528" t="s">
        <v>756</v>
      </c>
    </row>
    <row r="1529" spans="2:5" x14ac:dyDescent="0.3">
      <c r="B1529" t="s">
        <v>2970</v>
      </c>
      <c r="C1529">
        <v>511543</v>
      </c>
      <c r="D1529" t="s">
        <v>698</v>
      </c>
      <c r="E1529" t="s">
        <v>715</v>
      </c>
    </row>
    <row r="1530" spans="2:5" x14ac:dyDescent="0.3">
      <c r="B1530" t="s">
        <v>2971</v>
      </c>
      <c r="C1530">
        <v>530605</v>
      </c>
      <c r="D1530" t="s">
        <v>698</v>
      </c>
      <c r="E1530" t="s">
        <v>713</v>
      </c>
    </row>
    <row r="1531" spans="2:5" x14ac:dyDescent="0.3">
      <c r="B1531" t="s">
        <v>2972</v>
      </c>
      <c r="C1531">
        <v>530469</v>
      </c>
      <c r="D1531" t="s">
        <v>698</v>
      </c>
      <c r="E1531" t="s">
        <v>715</v>
      </c>
    </row>
    <row r="1532" spans="2:5" x14ac:dyDescent="0.3">
      <c r="B1532" t="s">
        <v>2973</v>
      </c>
      <c r="C1532">
        <v>532951</v>
      </c>
      <c r="D1532" t="s">
        <v>2974</v>
      </c>
      <c r="E1532" t="s">
        <v>684</v>
      </c>
    </row>
    <row r="1533" spans="2:5" x14ac:dyDescent="0.3">
      <c r="B1533" t="s">
        <v>2975</v>
      </c>
      <c r="C1533">
        <v>532139</v>
      </c>
      <c r="D1533" t="s">
        <v>698</v>
      </c>
      <c r="E1533" t="s">
        <v>1028</v>
      </c>
    </row>
    <row r="1534" spans="2:5" x14ac:dyDescent="0.3">
      <c r="B1534" t="s">
        <v>2976</v>
      </c>
      <c r="C1534">
        <v>532775</v>
      </c>
      <c r="D1534" t="s">
        <v>2977</v>
      </c>
      <c r="E1534" t="s">
        <v>844</v>
      </c>
    </row>
    <row r="1535" spans="2:5" x14ac:dyDescent="0.3">
      <c r="B1535" t="s">
        <v>2978</v>
      </c>
      <c r="C1535">
        <v>500160</v>
      </c>
      <c r="D1535" t="s">
        <v>2979</v>
      </c>
      <c r="E1535" t="s">
        <v>1645</v>
      </c>
    </row>
    <row r="1536" spans="2:5" x14ac:dyDescent="0.3">
      <c r="B1536" t="s">
        <v>2980</v>
      </c>
      <c r="C1536">
        <v>500170</v>
      </c>
      <c r="D1536" t="s">
        <v>2981</v>
      </c>
      <c r="E1536" t="s">
        <v>713</v>
      </c>
    </row>
    <row r="1537" spans="2:5" x14ac:dyDescent="0.3">
      <c r="B1537" t="s">
        <v>2982</v>
      </c>
      <c r="C1537">
        <v>532744</v>
      </c>
      <c r="D1537" t="s">
        <v>2983</v>
      </c>
      <c r="E1537" t="s">
        <v>713</v>
      </c>
    </row>
    <row r="1538" spans="2:5" x14ac:dyDescent="0.3">
      <c r="B1538" t="s">
        <v>2984</v>
      </c>
      <c r="C1538">
        <v>540602</v>
      </c>
      <c r="D1538" t="s">
        <v>2985</v>
      </c>
      <c r="E1538" t="s">
        <v>1645</v>
      </c>
    </row>
    <row r="1539" spans="2:5" x14ac:dyDescent="0.3">
      <c r="B1539" t="s">
        <v>2986</v>
      </c>
      <c r="C1539">
        <v>539479</v>
      </c>
      <c r="D1539" t="s">
        <v>698</v>
      </c>
      <c r="E1539" t="s">
        <v>706</v>
      </c>
    </row>
    <row r="1540" spans="2:5" x14ac:dyDescent="0.3">
      <c r="B1540" t="s">
        <v>2987</v>
      </c>
      <c r="C1540">
        <v>509079</v>
      </c>
      <c r="D1540" t="s">
        <v>2988</v>
      </c>
      <c r="E1540" t="s">
        <v>736</v>
      </c>
    </row>
    <row r="1541" spans="2:5" x14ac:dyDescent="0.3">
      <c r="B1541" t="s">
        <v>2989</v>
      </c>
      <c r="C1541">
        <v>530001</v>
      </c>
      <c r="D1541" t="s">
        <v>2990</v>
      </c>
      <c r="E1541" t="s">
        <v>746</v>
      </c>
    </row>
    <row r="1542" spans="2:5" x14ac:dyDescent="0.3">
      <c r="B1542" t="s">
        <v>2991</v>
      </c>
      <c r="C1542">
        <v>524226</v>
      </c>
      <c r="D1542" t="s">
        <v>2992</v>
      </c>
      <c r="E1542" t="s">
        <v>896</v>
      </c>
    </row>
    <row r="1543" spans="2:5" x14ac:dyDescent="0.3">
      <c r="B1543" t="s">
        <v>2993</v>
      </c>
      <c r="C1543">
        <v>522217</v>
      </c>
      <c r="D1543" t="s">
        <v>2994</v>
      </c>
      <c r="E1543" t="s">
        <v>776</v>
      </c>
    </row>
    <row r="1544" spans="2:5" x14ac:dyDescent="0.3">
      <c r="B1544" t="s">
        <v>2995</v>
      </c>
      <c r="C1544">
        <v>523768</v>
      </c>
      <c r="D1544" t="s">
        <v>698</v>
      </c>
      <c r="E1544" t="s">
        <v>1226</v>
      </c>
    </row>
    <row r="1545" spans="2:5" x14ac:dyDescent="0.3">
      <c r="B1545" t="s">
        <v>2996</v>
      </c>
      <c r="C1545">
        <v>513507</v>
      </c>
      <c r="D1545" t="s">
        <v>698</v>
      </c>
      <c r="E1545" t="s">
        <v>1021</v>
      </c>
    </row>
    <row r="1546" spans="2:5" x14ac:dyDescent="0.3">
      <c r="B1546" t="s">
        <v>2997</v>
      </c>
      <c r="C1546">
        <v>514386</v>
      </c>
      <c r="D1546" t="s">
        <v>698</v>
      </c>
      <c r="E1546" t="s">
        <v>713</v>
      </c>
    </row>
    <row r="1547" spans="2:5" x14ac:dyDescent="0.3">
      <c r="B1547" t="s">
        <v>2998</v>
      </c>
      <c r="C1547">
        <v>526965</v>
      </c>
      <c r="D1547" t="s">
        <v>698</v>
      </c>
      <c r="E1547" t="s">
        <v>893</v>
      </c>
    </row>
    <row r="1548" spans="2:5" x14ac:dyDescent="0.3">
      <c r="B1548" t="s">
        <v>2999</v>
      </c>
      <c r="C1548">
        <v>511441</v>
      </c>
      <c r="D1548" t="s">
        <v>698</v>
      </c>
      <c r="E1548" t="s">
        <v>681</v>
      </c>
    </row>
    <row r="1549" spans="2:5" x14ac:dyDescent="0.3">
      <c r="B1549" t="s">
        <v>3000</v>
      </c>
      <c r="C1549">
        <v>500173</v>
      </c>
      <c r="D1549" t="s">
        <v>3001</v>
      </c>
      <c r="E1549" t="s">
        <v>1734</v>
      </c>
    </row>
    <row r="1550" spans="2:5" x14ac:dyDescent="0.3">
      <c r="B1550" t="s">
        <v>3002</v>
      </c>
      <c r="C1550">
        <v>531410</v>
      </c>
      <c r="D1550" t="s">
        <v>698</v>
      </c>
      <c r="E1550" t="s">
        <v>1003</v>
      </c>
    </row>
    <row r="1551" spans="2:5" x14ac:dyDescent="0.3">
      <c r="B1551" t="s">
        <v>3003</v>
      </c>
      <c r="C1551">
        <v>539336</v>
      </c>
      <c r="D1551" t="s">
        <v>3004</v>
      </c>
      <c r="E1551" t="s">
        <v>829</v>
      </c>
    </row>
    <row r="1552" spans="2:5" x14ac:dyDescent="0.3">
      <c r="B1552" t="s">
        <v>3005</v>
      </c>
      <c r="C1552">
        <v>507960</v>
      </c>
      <c r="D1552" t="s">
        <v>698</v>
      </c>
      <c r="E1552" t="s">
        <v>899</v>
      </c>
    </row>
    <row r="1553" spans="2:5" x14ac:dyDescent="0.3">
      <c r="B1553" t="s">
        <v>3006</v>
      </c>
      <c r="C1553">
        <v>540938</v>
      </c>
      <c r="D1553" t="s">
        <v>698</v>
      </c>
      <c r="E1553" t="s">
        <v>713</v>
      </c>
    </row>
    <row r="1554" spans="2:5" x14ac:dyDescent="0.3">
      <c r="B1554" t="s">
        <v>3007</v>
      </c>
      <c r="C1554">
        <v>517300</v>
      </c>
      <c r="D1554" t="s">
        <v>3008</v>
      </c>
      <c r="E1554" t="s">
        <v>837</v>
      </c>
    </row>
    <row r="1555" spans="2:5" x14ac:dyDescent="0.3">
      <c r="B1555" t="s">
        <v>3009</v>
      </c>
      <c r="C1555">
        <v>517372</v>
      </c>
      <c r="D1555" t="s">
        <v>698</v>
      </c>
      <c r="E1555" t="s">
        <v>1618</v>
      </c>
    </row>
    <row r="1556" spans="2:5" x14ac:dyDescent="0.3">
      <c r="B1556" t="s">
        <v>3010</v>
      </c>
      <c r="C1556">
        <v>531341</v>
      </c>
      <c r="D1556" t="s">
        <v>698</v>
      </c>
      <c r="E1556" t="s">
        <v>715</v>
      </c>
    </row>
    <row r="1557" spans="2:5" x14ac:dyDescent="0.3">
      <c r="B1557" t="s">
        <v>3011</v>
      </c>
      <c r="C1557">
        <v>500174</v>
      </c>
      <c r="D1557" t="s">
        <v>3012</v>
      </c>
      <c r="E1557" t="s">
        <v>715</v>
      </c>
    </row>
    <row r="1558" spans="2:5" x14ac:dyDescent="0.3">
      <c r="B1558" t="s">
        <v>3013</v>
      </c>
      <c r="C1558">
        <v>524754</v>
      </c>
      <c r="D1558" t="s">
        <v>698</v>
      </c>
      <c r="E1558" t="s">
        <v>1663</v>
      </c>
    </row>
    <row r="1559" spans="2:5" x14ac:dyDescent="0.3">
      <c r="B1559" t="s">
        <v>3014</v>
      </c>
      <c r="C1559">
        <v>531881</v>
      </c>
      <c r="D1559" t="s">
        <v>698</v>
      </c>
      <c r="E1559" t="s">
        <v>720</v>
      </c>
    </row>
    <row r="1560" spans="2:5" x14ac:dyDescent="0.3">
      <c r="B1560" t="s">
        <v>3015</v>
      </c>
      <c r="C1560">
        <v>532181</v>
      </c>
      <c r="D1560" t="s">
        <v>3016</v>
      </c>
      <c r="E1560" t="s">
        <v>1376</v>
      </c>
    </row>
    <row r="1561" spans="2:5" x14ac:dyDescent="0.3">
      <c r="B1561" t="s">
        <v>3017</v>
      </c>
      <c r="C1561">
        <v>500670</v>
      </c>
      <c r="D1561" t="s">
        <v>3018</v>
      </c>
      <c r="E1561" t="s">
        <v>1206</v>
      </c>
    </row>
    <row r="1562" spans="2:5" x14ac:dyDescent="0.3">
      <c r="B1562" t="s">
        <v>3019</v>
      </c>
      <c r="C1562">
        <v>513536</v>
      </c>
      <c r="D1562" t="s">
        <v>698</v>
      </c>
      <c r="E1562" t="s">
        <v>761</v>
      </c>
    </row>
    <row r="1563" spans="2:5" x14ac:dyDescent="0.3">
      <c r="B1563" t="s">
        <v>3020</v>
      </c>
      <c r="C1563">
        <v>506858</v>
      </c>
      <c r="D1563" t="s">
        <v>698</v>
      </c>
      <c r="E1563" t="s">
        <v>1075</v>
      </c>
    </row>
    <row r="1564" spans="2:5" x14ac:dyDescent="0.3">
      <c r="B1564" t="s">
        <v>3021</v>
      </c>
      <c r="C1564">
        <v>533248</v>
      </c>
      <c r="D1564" t="s">
        <v>3022</v>
      </c>
      <c r="E1564" t="s">
        <v>834</v>
      </c>
    </row>
    <row r="1565" spans="2:5" x14ac:dyDescent="0.3">
      <c r="B1565" t="s">
        <v>3023</v>
      </c>
      <c r="C1565">
        <v>517288</v>
      </c>
      <c r="D1565" t="s">
        <v>698</v>
      </c>
      <c r="E1565" t="s">
        <v>996</v>
      </c>
    </row>
    <row r="1566" spans="2:5" x14ac:dyDescent="0.3">
      <c r="B1566" t="s">
        <v>3024</v>
      </c>
      <c r="C1566">
        <v>523836</v>
      </c>
      <c r="D1566" t="s">
        <v>3025</v>
      </c>
      <c r="E1566" t="s">
        <v>893</v>
      </c>
    </row>
    <row r="1567" spans="2:5" x14ac:dyDescent="0.3">
      <c r="B1567" t="s">
        <v>3026</v>
      </c>
      <c r="C1567">
        <v>518029</v>
      </c>
      <c r="D1567" t="s">
        <v>3027</v>
      </c>
      <c r="E1567" t="s">
        <v>711</v>
      </c>
    </row>
    <row r="1568" spans="2:5" x14ac:dyDescent="0.3">
      <c r="B1568" t="s">
        <v>3028</v>
      </c>
      <c r="C1568">
        <v>500690</v>
      </c>
      <c r="D1568" t="s">
        <v>3029</v>
      </c>
      <c r="E1568" t="s">
        <v>1206</v>
      </c>
    </row>
    <row r="1569" spans="2:5" x14ac:dyDescent="0.3">
      <c r="B1569" t="s">
        <v>3030</v>
      </c>
      <c r="C1569">
        <v>532160</v>
      </c>
      <c r="D1569" t="s">
        <v>698</v>
      </c>
      <c r="E1569" t="s">
        <v>3031</v>
      </c>
    </row>
    <row r="1570" spans="2:5" x14ac:dyDescent="0.3">
      <c r="B1570" t="s">
        <v>3032</v>
      </c>
      <c r="C1570">
        <v>532702</v>
      </c>
      <c r="D1570" t="s">
        <v>3033</v>
      </c>
      <c r="E1570" t="s">
        <v>723</v>
      </c>
    </row>
    <row r="1571" spans="2:5" x14ac:dyDescent="0.3">
      <c r="B1571" t="s">
        <v>3034</v>
      </c>
      <c r="C1571">
        <v>524314</v>
      </c>
      <c r="D1571" t="s">
        <v>698</v>
      </c>
      <c r="E1571" t="s">
        <v>736</v>
      </c>
    </row>
    <row r="1572" spans="2:5" x14ac:dyDescent="0.3">
      <c r="B1572" t="s">
        <v>3035</v>
      </c>
      <c r="C1572">
        <v>506879</v>
      </c>
      <c r="D1572" t="s">
        <v>698</v>
      </c>
      <c r="E1572" t="s">
        <v>736</v>
      </c>
    </row>
    <row r="1573" spans="2:5" x14ac:dyDescent="0.3">
      <c r="B1573" t="s">
        <v>3036</v>
      </c>
      <c r="C1573">
        <v>513337</v>
      </c>
      <c r="D1573" t="s">
        <v>698</v>
      </c>
      <c r="E1573" t="s">
        <v>818</v>
      </c>
    </row>
    <row r="1574" spans="2:5" x14ac:dyDescent="0.3">
      <c r="B1574" t="s">
        <v>3037</v>
      </c>
      <c r="C1574">
        <v>506640</v>
      </c>
      <c r="D1574" t="s">
        <v>698</v>
      </c>
      <c r="E1574" t="s">
        <v>746</v>
      </c>
    </row>
    <row r="1575" spans="2:5" x14ac:dyDescent="0.3">
      <c r="B1575" t="s">
        <v>3038</v>
      </c>
      <c r="C1575">
        <v>506640</v>
      </c>
      <c r="D1575" t="s">
        <v>698</v>
      </c>
      <c r="E1575" t="s">
        <v>746</v>
      </c>
    </row>
    <row r="1576" spans="2:5" x14ac:dyDescent="0.3">
      <c r="B1576" t="s">
        <v>3039</v>
      </c>
      <c r="C1576">
        <v>538567</v>
      </c>
      <c r="D1576" t="s">
        <v>3040</v>
      </c>
      <c r="E1576" t="s">
        <v>908</v>
      </c>
    </row>
    <row r="1577" spans="2:5" x14ac:dyDescent="0.3">
      <c r="B1577" t="s">
        <v>3041</v>
      </c>
      <c r="C1577">
        <v>538567</v>
      </c>
      <c r="D1577" t="s">
        <v>3040</v>
      </c>
      <c r="E1577" t="s">
        <v>908</v>
      </c>
    </row>
    <row r="1578" spans="2:5" x14ac:dyDescent="0.3">
      <c r="B1578" t="s">
        <v>3042</v>
      </c>
      <c r="C1578">
        <v>532425</v>
      </c>
      <c r="D1578" t="s">
        <v>698</v>
      </c>
      <c r="E1578" t="s">
        <v>746</v>
      </c>
    </row>
    <row r="1579" spans="2:5" x14ac:dyDescent="0.3">
      <c r="B1579" t="s">
        <v>3043</v>
      </c>
      <c r="C1579">
        <v>532457</v>
      </c>
      <c r="D1579" t="s">
        <v>3044</v>
      </c>
      <c r="E1579" t="s">
        <v>746</v>
      </c>
    </row>
    <row r="1580" spans="2:5" x14ac:dyDescent="0.3">
      <c r="B1580" t="s">
        <v>3045</v>
      </c>
      <c r="C1580">
        <v>523277</v>
      </c>
      <c r="D1580" t="s">
        <v>698</v>
      </c>
      <c r="E1580" t="s">
        <v>701</v>
      </c>
    </row>
    <row r="1581" spans="2:5" x14ac:dyDescent="0.3">
      <c r="B1581" t="s">
        <v>3046</v>
      </c>
      <c r="C1581">
        <v>532708</v>
      </c>
      <c r="D1581" t="s">
        <v>3047</v>
      </c>
      <c r="E1581" t="s">
        <v>837</v>
      </c>
    </row>
    <row r="1582" spans="2:5" x14ac:dyDescent="0.3">
      <c r="B1582" t="s">
        <v>3048</v>
      </c>
      <c r="C1582">
        <v>530141</v>
      </c>
      <c r="D1582" t="s">
        <v>698</v>
      </c>
      <c r="E1582" t="s">
        <v>784</v>
      </c>
    </row>
    <row r="1583" spans="2:5" x14ac:dyDescent="0.3">
      <c r="B1583" t="s">
        <v>3049</v>
      </c>
      <c r="C1583">
        <v>533275</v>
      </c>
      <c r="D1583" t="s">
        <v>3050</v>
      </c>
      <c r="E1583" t="s">
        <v>730</v>
      </c>
    </row>
    <row r="1584" spans="2:5" x14ac:dyDescent="0.3">
      <c r="B1584" t="s">
        <v>3051</v>
      </c>
      <c r="C1584">
        <v>541019</v>
      </c>
      <c r="D1584" t="s">
        <v>3052</v>
      </c>
      <c r="E1584" t="s">
        <v>1096</v>
      </c>
    </row>
    <row r="1585" spans="2:5" x14ac:dyDescent="0.3">
      <c r="B1585" t="s">
        <v>3053</v>
      </c>
      <c r="C1585">
        <v>539337</v>
      </c>
      <c r="D1585" t="s">
        <v>698</v>
      </c>
      <c r="E1585" t="s">
        <v>893</v>
      </c>
    </row>
    <row r="1586" spans="2:5" x14ac:dyDescent="0.3">
      <c r="B1586" t="s">
        <v>3054</v>
      </c>
      <c r="C1586">
        <v>502873</v>
      </c>
      <c r="D1586" t="s">
        <v>698</v>
      </c>
      <c r="E1586" t="s">
        <v>713</v>
      </c>
    </row>
    <row r="1587" spans="2:5" x14ac:dyDescent="0.3">
      <c r="B1587" t="s">
        <v>3055</v>
      </c>
      <c r="C1587">
        <v>532145</v>
      </c>
      <c r="D1587" t="s">
        <v>698</v>
      </c>
      <c r="E1587" t="s">
        <v>899</v>
      </c>
    </row>
    <row r="1588" spans="2:5" x14ac:dyDescent="0.3">
      <c r="B1588" t="s">
        <v>3056</v>
      </c>
      <c r="C1588">
        <v>532145</v>
      </c>
      <c r="D1588" t="s">
        <v>698</v>
      </c>
      <c r="E1588" t="s">
        <v>899</v>
      </c>
    </row>
    <row r="1589" spans="2:5" x14ac:dyDescent="0.3">
      <c r="B1589" t="s">
        <v>3057</v>
      </c>
      <c r="C1589">
        <v>539854</v>
      </c>
      <c r="D1589" t="s">
        <v>698</v>
      </c>
      <c r="E1589" t="s">
        <v>896</v>
      </c>
    </row>
    <row r="1590" spans="2:5" x14ac:dyDescent="0.3">
      <c r="B1590" t="s">
        <v>3058</v>
      </c>
      <c r="C1590">
        <v>515147</v>
      </c>
      <c r="D1590" t="s">
        <v>698</v>
      </c>
      <c r="E1590" t="s">
        <v>893</v>
      </c>
    </row>
    <row r="1591" spans="2:5" x14ac:dyDescent="0.3">
      <c r="B1591" t="s">
        <v>3059</v>
      </c>
      <c r="C1591">
        <v>509597</v>
      </c>
      <c r="D1591" t="s">
        <v>698</v>
      </c>
      <c r="E1591" t="s">
        <v>858</v>
      </c>
    </row>
    <row r="1592" spans="2:5" x14ac:dyDescent="0.3">
      <c r="B1592" t="s">
        <v>3060</v>
      </c>
      <c r="C1592">
        <v>531971</v>
      </c>
      <c r="D1592" t="s">
        <v>698</v>
      </c>
      <c r="E1592" t="s">
        <v>713</v>
      </c>
    </row>
    <row r="1593" spans="2:5" x14ac:dyDescent="0.3">
      <c r="B1593" t="s">
        <v>3061</v>
      </c>
      <c r="C1593">
        <v>538081</v>
      </c>
      <c r="D1593" t="s">
        <v>698</v>
      </c>
      <c r="E1593" t="s">
        <v>713</v>
      </c>
    </row>
    <row r="1594" spans="2:5" x14ac:dyDescent="0.3">
      <c r="B1594" t="s">
        <v>3062</v>
      </c>
      <c r="C1594">
        <v>512604</v>
      </c>
      <c r="D1594" t="s">
        <v>698</v>
      </c>
      <c r="E1594" t="s">
        <v>812</v>
      </c>
    </row>
    <row r="1595" spans="2:5" x14ac:dyDescent="0.3">
      <c r="B1595" t="s">
        <v>3063</v>
      </c>
      <c r="C1595">
        <v>542682</v>
      </c>
      <c r="D1595" t="s">
        <v>3064</v>
      </c>
      <c r="E1595" t="s">
        <v>706</v>
      </c>
    </row>
    <row r="1596" spans="2:5" x14ac:dyDescent="0.3">
      <c r="B1596" t="s">
        <v>3065</v>
      </c>
      <c r="C1596">
        <v>590043</v>
      </c>
      <c r="D1596" t="s">
        <v>3066</v>
      </c>
      <c r="E1596" t="s">
        <v>1053</v>
      </c>
    </row>
    <row r="1597" spans="2:5" x14ac:dyDescent="0.3">
      <c r="B1597" t="s">
        <v>3067</v>
      </c>
      <c r="C1597">
        <v>506024</v>
      </c>
      <c r="D1597" t="s">
        <v>698</v>
      </c>
      <c r="E1597" t="s">
        <v>730</v>
      </c>
    </row>
    <row r="1598" spans="2:5" x14ac:dyDescent="0.3">
      <c r="B1598" t="s">
        <v>3068</v>
      </c>
      <c r="C1598">
        <v>526931</v>
      </c>
      <c r="D1598" t="s">
        <v>698</v>
      </c>
      <c r="E1598" t="s">
        <v>883</v>
      </c>
    </row>
    <row r="1599" spans="2:5" x14ac:dyDescent="0.3">
      <c r="B1599" t="s">
        <v>3069</v>
      </c>
      <c r="C1599">
        <v>530055</v>
      </c>
      <c r="D1599" t="s">
        <v>698</v>
      </c>
      <c r="E1599" t="s">
        <v>1119</v>
      </c>
    </row>
    <row r="1600" spans="2:5" x14ac:dyDescent="0.3">
      <c r="B1600" t="s">
        <v>3070</v>
      </c>
      <c r="C1600">
        <v>500467</v>
      </c>
      <c r="D1600" t="s">
        <v>3071</v>
      </c>
      <c r="E1600" t="s">
        <v>1178</v>
      </c>
    </row>
    <row r="1601" spans="2:5" x14ac:dyDescent="0.3">
      <c r="B1601" t="s">
        <v>3072</v>
      </c>
      <c r="C1601">
        <v>532855</v>
      </c>
      <c r="D1601" t="s">
        <v>698</v>
      </c>
      <c r="E1601" t="s">
        <v>718</v>
      </c>
    </row>
    <row r="1602" spans="2:5" x14ac:dyDescent="0.3">
      <c r="B1602" t="s">
        <v>3073</v>
      </c>
      <c r="C1602">
        <v>530927</v>
      </c>
      <c r="D1602" t="s">
        <v>698</v>
      </c>
      <c r="E1602" t="s">
        <v>3031</v>
      </c>
    </row>
    <row r="1603" spans="2:5" x14ac:dyDescent="0.3">
      <c r="B1603" t="s">
        <v>3074</v>
      </c>
      <c r="C1603">
        <v>524080</v>
      </c>
      <c r="D1603" t="s">
        <v>698</v>
      </c>
      <c r="E1603" t="s">
        <v>746</v>
      </c>
    </row>
    <row r="1604" spans="2:5" x14ac:dyDescent="0.3">
      <c r="B1604" t="s">
        <v>3075</v>
      </c>
      <c r="C1604">
        <v>780014</v>
      </c>
      <c r="D1604" t="s">
        <v>698</v>
      </c>
      <c r="E1604" t="s">
        <v>789</v>
      </c>
    </row>
    <row r="1605" spans="2:5" x14ac:dyDescent="0.3">
      <c r="B1605" t="s">
        <v>3076</v>
      </c>
      <c r="C1605">
        <v>531387</v>
      </c>
      <c r="D1605" t="s">
        <v>698</v>
      </c>
      <c r="E1605" t="s">
        <v>715</v>
      </c>
    </row>
    <row r="1606" spans="2:5" x14ac:dyDescent="0.3">
      <c r="B1606" t="s">
        <v>3077</v>
      </c>
      <c r="C1606">
        <v>509073</v>
      </c>
      <c r="D1606" t="s">
        <v>3078</v>
      </c>
      <c r="E1606" t="s">
        <v>3079</v>
      </c>
    </row>
    <row r="1607" spans="2:5" x14ac:dyDescent="0.3">
      <c r="B1607" t="s">
        <v>3080</v>
      </c>
      <c r="C1607">
        <v>533162</v>
      </c>
      <c r="D1607" t="s">
        <v>3081</v>
      </c>
      <c r="E1607" t="s">
        <v>1437</v>
      </c>
    </row>
    <row r="1608" spans="2:5" x14ac:dyDescent="0.3">
      <c r="B1608" t="s">
        <v>3082</v>
      </c>
      <c r="C1608">
        <v>531531</v>
      </c>
      <c r="D1608" t="s">
        <v>3083</v>
      </c>
      <c r="E1608" t="s">
        <v>758</v>
      </c>
    </row>
    <row r="1609" spans="2:5" x14ac:dyDescent="0.3">
      <c r="B1609" t="s">
        <v>3084</v>
      </c>
      <c r="C1609">
        <v>517354</v>
      </c>
      <c r="D1609" t="s">
        <v>3085</v>
      </c>
      <c r="E1609" t="s">
        <v>996</v>
      </c>
    </row>
    <row r="1610" spans="2:5" x14ac:dyDescent="0.3">
      <c r="B1610" t="s">
        <v>3086</v>
      </c>
      <c r="C1610">
        <v>517354</v>
      </c>
      <c r="D1610" t="s">
        <v>3085</v>
      </c>
      <c r="E1610" t="s">
        <v>996</v>
      </c>
    </row>
    <row r="1611" spans="2:5" x14ac:dyDescent="0.3">
      <c r="B1611" t="s">
        <v>3087</v>
      </c>
      <c r="C1611">
        <v>539176</v>
      </c>
      <c r="D1611" t="s">
        <v>698</v>
      </c>
      <c r="E1611" t="s">
        <v>706</v>
      </c>
    </row>
    <row r="1612" spans="2:5" x14ac:dyDescent="0.3">
      <c r="B1612" t="s">
        <v>3088</v>
      </c>
      <c r="C1612">
        <v>508486</v>
      </c>
      <c r="D1612" t="s">
        <v>698</v>
      </c>
      <c r="E1612" t="s">
        <v>1744</v>
      </c>
    </row>
    <row r="1613" spans="2:5" x14ac:dyDescent="0.3">
      <c r="B1613" t="s">
        <v>3089</v>
      </c>
      <c r="C1613">
        <v>532467</v>
      </c>
      <c r="D1613" t="s">
        <v>698</v>
      </c>
      <c r="E1613" t="s">
        <v>701</v>
      </c>
    </row>
    <row r="1614" spans="2:5" x14ac:dyDescent="0.3">
      <c r="B1614" t="s">
        <v>3090</v>
      </c>
      <c r="C1614">
        <v>532334</v>
      </c>
      <c r="D1614" t="s">
        <v>698</v>
      </c>
      <c r="E1614" t="s">
        <v>784</v>
      </c>
    </row>
    <row r="1615" spans="2:5" x14ac:dyDescent="0.3">
      <c r="B1615" t="s">
        <v>3091</v>
      </c>
      <c r="C1615">
        <v>508956</v>
      </c>
      <c r="D1615" t="s">
        <v>698</v>
      </c>
      <c r="E1615" t="s">
        <v>715</v>
      </c>
    </row>
    <row r="1616" spans="2:5" x14ac:dyDescent="0.3">
      <c r="B1616" t="s">
        <v>3092</v>
      </c>
      <c r="C1616">
        <v>532333</v>
      </c>
      <c r="D1616" t="s">
        <v>698</v>
      </c>
      <c r="E1616" t="s">
        <v>681</v>
      </c>
    </row>
    <row r="1617" spans="2:5" x14ac:dyDescent="0.3">
      <c r="B1617" t="s">
        <v>3093</v>
      </c>
      <c r="C1617">
        <v>532216</v>
      </c>
      <c r="D1617" t="s">
        <v>3094</v>
      </c>
      <c r="E1617" t="s">
        <v>715</v>
      </c>
    </row>
    <row r="1618" spans="2:5" x14ac:dyDescent="0.3">
      <c r="B1618" t="s">
        <v>3095</v>
      </c>
      <c r="C1618">
        <v>517271</v>
      </c>
      <c r="D1618" t="s">
        <v>3096</v>
      </c>
      <c r="E1618" t="s">
        <v>996</v>
      </c>
    </row>
    <row r="1619" spans="2:5" x14ac:dyDescent="0.3">
      <c r="B1619" t="s">
        <v>3097</v>
      </c>
      <c r="C1619">
        <v>539224</v>
      </c>
      <c r="D1619" t="s">
        <v>698</v>
      </c>
      <c r="E1619" t="s">
        <v>687</v>
      </c>
    </row>
    <row r="1620" spans="2:5" x14ac:dyDescent="0.3">
      <c r="B1620" t="s">
        <v>3098</v>
      </c>
      <c r="C1620">
        <v>500179</v>
      </c>
      <c r="D1620" t="s">
        <v>3099</v>
      </c>
      <c r="E1620" t="s">
        <v>1023</v>
      </c>
    </row>
    <row r="1621" spans="2:5" x14ac:dyDescent="0.3">
      <c r="B1621" t="s">
        <v>3100</v>
      </c>
      <c r="C1621">
        <v>532281</v>
      </c>
      <c r="D1621" t="s">
        <v>3101</v>
      </c>
      <c r="E1621" t="s">
        <v>684</v>
      </c>
    </row>
    <row r="1622" spans="2:5" x14ac:dyDescent="0.3">
      <c r="B1622" t="s">
        <v>3102</v>
      </c>
      <c r="C1622">
        <v>541729</v>
      </c>
      <c r="D1622" t="s">
        <v>3103</v>
      </c>
      <c r="E1622" t="s">
        <v>3104</v>
      </c>
    </row>
    <row r="1623" spans="2:5" x14ac:dyDescent="0.3">
      <c r="B1623" t="s">
        <v>3105</v>
      </c>
      <c r="C1623">
        <v>500180</v>
      </c>
      <c r="D1623" t="s">
        <v>3106</v>
      </c>
      <c r="E1623" t="s">
        <v>1016</v>
      </c>
    </row>
    <row r="1624" spans="2:5" x14ac:dyDescent="0.3">
      <c r="B1624" t="s">
        <v>3107</v>
      </c>
      <c r="C1624">
        <v>533230</v>
      </c>
      <c r="D1624" t="s">
        <v>3108</v>
      </c>
      <c r="E1624" t="s">
        <v>681</v>
      </c>
    </row>
    <row r="1625" spans="2:5" x14ac:dyDescent="0.3">
      <c r="B1625" t="s">
        <v>3109</v>
      </c>
      <c r="C1625">
        <v>540777</v>
      </c>
      <c r="D1625" t="s">
        <v>3110</v>
      </c>
      <c r="E1625" t="s">
        <v>3111</v>
      </c>
    </row>
    <row r="1626" spans="2:5" x14ac:dyDescent="0.3">
      <c r="B1626" t="s">
        <v>3112</v>
      </c>
      <c r="C1626">
        <v>539787</v>
      </c>
      <c r="D1626" t="s">
        <v>3113</v>
      </c>
      <c r="E1626" t="s">
        <v>1168</v>
      </c>
    </row>
    <row r="1627" spans="2:5" x14ac:dyDescent="0.3">
      <c r="B1627" t="s">
        <v>3114</v>
      </c>
      <c r="C1627">
        <v>503689</v>
      </c>
      <c r="D1627" t="s">
        <v>698</v>
      </c>
      <c r="E1627" t="s">
        <v>1119</v>
      </c>
    </row>
    <row r="1628" spans="2:5" x14ac:dyDescent="0.3">
      <c r="B1628" t="s">
        <v>3115</v>
      </c>
      <c r="C1628" t="s">
        <v>698</v>
      </c>
      <c r="D1628" t="s">
        <v>3116</v>
      </c>
      <c r="E1628" t="s">
        <v>709</v>
      </c>
    </row>
    <row r="1629" spans="2:5" x14ac:dyDescent="0.3">
      <c r="B1629" t="s">
        <v>3117</v>
      </c>
      <c r="C1629">
        <v>526967</v>
      </c>
      <c r="D1629" t="s">
        <v>698</v>
      </c>
      <c r="E1629" t="s">
        <v>730</v>
      </c>
    </row>
    <row r="1630" spans="2:5" x14ac:dyDescent="0.3">
      <c r="B1630" t="s">
        <v>3118</v>
      </c>
      <c r="C1630">
        <v>509631</v>
      </c>
      <c r="D1630" t="s">
        <v>3119</v>
      </c>
      <c r="E1630" t="s">
        <v>883</v>
      </c>
    </row>
    <row r="1631" spans="2:5" x14ac:dyDescent="0.3">
      <c r="B1631" t="s">
        <v>3120</v>
      </c>
      <c r="C1631">
        <v>500292</v>
      </c>
      <c r="D1631" t="s">
        <v>3121</v>
      </c>
      <c r="E1631" t="s">
        <v>711</v>
      </c>
    </row>
    <row r="1632" spans="2:5" x14ac:dyDescent="0.3">
      <c r="B1632" t="s">
        <v>3122</v>
      </c>
      <c r="C1632">
        <v>500292</v>
      </c>
      <c r="D1632" t="s">
        <v>3121</v>
      </c>
      <c r="E1632" t="s">
        <v>711</v>
      </c>
    </row>
    <row r="1633" spans="2:5" x14ac:dyDescent="0.3">
      <c r="B1633" t="s">
        <v>3123</v>
      </c>
      <c r="C1633">
        <v>539174</v>
      </c>
      <c r="D1633" t="s">
        <v>3124</v>
      </c>
      <c r="E1633" t="s">
        <v>715</v>
      </c>
    </row>
    <row r="1634" spans="2:5" x14ac:dyDescent="0.3">
      <c r="B1634" t="s">
        <v>3125</v>
      </c>
      <c r="C1634">
        <v>505520</v>
      </c>
      <c r="D1634" t="s">
        <v>698</v>
      </c>
      <c r="E1634" t="s">
        <v>1119</v>
      </c>
    </row>
    <row r="1635" spans="2:5" x14ac:dyDescent="0.3">
      <c r="B1635" t="s">
        <v>3126</v>
      </c>
      <c r="C1635">
        <v>531178</v>
      </c>
      <c r="D1635" t="s">
        <v>698</v>
      </c>
      <c r="E1635" t="s">
        <v>720</v>
      </c>
    </row>
    <row r="1636" spans="2:5" x14ac:dyDescent="0.3">
      <c r="B1636" t="s">
        <v>3127</v>
      </c>
      <c r="C1636">
        <v>524590</v>
      </c>
      <c r="D1636" t="s">
        <v>698</v>
      </c>
      <c r="E1636" t="s">
        <v>720</v>
      </c>
    </row>
    <row r="1637" spans="2:5" x14ac:dyDescent="0.3">
      <c r="B1637" t="s">
        <v>3128</v>
      </c>
      <c r="C1637">
        <v>505720</v>
      </c>
      <c r="D1637" t="s">
        <v>3129</v>
      </c>
      <c r="E1637" t="s">
        <v>706</v>
      </c>
    </row>
    <row r="1638" spans="2:5" x14ac:dyDescent="0.3">
      <c r="B1638" t="s">
        <v>3130</v>
      </c>
      <c r="C1638">
        <v>519552</v>
      </c>
      <c r="D1638" t="s">
        <v>3131</v>
      </c>
      <c r="E1638" t="s">
        <v>758</v>
      </c>
    </row>
    <row r="1639" spans="2:5" x14ac:dyDescent="0.3">
      <c r="B1639" t="s">
        <v>3132</v>
      </c>
      <c r="C1639">
        <v>500182</v>
      </c>
      <c r="D1639" t="s">
        <v>3133</v>
      </c>
      <c r="E1639" t="s">
        <v>1356</v>
      </c>
    </row>
    <row r="1640" spans="2:5" x14ac:dyDescent="0.3">
      <c r="B1640" t="s">
        <v>3134</v>
      </c>
      <c r="C1640">
        <v>524669</v>
      </c>
      <c r="D1640" t="s">
        <v>3135</v>
      </c>
      <c r="E1640" t="s">
        <v>736</v>
      </c>
    </row>
    <row r="1641" spans="2:5" x14ac:dyDescent="0.3">
      <c r="B1641" t="s">
        <v>3136</v>
      </c>
      <c r="C1641">
        <v>534328</v>
      </c>
      <c r="D1641" t="s">
        <v>3137</v>
      </c>
      <c r="E1641" t="s">
        <v>720</v>
      </c>
    </row>
    <row r="1642" spans="2:5" x14ac:dyDescent="0.3">
      <c r="B1642" t="s">
        <v>3138</v>
      </c>
      <c r="C1642">
        <v>532129</v>
      </c>
      <c r="D1642" t="s">
        <v>3139</v>
      </c>
      <c r="E1642" t="s">
        <v>684</v>
      </c>
    </row>
    <row r="1643" spans="2:5" x14ac:dyDescent="0.3">
      <c r="B1643" t="s">
        <v>3140</v>
      </c>
      <c r="C1643">
        <v>504176</v>
      </c>
      <c r="D1643" t="s">
        <v>698</v>
      </c>
      <c r="E1643" t="s">
        <v>1244</v>
      </c>
    </row>
    <row r="1644" spans="2:5" x14ac:dyDescent="0.3">
      <c r="B1644" t="s">
        <v>3141</v>
      </c>
      <c r="C1644">
        <v>504176</v>
      </c>
      <c r="D1644" t="s">
        <v>698</v>
      </c>
      <c r="E1644" t="s">
        <v>1244</v>
      </c>
    </row>
    <row r="1645" spans="2:5" x14ac:dyDescent="0.3">
      <c r="B1645" t="s">
        <v>3142</v>
      </c>
      <c r="C1645">
        <v>517080</v>
      </c>
      <c r="D1645" t="s">
        <v>3143</v>
      </c>
      <c r="E1645" t="s">
        <v>1096</v>
      </c>
    </row>
    <row r="1646" spans="2:5" x14ac:dyDescent="0.3">
      <c r="B1646" t="s">
        <v>3144</v>
      </c>
      <c r="C1646">
        <v>531301</v>
      </c>
      <c r="D1646" t="s">
        <v>698</v>
      </c>
      <c r="E1646" t="s">
        <v>713</v>
      </c>
    </row>
    <row r="1647" spans="2:5" x14ac:dyDescent="0.3">
      <c r="B1647" t="s">
        <v>3145</v>
      </c>
      <c r="C1647">
        <v>524735</v>
      </c>
      <c r="D1647" t="s">
        <v>3146</v>
      </c>
      <c r="E1647" t="s">
        <v>736</v>
      </c>
    </row>
    <row r="1648" spans="2:5" x14ac:dyDescent="0.3">
      <c r="B1648" t="s">
        <v>3147</v>
      </c>
      <c r="C1648">
        <v>542332</v>
      </c>
      <c r="D1648" t="s">
        <v>3148</v>
      </c>
      <c r="E1648" t="s">
        <v>681</v>
      </c>
    </row>
    <row r="1649" spans="2:5" x14ac:dyDescent="0.3">
      <c r="B1649" t="s">
        <v>3149</v>
      </c>
      <c r="C1649">
        <v>509675</v>
      </c>
      <c r="D1649" t="s">
        <v>3150</v>
      </c>
      <c r="E1649" t="s">
        <v>711</v>
      </c>
    </row>
    <row r="1650" spans="2:5" x14ac:dyDescent="0.3">
      <c r="B1650" t="s">
        <v>3151</v>
      </c>
      <c r="C1650">
        <v>532847</v>
      </c>
      <c r="D1650" t="s">
        <v>3152</v>
      </c>
      <c r="E1650" t="s">
        <v>1618</v>
      </c>
    </row>
    <row r="1651" spans="2:5" x14ac:dyDescent="0.3">
      <c r="B1651" t="s">
        <v>3153</v>
      </c>
      <c r="C1651">
        <v>505712</v>
      </c>
      <c r="D1651" t="s">
        <v>698</v>
      </c>
      <c r="E1651" t="s">
        <v>1053</v>
      </c>
    </row>
    <row r="1652" spans="2:5" x14ac:dyDescent="0.3">
      <c r="B1652" t="s">
        <v>3154</v>
      </c>
      <c r="C1652">
        <v>514010</v>
      </c>
      <c r="D1652" t="s">
        <v>698</v>
      </c>
      <c r="E1652" t="s">
        <v>713</v>
      </c>
    </row>
    <row r="1653" spans="2:5" x14ac:dyDescent="0.3">
      <c r="B1653" t="s">
        <v>3155</v>
      </c>
      <c r="C1653">
        <v>500183</v>
      </c>
      <c r="D1653" t="s">
        <v>3156</v>
      </c>
      <c r="E1653" t="s">
        <v>968</v>
      </c>
    </row>
    <row r="1654" spans="2:5" x14ac:dyDescent="0.3">
      <c r="B1654" t="s">
        <v>3157</v>
      </c>
      <c r="C1654">
        <v>500184</v>
      </c>
      <c r="D1654" t="s">
        <v>3158</v>
      </c>
      <c r="E1654" t="s">
        <v>858</v>
      </c>
    </row>
    <row r="1655" spans="2:5" x14ac:dyDescent="0.3">
      <c r="B1655" t="s">
        <v>3159</v>
      </c>
      <c r="C1655">
        <v>526899</v>
      </c>
      <c r="D1655" t="s">
        <v>698</v>
      </c>
      <c r="E1655" t="s">
        <v>896</v>
      </c>
    </row>
    <row r="1656" spans="2:5" x14ac:dyDescent="0.3">
      <c r="B1656" t="s">
        <v>3160</v>
      </c>
      <c r="C1656">
        <v>513723</v>
      </c>
      <c r="D1656" t="s">
        <v>698</v>
      </c>
      <c r="E1656" t="s">
        <v>1226</v>
      </c>
    </row>
    <row r="1657" spans="2:5" x14ac:dyDescent="0.3">
      <c r="B1657" t="s">
        <v>3161</v>
      </c>
      <c r="C1657">
        <v>511169</v>
      </c>
      <c r="D1657" t="s">
        <v>698</v>
      </c>
      <c r="E1657" t="s">
        <v>715</v>
      </c>
    </row>
    <row r="1658" spans="2:5" x14ac:dyDescent="0.3">
      <c r="B1658" t="s">
        <v>3162</v>
      </c>
      <c r="C1658">
        <v>514043</v>
      </c>
      <c r="D1658" t="s">
        <v>3163</v>
      </c>
      <c r="E1658" t="s">
        <v>713</v>
      </c>
    </row>
    <row r="1659" spans="2:5" x14ac:dyDescent="0.3">
      <c r="B1659" t="s">
        <v>3164</v>
      </c>
      <c r="C1659">
        <v>531979</v>
      </c>
      <c r="D1659" t="s">
        <v>698</v>
      </c>
      <c r="E1659" t="s">
        <v>1003</v>
      </c>
    </row>
    <row r="1660" spans="2:5" x14ac:dyDescent="0.3">
      <c r="B1660" t="s">
        <v>3165</v>
      </c>
      <c r="C1660">
        <v>538652</v>
      </c>
      <c r="D1660" t="s">
        <v>698</v>
      </c>
      <c r="E1660" t="s">
        <v>720</v>
      </c>
    </row>
    <row r="1661" spans="2:5" x14ac:dyDescent="0.3">
      <c r="B1661" t="s">
        <v>3166</v>
      </c>
      <c r="C1661">
        <v>504036</v>
      </c>
      <c r="D1661" t="s">
        <v>3167</v>
      </c>
      <c r="E1661" t="s">
        <v>1240</v>
      </c>
    </row>
    <row r="1662" spans="2:5" x14ac:dyDescent="0.3">
      <c r="B1662" t="s">
        <v>3168</v>
      </c>
      <c r="C1662">
        <v>539114</v>
      </c>
      <c r="D1662" t="s">
        <v>698</v>
      </c>
      <c r="E1662" t="s">
        <v>715</v>
      </c>
    </row>
    <row r="1663" spans="2:5" x14ac:dyDescent="0.3">
      <c r="B1663" t="s">
        <v>3169</v>
      </c>
      <c r="C1663">
        <v>503881</v>
      </c>
      <c r="D1663" t="s">
        <v>3170</v>
      </c>
      <c r="E1663" t="s">
        <v>713</v>
      </c>
    </row>
    <row r="1664" spans="2:5" x14ac:dyDescent="0.3">
      <c r="B1664" t="s">
        <v>3171</v>
      </c>
      <c r="C1664">
        <v>500440</v>
      </c>
      <c r="D1664" t="s">
        <v>3172</v>
      </c>
      <c r="E1664" t="s">
        <v>1003</v>
      </c>
    </row>
    <row r="1665" spans="2:5" x14ac:dyDescent="0.3">
      <c r="B1665" t="s">
        <v>3173</v>
      </c>
      <c r="C1665" t="s">
        <v>698</v>
      </c>
      <c r="D1665" t="s">
        <v>3174</v>
      </c>
      <c r="E1665" t="s">
        <v>709</v>
      </c>
    </row>
    <row r="1666" spans="2:5" x14ac:dyDescent="0.3">
      <c r="B1666" t="s">
        <v>3175</v>
      </c>
      <c r="C1666">
        <v>509895</v>
      </c>
      <c r="D1666" t="s">
        <v>698</v>
      </c>
      <c r="E1666" t="s">
        <v>713</v>
      </c>
    </row>
    <row r="1667" spans="2:5" x14ac:dyDescent="0.3">
      <c r="B1667" t="s">
        <v>3176</v>
      </c>
      <c r="C1667">
        <v>532859</v>
      </c>
      <c r="D1667" t="s">
        <v>3177</v>
      </c>
      <c r="E1667" t="s">
        <v>1028</v>
      </c>
    </row>
    <row r="1668" spans="2:5" x14ac:dyDescent="0.3">
      <c r="B1668" t="s">
        <v>3178</v>
      </c>
      <c r="C1668">
        <v>500189</v>
      </c>
      <c r="D1668" t="s">
        <v>3179</v>
      </c>
      <c r="E1668" t="s">
        <v>1437</v>
      </c>
    </row>
    <row r="1669" spans="2:5" x14ac:dyDescent="0.3">
      <c r="B1669" t="s">
        <v>3180</v>
      </c>
      <c r="C1669">
        <v>514428</v>
      </c>
      <c r="D1669" t="s">
        <v>698</v>
      </c>
      <c r="E1669" t="s">
        <v>818</v>
      </c>
    </row>
    <row r="1670" spans="2:5" x14ac:dyDescent="0.3">
      <c r="B1670" t="s">
        <v>3181</v>
      </c>
      <c r="C1670">
        <v>541154</v>
      </c>
      <c r="D1670" t="s">
        <v>3182</v>
      </c>
      <c r="E1670" t="s">
        <v>3183</v>
      </c>
    </row>
    <row r="1671" spans="2:5" x14ac:dyDescent="0.3">
      <c r="B1671" t="s">
        <v>3184</v>
      </c>
      <c r="C1671">
        <v>531918</v>
      </c>
      <c r="D1671" t="s">
        <v>698</v>
      </c>
      <c r="E1671" t="s">
        <v>720</v>
      </c>
    </row>
    <row r="1672" spans="2:5" x14ac:dyDescent="0.3">
      <c r="B1672" t="s">
        <v>3185</v>
      </c>
      <c r="C1672">
        <v>532041</v>
      </c>
      <c r="D1672" t="s">
        <v>3186</v>
      </c>
      <c r="E1672" t="s">
        <v>791</v>
      </c>
    </row>
    <row r="1673" spans="2:5" x14ac:dyDescent="0.3">
      <c r="B1673" t="s">
        <v>3187</v>
      </c>
      <c r="C1673">
        <v>509635</v>
      </c>
      <c r="D1673" t="s">
        <v>3188</v>
      </c>
      <c r="E1673" t="s">
        <v>1053</v>
      </c>
    </row>
    <row r="1674" spans="2:5" x14ac:dyDescent="0.3">
      <c r="B1674" t="s">
        <v>3189</v>
      </c>
      <c r="C1674">
        <v>500185</v>
      </c>
      <c r="D1674" t="s">
        <v>3190</v>
      </c>
      <c r="E1674" t="s">
        <v>1096</v>
      </c>
    </row>
    <row r="1675" spans="2:5" x14ac:dyDescent="0.3">
      <c r="B1675" t="s">
        <v>3191</v>
      </c>
      <c r="C1675">
        <v>513599</v>
      </c>
      <c r="D1675" t="s">
        <v>3192</v>
      </c>
      <c r="E1675" t="s">
        <v>772</v>
      </c>
    </row>
    <row r="1676" spans="2:5" x14ac:dyDescent="0.3">
      <c r="B1676" t="s">
        <v>3193</v>
      </c>
      <c r="C1676">
        <v>505725</v>
      </c>
      <c r="D1676" t="s">
        <v>3194</v>
      </c>
      <c r="E1676" t="s">
        <v>883</v>
      </c>
    </row>
    <row r="1677" spans="2:5" x14ac:dyDescent="0.3">
      <c r="B1677" t="s">
        <v>3195</v>
      </c>
      <c r="C1677">
        <v>524013</v>
      </c>
      <c r="D1677" t="s">
        <v>698</v>
      </c>
      <c r="E1677" t="s">
        <v>1075</v>
      </c>
    </row>
    <row r="1678" spans="2:5" x14ac:dyDescent="0.3">
      <c r="B1678" t="s">
        <v>3196</v>
      </c>
      <c r="C1678">
        <v>519126</v>
      </c>
      <c r="D1678" t="s">
        <v>698</v>
      </c>
      <c r="E1678" t="s">
        <v>758</v>
      </c>
    </row>
    <row r="1679" spans="2:5" x14ac:dyDescent="0.3">
      <c r="B1679" t="s">
        <v>3197</v>
      </c>
      <c r="C1679">
        <v>505893</v>
      </c>
      <c r="D1679" t="s">
        <v>698</v>
      </c>
      <c r="E1679" t="s">
        <v>1053</v>
      </c>
    </row>
    <row r="1680" spans="2:5" x14ac:dyDescent="0.3">
      <c r="B1680" t="s">
        <v>3198</v>
      </c>
      <c r="C1680">
        <v>509650</v>
      </c>
      <c r="D1680" t="s">
        <v>698</v>
      </c>
      <c r="E1680" t="s">
        <v>756</v>
      </c>
    </row>
    <row r="1681" spans="2:5" x14ac:dyDescent="0.3">
      <c r="B1681" t="s">
        <v>3199</v>
      </c>
      <c r="C1681">
        <v>533217</v>
      </c>
      <c r="D1681" t="s">
        <v>3200</v>
      </c>
      <c r="E1681" t="s">
        <v>1222</v>
      </c>
    </row>
    <row r="1682" spans="2:5" x14ac:dyDescent="0.3">
      <c r="B1682" t="s">
        <v>3201</v>
      </c>
      <c r="C1682">
        <v>500500</v>
      </c>
      <c r="D1682" t="s">
        <v>3202</v>
      </c>
      <c r="E1682" t="s">
        <v>2628</v>
      </c>
    </row>
    <row r="1683" spans="2:5" x14ac:dyDescent="0.3">
      <c r="B1683" t="s">
        <v>3203</v>
      </c>
      <c r="C1683">
        <v>500186</v>
      </c>
      <c r="D1683" t="s">
        <v>3204</v>
      </c>
      <c r="E1683" t="s">
        <v>761</v>
      </c>
    </row>
    <row r="1684" spans="2:5" x14ac:dyDescent="0.3">
      <c r="B1684" t="s">
        <v>3205</v>
      </c>
      <c r="C1684">
        <v>500449</v>
      </c>
      <c r="D1684" t="s">
        <v>698</v>
      </c>
      <c r="E1684" t="s">
        <v>746</v>
      </c>
    </row>
    <row r="1685" spans="2:5" x14ac:dyDescent="0.3">
      <c r="B1685" t="s">
        <v>3206</v>
      </c>
      <c r="C1685">
        <v>500104</v>
      </c>
      <c r="D1685" t="s">
        <v>3207</v>
      </c>
      <c r="E1685" t="s">
        <v>1627</v>
      </c>
    </row>
    <row r="1686" spans="2:5" x14ac:dyDescent="0.3">
      <c r="B1686" t="s">
        <v>3208</v>
      </c>
      <c r="C1686">
        <v>530315</v>
      </c>
      <c r="D1686" t="s">
        <v>698</v>
      </c>
      <c r="E1686" t="s">
        <v>893</v>
      </c>
    </row>
    <row r="1687" spans="2:5" x14ac:dyDescent="0.3">
      <c r="B1687" t="s">
        <v>3209</v>
      </c>
      <c r="C1687">
        <v>500696</v>
      </c>
      <c r="D1687" t="s">
        <v>3210</v>
      </c>
      <c r="E1687" t="s">
        <v>880</v>
      </c>
    </row>
    <row r="1688" spans="2:5" x14ac:dyDescent="0.3">
      <c r="B1688" t="s">
        <v>3211</v>
      </c>
      <c r="C1688">
        <v>504713</v>
      </c>
      <c r="D1688" t="s">
        <v>698</v>
      </c>
      <c r="E1688" t="s">
        <v>1618</v>
      </c>
    </row>
    <row r="1689" spans="2:5" x14ac:dyDescent="0.3">
      <c r="B1689" t="s">
        <v>3212</v>
      </c>
      <c r="C1689">
        <v>500188</v>
      </c>
      <c r="D1689" t="s">
        <v>3213</v>
      </c>
      <c r="E1689" t="s">
        <v>3214</v>
      </c>
    </row>
    <row r="1690" spans="2:5" x14ac:dyDescent="0.3">
      <c r="B1690" t="s">
        <v>3215</v>
      </c>
      <c r="C1690">
        <v>515145</v>
      </c>
      <c r="D1690" t="s">
        <v>3216</v>
      </c>
      <c r="E1690" t="s">
        <v>893</v>
      </c>
    </row>
    <row r="1691" spans="2:5" x14ac:dyDescent="0.3">
      <c r="B1691" t="s">
        <v>3217</v>
      </c>
      <c r="C1691">
        <v>513039</v>
      </c>
      <c r="D1691" t="s">
        <v>698</v>
      </c>
      <c r="E1691" t="s">
        <v>706</v>
      </c>
    </row>
    <row r="1692" spans="2:5" x14ac:dyDescent="0.3">
      <c r="B1692" t="s">
        <v>3218</v>
      </c>
      <c r="C1692">
        <v>539984</v>
      </c>
      <c r="D1692" t="s">
        <v>698</v>
      </c>
      <c r="E1692" t="s">
        <v>1240</v>
      </c>
    </row>
    <row r="1693" spans="2:5" x14ac:dyDescent="0.3">
      <c r="B1693" t="s">
        <v>3219</v>
      </c>
      <c r="C1693">
        <v>530853</v>
      </c>
      <c r="D1693" t="s">
        <v>698</v>
      </c>
      <c r="E1693" t="s">
        <v>2517</v>
      </c>
    </row>
    <row r="1694" spans="2:5" x14ac:dyDescent="0.3">
      <c r="B1694" t="s">
        <v>3220</v>
      </c>
      <c r="C1694">
        <v>531743</v>
      </c>
      <c r="D1694" t="s">
        <v>698</v>
      </c>
      <c r="E1694" t="s">
        <v>720</v>
      </c>
    </row>
    <row r="1695" spans="2:5" x14ac:dyDescent="0.3">
      <c r="B1695" t="s">
        <v>3221</v>
      </c>
      <c r="C1695">
        <v>590018</v>
      </c>
      <c r="D1695" t="s">
        <v>3222</v>
      </c>
      <c r="E1695" t="s">
        <v>730</v>
      </c>
    </row>
    <row r="1696" spans="2:5" x14ac:dyDescent="0.3">
      <c r="B1696" t="s">
        <v>3223</v>
      </c>
      <c r="C1696">
        <v>521068</v>
      </c>
      <c r="D1696" t="s">
        <v>698</v>
      </c>
      <c r="E1696" t="s">
        <v>713</v>
      </c>
    </row>
    <row r="1697" spans="2:5" x14ac:dyDescent="0.3">
      <c r="B1697" t="s">
        <v>3224</v>
      </c>
      <c r="C1697">
        <v>532359</v>
      </c>
      <c r="D1697" t="s">
        <v>698</v>
      </c>
      <c r="E1697" t="s">
        <v>791</v>
      </c>
    </row>
    <row r="1698" spans="2:5" x14ac:dyDescent="0.3">
      <c r="B1698" t="s">
        <v>3225</v>
      </c>
      <c r="C1698">
        <v>526217</v>
      </c>
      <c r="D1698" t="s">
        <v>3226</v>
      </c>
      <c r="E1698" t="s">
        <v>893</v>
      </c>
    </row>
    <row r="1699" spans="2:5" x14ac:dyDescent="0.3">
      <c r="B1699" t="s">
        <v>3227</v>
      </c>
      <c r="C1699" t="s">
        <v>698</v>
      </c>
      <c r="D1699" t="s">
        <v>3228</v>
      </c>
      <c r="E1699" t="s">
        <v>789</v>
      </c>
    </row>
    <row r="1700" spans="2:5" x14ac:dyDescent="0.3">
      <c r="B1700" t="s">
        <v>3229</v>
      </c>
      <c r="C1700">
        <v>541627</v>
      </c>
      <c r="D1700" t="s">
        <v>3230</v>
      </c>
      <c r="E1700" t="s">
        <v>2067</v>
      </c>
    </row>
    <row r="1701" spans="2:5" x14ac:dyDescent="0.3">
      <c r="B1701" t="s">
        <v>3231</v>
      </c>
      <c r="C1701">
        <v>531661</v>
      </c>
      <c r="D1701" t="s">
        <v>698</v>
      </c>
      <c r="E1701" t="s">
        <v>706</v>
      </c>
    </row>
    <row r="1702" spans="2:5" x14ac:dyDescent="0.3">
      <c r="B1702" t="s">
        <v>3232</v>
      </c>
      <c r="C1702">
        <v>500191</v>
      </c>
      <c r="D1702" t="s">
        <v>3233</v>
      </c>
      <c r="E1702" t="s">
        <v>776</v>
      </c>
    </row>
    <row r="1703" spans="2:5" x14ac:dyDescent="0.3">
      <c r="B1703" t="s">
        <v>3234</v>
      </c>
      <c r="C1703">
        <v>522064</v>
      </c>
      <c r="D1703" t="s">
        <v>3235</v>
      </c>
      <c r="E1703" t="s">
        <v>706</v>
      </c>
    </row>
    <row r="1704" spans="2:5" x14ac:dyDescent="0.3">
      <c r="B1704" t="s">
        <v>3236</v>
      </c>
      <c r="C1704">
        <v>517174</v>
      </c>
      <c r="D1704" t="s">
        <v>3237</v>
      </c>
      <c r="E1704" t="s">
        <v>996</v>
      </c>
    </row>
    <row r="1705" spans="2:5" x14ac:dyDescent="0.3">
      <c r="B1705" t="s">
        <v>3238</v>
      </c>
      <c r="C1705">
        <v>517174</v>
      </c>
      <c r="D1705" t="s">
        <v>3237</v>
      </c>
      <c r="E1705" t="s">
        <v>996</v>
      </c>
    </row>
    <row r="1706" spans="2:5" x14ac:dyDescent="0.3">
      <c r="B1706" t="s">
        <v>3239</v>
      </c>
      <c r="C1706">
        <v>500193</v>
      </c>
      <c r="D1706" t="s">
        <v>3240</v>
      </c>
      <c r="E1706" t="s">
        <v>899</v>
      </c>
    </row>
    <row r="1707" spans="2:5" x14ac:dyDescent="0.3">
      <c r="B1707" t="s">
        <v>3241</v>
      </c>
      <c r="C1707">
        <v>526683</v>
      </c>
      <c r="D1707" t="s">
        <v>3242</v>
      </c>
      <c r="E1707" t="s">
        <v>899</v>
      </c>
    </row>
    <row r="1708" spans="2:5" x14ac:dyDescent="0.3">
      <c r="B1708" t="s">
        <v>3243</v>
      </c>
      <c r="C1708">
        <v>540530</v>
      </c>
      <c r="D1708" t="s">
        <v>3244</v>
      </c>
      <c r="E1708" t="s">
        <v>756</v>
      </c>
    </row>
    <row r="1709" spans="2:5" x14ac:dyDescent="0.3">
      <c r="B1709" t="s">
        <v>3245</v>
      </c>
      <c r="C1709">
        <v>532873</v>
      </c>
      <c r="D1709" t="s">
        <v>3246</v>
      </c>
      <c r="E1709" t="s">
        <v>784</v>
      </c>
    </row>
    <row r="1710" spans="2:5" x14ac:dyDescent="0.3">
      <c r="B1710" t="s">
        <v>3247</v>
      </c>
      <c r="C1710">
        <v>500010</v>
      </c>
      <c r="D1710" t="s">
        <v>3248</v>
      </c>
      <c r="E1710" t="s">
        <v>756</v>
      </c>
    </row>
    <row r="1711" spans="2:5" x14ac:dyDescent="0.3">
      <c r="B1711" t="s">
        <v>3249</v>
      </c>
      <c r="C1711">
        <v>532761</v>
      </c>
      <c r="D1711" t="s">
        <v>3250</v>
      </c>
      <c r="E1711" t="s">
        <v>1028</v>
      </c>
    </row>
    <row r="1712" spans="2:5" x14ac:dyDescent="0.3">
      <c r="B1712" t="s">
        <v>3251</v>
      </c>
      <c r="C1712">
        <v>526761</v>
      </c>
      <c r="D1712" t="s">
        <v>698</v>
      </c>
      <c r="E1712" t="s">
        <v>899</v>
      </c>
    </row>
    <row r="1713" spans="2:5" x14ac:dyDescent="0.3">
      <c r="B1713" t="s">
        <v>3252</v>
      </c>
      <c r="C1713">
        <v>535217</v>
      </c>
      <c r="D1713" t="s">
        <v>698</v>
      </c>
      <c r="E1713" t="s">
        <v>896</v>
      </c>
    </row>
    <row r="1714" spans="2:5" x14ac:dyDescent="0.3">
      <c r="B1714" t="s">
        <v>3253</v>
      </c>
      <c r="C1714">
        <v>540136</v>
      </c>
      <c r="D1714" t="s">
        <v>3254</v>
      </c>
      <c r="E1714" t="s">
        <v>741</v>
      </c>
    </row>
    <row r="1715" spans="2:5" x14ac:dyDescent="0.3">
      <c r="B1715" t="s">
        <v>3255</v>
      </c>
      <c r="C1715">
        <v>531724</v>
      </c>
      <c r="D1715" t="s">
        <v>698</v>
      </c>
      <c r="E1715" t="s">
        <v>1119</v>
      </c>
    </row>
    <row r="1716" spans="2:5" x14ac:dyDescent="0.3">
      <c r="B1716" t="s">
        <v>3256</v>
      </c>
      <c r="C1716">
        <v>500187</v>
      </c>
      <c r="D1716" t="s">
        <v>3257</v>
      </c>
      <c r="E1716" t="s">
        <v>893</v>
      </c>
    </row>
    <row r="1717" spans="2:5" x14ac:dyDescent="0.3">
      <c r="B1717" t="s">
        <v>3258</v>
      </c>
      <c r="C1717">
        <v>532662</v>
      </c>
      <c r="D1717" t="s">
        <v>3259</v>
      </c>
      <c r="E1717" t="s">
        <v>1222</v>
      </c>
    </row>
    <row r="1718" spans="2:5" x14ac:dyDescent="0.3">
      <c r="B1718" t="s">
        <v>3260</v>
      </c>
      <c r="C1718">
        <v>532799</v>
      </c>
      <c r="D1718" t="s">
        <v>3261</v>
      </c>
      <c r="E1718" t="s">
        <v>784</v>
      </c>
    </row>
    <row r="1719" spans="2:5" x14ac:dyDescent="0.3">
      <c r="B1719" t="s">
        <v>3262</v>
      </c>
      <c r="C1719">
        <v>509820</v>
      </c>
      <c r="D1719" t="s">
        <v>3263</v>
      </c>
      <c r="E1719" t="s">
        <v>893</v>
      </c>
    </row>
    <row r="1720" spans="2:5" x14ac:dyDescent="0.3">
      <c r="B1720" t="s">
        <v>3264</v>
      </c>
      <c r="C1720">
        <v>542592</v>
      </c>
      <c r="D1720" t="s">
        <v>3265</v>
      </c>
      <c r="E1720" t="s">
        <v>803</v>
      </c>
    </row>
    <row r="1721" spans="2:5" x14ac:dyDescent="0.3">
      <c r="B1721" t="s">
        <v>3266</v>
      </c>
      <c r="C1721" t="s">
        <v>698</v>
      </c>
      <c r="D1721" t="s">
        <v>3267</v>
      </c>
      <c r="E1721" t="s">
        <v>709</v>
      </c>
    </row>
    <row r="1722" spans="2:5" x14ac:dyDescent="0.3">
      <c r="B1722" t="s">
        <v>3268</v>
      </c>
      <c r="C1722">
        <v>539724</v>
      </c>
      <c r="D1722" t="s">
        <v>698</v>
      </c>
      <c r="E1722" t="s">
        <v>684</v>
      </c>
    </row>
    <row r="1723" spans="2:5" x14ac:dyDescent="0.3">
      <c r="B1723" t="s">
        <v>3269</v>
      </c>
      <c r="C1723">
        <v>519463</v>
      </c>
      <c r="D1723" t="s">
        <v>698</v>
      </c>
      <c r="E1723" t="s">
        <v>896</v>
      </c>
    </row>
    <row r="1724" spans="2:5" x14ac:dyDescent="0.3">
      <c r="B1724" t="s">
        <v>3270</v>
      </c>
      <c r="C1724" t="s">
        <v>698</v>
      </c>
      <c r="D1724" t="s">
        <v>3271</v>
      </c>
      <c r="E1724" t="s">
        <v>709</v>
      </c>
    </row>
    <row r="1725" spans="2:5" x14ac:dyDescent="0.3">
      <c r="B1725" t="s">
        <v>3272</v>
      </c>
      <c r="C1725">
        <v>532174</v>
      </c>
      <c r="D1725" t="s">
        <v>3273</v>
      </c>
      <c r="E1725" t="s">
        <v>1016</v>
      </c>
    </row>
    <row r="1726" spans="2:5" x14ac:dyDescent="0.3">
      <c r="B1726" t="s">
        <v>3274</v>
      </c>
      <c r="C1726">
        <v>540716</v>
      </c>
      <c r="D1726" t="s">
        <v>3275</v>
      </c>
      <c r="E1726" t="s">
        <v>2781</v>
      </c>
    </row>
    <row r="1727" spans="2:5" x14ac:dyDescent="0.3">
      <c r="B1727" t="s">
        <v>3276</v>
      </c>
      <c r="C1727">
        <v>533244</v>
      </c>
      <c r="D1727" t="s">
        <v>3277</v>
      </c>
      <c r="E1727" t="s">
        <v>681</v>
      </c>
    </row>
    <row r="1728" spans="2:5" x14ac:dyDescent="0.3">
      <c r="B1728" t="s">
        <v>3278</v>
      </c>
      <c r="C1728">
        <v>540133</v>
      </c>
      <c r="D1728" t="s">
        <v>3279</v>
      </c>
      <c r="E1728" t="s">
        <v>3111</v>
      </c>
    </row>
    <row r="1729" spans="2:5" x14ac:dyDescent="0.3">
      <c r="B1729" t="s">
        <v>3280</v>
      </c>
      <c r="C1729">
        <v>555555</v>
      </c>
      <c r="D1729" t="s">
        <v>3281</v>
      </c>
      <c r="E1729" t="s">
        <v>681</v>
      </c>
    </row>
    <row r="1730" spans="2:5" x14ac:dyDescent="0.3">
      <c r="B1730" t="s">
        <v>3282</v>
      </c>
      <c r="C1730">
        <v>541179</v>
      </c>
      <c r="D1730" t="s">
        <v>3283</v>
      </c>
      <c r="E1730" t="s">
        <v>681</v>
      </c>
    </row>
    <row r="1731" spans="2:5" x14ac:dyDescent="0.3">
      <c r="B1731" t="s">
        <v>3284</v>
      </c>
      <c r="C1731">
        <v>532835</v>
      </c>
      <c r="D1731" t="s">
        <v>3285</v>
      </c>
      <c r="E1731" t="s">
        <v>681</v>
      </c>
    </row>
    <row r="1732" spans="2:5" x14ac:dyDescent="0.3">
      <c r="B1732" t="s">
        <v>3286</v>
      </c>
      <c r="C1732">
        <v>531524</v>
      </c>
      <c r="D1732" t="s">
        <v>3287</v>
      </c>
      <c r="E1732" t="s">
        <v>996</v>
      </c>
    </row>
    <row r="1733" spans="2:5" x14ac:dyDescent="0.3">
      <c r="B1733" t="s">
        <v>3288</v>
      </c>
      <c r="C1733">
        <v>531524</v>
      </c>
      <c r="D1733" t="s">
        <v>3287</v>
      </c>
      <c r="E1733" t="s">
        <v>996</v>
      </c>
    </row>
    <row r="1734" spans="2:5" x14ac:dyDescent="0.3">
      <c r="B1734" t="s">
        <v>3289</v>
      </c>
      <c r="C1734">
        <v>500116</v>
      </c>
      <c r="D1734" t="s">
        <v>3290</v>
      </c>
      <c r="E1734" t="s">
        <v>1016</v>
      </c>
    </row>
    <row r="1735" spans="2:5" x14ac:dyDescent="0.3">
      <c r="B1735" t="s">
        <v>3291</v>
      </c>
      <c r="C1735">
        <v>539437</v>
      </c>
      <c r="D1735" t="s">
        <v>3292</v>
      </c>
      <c r="E1735" t="s">
        <v>1016</v>
      </c>
    </row>
    <row r="1736" spans="2:5" x14ac:dyDescent="0.3">
      <c r="B1736" t="s">
        <v>3293</v>
      </c>
      <c r="C1736" t="s">
        <v>698</v>
      </c>
      <c r="D1736" t="s">
        <v>3294</v>
      </c>
      <c r="E1736" t="s">
        <v>1016</v>
      </c>
    </row>
    <row r="1737" spans="2:5" x14ac:dyDescent="0.3">
      <c r="B1737" t="s">
        <v>3295</v>
      </c>
      <c r="C1737">
        <v>532659</v>
      </c>
      <c r="D1737" t="s">
        <v>3296</v>
      </c>
      <c r="E1737" t="s">
        <v>715</v>
      </c>
    </row>
    <row r="1738" spans="2:5" x14ac:dyDescent="0.3">
      <c r="B1738" t="s">
        <v>3297</v>
      </c>
      <c r="C1738">
        <v>507438</v>
      </c>
      <c r="D1738" t="s">
        <v>3298</v>
      </c>
      <c r="E1738" t="s">
        <v>1330</v>
      </c>
    </row>
    <row r="1739" spans="2:5" x14ac:dyDescent="0.3">
      <c r="B1739" t="s">
        <v>3299</v>
      </c>
      <c r="C1739">
        <v>505726</v>
      </c>
      <c r="D1739" t="s">
        <v>3300</v>
      </c>
      <c r="E1739" t="s">
        <v>1463</v>
      </c>
    </row>
    <row r="1740" spans="2:5" x14ac:dyDescent="0.3">
      <c r="B1740" t="s">
        <v>3301</v>
      </c>
      <c r="C1740">
        <v>500106</v>
      </c>
      <c r="D1740" t="s">
        <v>3302</v>
      </c>
      <c r="E1740" t="s">
        <v>3031</v>
      </c>
    </row>
    <row r="1741" spans="2:5" x14ac:dyDescent="0.3">
      <c r="B1741" t="s">
        <v>3303</v>
      </c>
      <c r="C1741">
        <v>540774</v>
      </c>
      <c r="D1741" t="s">
        <v>3304</v>
      </c>
      <c r="E1741" t="s">
        <v>883</v>
      </c>
    </row>
    <row r="1742" spans="2:5" x14ac:dyDescent="0.3">
      <c r="B1742" t="s">
        <v>3305</v>
      </c>
      <c r="C1742">
        <v>540377</v>
      </c>
      <c r="D1742" t="s">
        <v>698</v>
      </c>
      <c r="E1742" t="s">
        <v>720</v>
      </c>
    </row>
    <row r="1743" spans="2:5" x14ac:dyDescent="0.3">
      <c r="B1743" t="s">
        <v>3306</v>
      </c>
      <c r="C1743">
        <v>522289</v>
      </c>
      <c r="D1743" t="s">
        <v>698</v>
      </c>
      <c r="E1743" t="s">
        <v>720</v>
      </c>
    </row>
    <row r="1744" spans="2:5" x14ac:dyDescent="0.3">
      <c r="B1744" t="s">
        <v>3307</v>
      </c>
      <c r="C1744">
        <v>500199</v>
      </c>
      <c r="D1744" t="s">
        <v>3308</v>
      </c>
      <c r="E1744" t="s">
        <v>746</v>
      </c>
    </row>
    <row r="1745" spans="2:5" x14ac:dyDescent="0.3">
      <c r="B1745" t="s">
        <v>3309</v>
      </c>
      <c r="C1745">
        <v>517380</v>
      </c>
      <c r="D1745" t="s">
        <v>3310</v>
      </c>
      <c r="E1745" t="s">
        <v>1053</v>
      </c>
    </row>
    <row r="1746" spans="2:5" x14ac:dyDescent="0.3">
      <c r="B1746" t="s">
        <v>3311</v>
      </c>
      <c r="C1746">
        <v>517380</v>
      </c>
      <c r="D1746" t="s">
        <v>3310</v>
      </c>
      <c r="E1746" t="s">
        <v>1053</v>
      </c>
    </row>
    <row r="1747" spans="2:5" x14ac:dyDescent="0.3">
      <c r="B1747" t="s">
        <v>3312</v>
      </c>
      <c r="C1747">
        <v>539449</v>
      </c>
      <c r="D1747" t="s">
        <v>698</v>
      </c>
      <c r="E1747" t="s">
        <v>720</v>
      </c>
    </row>
    <row r="1748" spans="2:5" x14ac:dyDescent="0.3">
      <c r="B1748" t="s">
        <v>3313</v>
      </c>
      <c r="C1748">
        <v>532636</v>
      </c>
      <c r="D1748" t="s">
        <v>3314</v>
      </c>
      <c r="E1748" t="s">
        <v>681</v>
      </c>
    </row>
    <row r="1749" spans="2:5" x14ac:dyDescent="0.3">
      <c r="B1749" t="s">
        <v>3315</v>
      </c>
      <c r="C1749">
        <v>531968</v>
      </c>
      <c r="D1749" t="s">
        <v>3316</v>
      </c>
      <c r="E1749" t="s">
        <v>784</v>
      </c>
    </row>
    <row r="1750" spans="2:5" x14ac:dyDescent="0.3">
      <c r="B1750" t="s">
        <v>3317</v>
      </c>
      <c r="C1750">
        <v>514238</v>
      </c>
      <c r="D1750" t="s">
        <v>698</v>
      </c>
      <c r="E1750" t="s">
        <v>681</v>
      </c>
    </row>
    <row r="1751" spans="2:5" x14ac:dyDescent="0.3">
      <c r="B1751" t="s">
        <v>3318</v>
      </c>
      <c r="C1751">
        <v>532414</v>
      </c>
      <c r="D1751" t="s">
        <v>698</v>
      </c>
      <c r="E1751" t="s">
        <v>791</v>
      </c>
    </row>
    <row r="1752" spans="2:5" x14ac:dyDescent="0.3">
      <c r="B1752" t="s">
        <v>3319</v>
      </c>
      <c r="C1752">
        <v>532907</v>
      </c>
      <c r="D1752" t="s">
        <v>3320</v>
      </c>
      <c r="E1752" t="s">
        <v>1096</v>
      </c>
    </row>
    <row r="1753" spans="2:5" x14ac:dyDescent="0.3">
      <c r="B1753" t="s">
        <v>3321</v>
      </c>
      <c r="C1753">
        <v>511208</v>
      </c>
      <c r="D1753" t="s">
        <v>3322</v>
      </c>
      <c r="E1753" t="s">
        <v>3104</v>
      </c>
    </row>
    <row r="1754" spans="2:5" x14ac:dyDescent="0.3">
      <c r="B1754" t="s">
        <v>3323</v>
      </c>
      <c r="C1754">
        <v>533177</v>
      </c>
      <c r="D1754" t="s">
        <v>3324</v>
      </c>
      <c r="E1754" t="s">
        <v>1293</v>
      </c>
    </row>
    <row r="1755" spans="2:5" x14ac:dyDescent="0.3">
      <c r="B1755" t="s">
        <v>3325</v>
      </c>
      <c r="C1755">
        <v>511628</v>
      </c>
      <c r="D1755" t="s">
        <v>698</v>
      </c>
      <c r="E1755" t="s">
        <v>715</v>
      </c>
    </row>
    <row r="1756" spans="2:5" x14ac:dyDescent="0.3">
      <c r="B1756" t="s">
        <v>3326</v>
      </c>
      <c r="C1756">
        <v>505539</v>
      </c>
      <c r="D1756" t="s">
        <v>698</v>
      </c>
      <c r="E1756" t="s">
        <v>1119</v>
      </c>
    </row>
    <row r="1757" spans="2:5" x14ac:dyDescent="0.3">
      <c r="B1757" t="s">
        <v>3327</v>
      </c>
      <c r="C1757">
        <v>513295</v>
      </c>
      <c r="D1757" t="s">
        <v>698</v>
      </c>
      <c r="E1757" t="s">
        <v>730</v>
      </c>
    </row>
    <row r="1758" spans="2:5" x14ac:dyDescent="0.3">
      <c r="B1758" t="s">
        <v>3328</v>
      </c>
      <c r="C1758">
        <v>517571</v>
      </c>
      <c r="D1758" t="s">
        <v>3329</v>
      </c>
      <c r="E1758" t="s">
        <v>741</v>
      </c>
    </row>
    <row r="1759" spans="2:5" x14ac:dyDescent="0.3">
      <c r="B1759" t="s">
        <v>3330</v>
      </c>
      <c r="C1759">
        <v>532614</v>
      </c>
      <c r="D1759" t="s">
        <v>3331</v>
      </c>
      <c r="E1759" t="s">
        <v>730</v>
      </c>
    </row>
    <row r="1760" spans="2:5" x14ac:dyDescent="0.3">
      <c r="B1760" t="s">
        <v>3332</v>
      </c>
      <c r="C1760">
        <v>531129</v>
      </c>
      <c r="D1760" t="s">
        <v>698</v>
      </c>
      <c r="E1760" t="s">
        <v>1226</v>
      </c>
    </row>
    <row r="1761" spans="2:5" x14ac:dyDescent="0.3">
      <c r="B1761" t="s">
        <v>3333</v>
      </c>
      <c r="C1761">
        <v>531672</v>
      </c>
      <c r="D1761" t="s">
        <v>698</v>
      </c>
      <c r="E1761" t="s">
        <v>681</v>
      </c>
    </row>
    <row r="1762" spans="2:5" x14ac:dyDescent="0.3">
      <c r="B1762" t="s">
        <v>3334</v>
      </c>
      <c r="C1762">
        <v>517370</v>
      </c>
      <c r="D1762" t="s">
        <v>698</v>
      </c>
      <c r="E1762" t="s">
        <v>996</v>
      </c>
    </row>
    <row r="1763" spans="2:5" x14ac:dyDescent="0.3">
      <c r="B1763" t="s">
        <v>3335</v>
      </c>
      <c r="C1763">
        <v>538541</v>
      </c>
      <c r="D1763" t="s">
        <v>698</v>
      </c>
      <c r="E1763" t="s">
        <v>720</v>
      </c>
    </row>
    <row r="1764" spans="2:5" x14ac:dyDescent="0.3">
      <c r="B1764" t="s">
        <v>3336</v>
      </c>
      <c r="C1764">
        <v>531594</v>
      </c>
      <c r="D1764" t="s">
        <v>698</v>
      </c>
      <c r="E1764" t="s">
        <v>706</v>
      </c>
    </row>
    <row r="1765" spans="2:5" x14ac:dyDescent="0.3">
      <c r="B1765" t="s">
        <v>3337</v>
      </c>
      <c r="C1765">
        <v>523465</v>
      </c>
      <c r="D1765" t="s">
        <v>698</v>
      </c>
      <c r="E1765" t="s">
        <v>756</v>
      </c>
    </row>
    <row r="1766" spans="2:5" x14ac:dyDescent="0.3">
      <c r="B1766" t="s">
        <v>3338</v>
      </c>
      <c r="C1766">
        <v>536709</v>
      </c>
      <c r="D1766" t="s">
        <v>698</v>
      </c>
      <c r="E1766" t="s">
        <v>837</v>
      </c>
    </row>
    <row r="1767" spans="2:5" x14ac:dyDescent="0.3">
      <c r="B1767" t="s">
        <v>3339</v>
      </c>
      <c r="C1767">
        <v>509162</v>
      </c>
      <c r="D1767" t="s">
        <v>698</v>
      </c>
      <c r="E1767" t="s">
        <v>1178</v>
      </c>
    </row>
    <row r="1768" spans="2:5" x14ac:dyDescent="0.3">
      <c r="B1768" t="s">
        <v>3340</v>
      </c>
      <c r="C1768">
        <v>517077</v>
      </c>
      <c r="D1768" t="s">
        <v>698</v>
      </c>
      <c r="E1768" t="s">
        <v>720</v>
      </c>
    </row>
    <row r="1769" spans="2:5" x14ac:dyDescent="0.3">
      <c r="B1769" t="s">
        <v>3341</v>
      </c>
      <c r="C1769">
        <v>511473</v>
      </c>
      <c r="D1769" t="s">
        <v>3342</v>
      </c>
      <c r="E1769" t="s">
        <v>681</v>
      </c>
    </row>
    <row r="1770" spans="2:5" x14ac:dyDescent="0.3">
      <c r="B1770" t="s">
        <v>3343</v>
      </c>
      <c r="C1770">
        <v>531505</v>
      </c>
      <c r="D1770" t="s">
        <v>698</v>
      </c>
      <c r="E1770" t="s">
        <v>715</v>
      </c>
    </row>
    <row r="1771" spans="2:5" x14ac:dyDescent="0.3">
      <c r="B1771" t="s">
        <v>3344</v>
      </c>
      <c r="C1771">
        <v>511355</v>
      </c>
      <c r="D1771" t="s">
        <v>698</v>
      </c>
      <c r="E1771" t="s">
        <v>715</v>
      </c>
    </row>
    <row r="1772" spans="2:5" x14ac:dyDescent="0.3">
      <c r="B1772" t="s">
        <v>3345</v>
      </c>
      <c r="C1772">
        <v>535667</v>
      </c>
      <c r="D1772" t="s">
        <v>698</v>
      </c>
      <c r="E1772" t="s">
        <v>715</v>
      </c>
    </row>
    <row r="1773" spans="2:5" x14ac:dyDescent="0.3">
      <c r="B1773" t="s">
        <v>3346</v>
      </c>
      <c r="C1773">
        <v>531253</v>
      </c>
      <c r="D1773" t="s">
        <v>698</v>
      </c>
      <c r="E1773" t="s">
        <v>858</v>
      </c>
    </row>
    <row r="1774" spans="2:5" x14ac:dyDescent="0.3">
      <c r="B1774" t="s">
        <v>3347</v>
      </c>
      <c r="C1774">
        <v>500201</v>
      </c>
      <c r="D1774" t="s">
        <v>3348</v>
      </c>
      <c r="E1774" t="s">
        <v>746</v>
      </c>
    </row>
    <row r="1775" spans="2:5" x14ac:dyDescent="0.3">
      <c r="B1775" t="s">
        <v>3349</v>
      </c>
      <c r="C1775">
        <v>540152</v>
      </c>
      <c r="D1775" t="s">
        <v>698</v>
      </c>
      <c r="E1775" t="s">
        <v>784</v>
      </c>
    </row>
    <row r="1776" spans="2:5" x14ac:dyDescent="0.3">
      <c r="B1776" t="s">
        <v>3350</v>
      </c>
      <c r="C1776">
        <v>540565</v>
      </c>
      <c r="D1776" t="s">
        <v>3351</v>
      </c>
      <c r="E1776" t="s">
        <v>718</v>
      </c>
    </row>
    <row r="1777" spans="2:5" x14ac:dyDescent="0.3">
      <c r="B1777" t="s">
        <v>3352</v>
      </c>
      <c r="C1777">
        <v>530979</v>
      </c>
      <c r="D1777" t="s">
        <v>698</v>
      </c>
      <c r="E1777" t="s">
        <v>756</v>
      </c>
    </row>
    <row r="1778" spans="2:5" x14ac:dyDescent="0.3">
      <c r="B1778" t="s">
        <v>3353</v>
      </c>
      <c r="C1778">
        <v>531343</v>
      </c>
      <c r="D1778" t="s">
        <v>698</v>
      </c>
      <c r="E1778" t="s">
        <v>1119</v>
      </c>
    </row>
    <row r="1779" spans="2:5" x14ac:dyDescent="0.3">
      <c r="B1779" t="s">
        <v>3354</v>
      </c>
      <c r="C1779">
        <v>590065</v>
      </c>
      <c r="D1779" t="s">
        <v>3355</v>
      </c>
      <c r="E1779" t="s">
        <v>720</v>
      </c>
    </row>
    <row r="1780" spans="2:5" x14ac:dyDescent="0.3">
      <c r="B1780" t="s">
        <v>3356</v>
      </c>
      <c r="C1780">
        <v>532240</v>
      </c>
      <c r="D1780" t="s">
        <v>3357</v>
      </c>
      <c r="E1780" t="s">
        <v>1053</v>
      </c>
    </row>
    <row r="1781" spans="2:5" x14ac:dyDescent="0.3">
      <c r="B1781" t="s">
        <v>3358</v>
      </c>
      <c r="C1781">
        <v>513361</v>
      </c>
      <c r="D1781" t="s">
        <v>698</v>
      </c>
      <c r="E1781" t="s">
        <v>730</v>
      </c>
    </row>
    <row r="1782" spans="2:5" x14ac:dyDescent="0.3">
      <c r="B1782" t="s">
        <v>3359</v>
      </c>
      <c r="C1782">
        <v>532189</v>
      </c>
      <c r="D1782" t="s">
        <v>3360</v>
      </c>
      <c r="E1782" t="s">
        <v>899</v>
      </c>
    </row>
    <row r="1783" spans="2:5" x14ac:dyDescent="0.3">
      <c r="B1783" t="s">
        <v>3361</v>
      </c>
      <c r="C1783">
        <v>535789</v>
      </c>
      <c r="D1783" t="s">
        <v>3362</v>
      </c>
      <c r="E1783" t="s">
        <v>756</v>
      </c>
    </row>
    <row r="1784" spans="2:5" x14ac:dyDescent="0.3">
      <c r="B1784" t="s">
        <v>3363</v>
      </c>
      <c r="C1784">
        <v>533520</v>
      </c>
      <c r="D1784" t="s">
        <v>3364</v>
      </c>
      <c r="E1784" t="s">
        <v>720</v>
      </c>
    </row>
    <row r="1785" spans="2:5" x14ac:dyDescent="0.3">
      <c r="B1785" t="s">
        <v>3365</v>
      </c>
      <c r="C1785">
        <v>532832</v>
      </c>
      <c r="D1785" t="s">
        <v>3366</v>
      </c>
      <c r="E1785" t="s">
        <v>784</v>
      </c>
    </row>
    <row r="1786" spans="2:5" x14ac:dyDescent="0.3">
      <c r="B1786" t="s">
        <v>3367</v>
      </c>
      <c r="C1786">
        <v>532960</v>
      </c>
      <c r="D1786" t="s">
        <v>3368</v>
      </c>
      <c r="E1786" t="s">
        <v>681</v>
      </c>
    </row>
    <row r="1787" spans="2:5" x14ac:dyDescent="0.3">
      <c r="B1787" t="s">
        <v>3369</v>
      </c>
      <c r="C1787">
        <v>514165</v>
      </c>
      <c r="D1787" t="s">
        <v>698</v>
      </c>
      <c r="E1787" t="s">
        <v>1075</v>
      </c>
    </row>
    <row r="1788" spans="2:5" x14ac:dyDescent="0.3">
      <c r="B1788" t="s">
        <v>3370</v>
      </c>
      <c r="C1788">
        <v>532814</v>
      </c>
      <c r="D1788" t="s">
        <v>3371</v>
      </c>
      <c r="E1788" t="s">
        <v>1016</v>
      </c>
    </row>
    <row r="1789" spans="2:5" x14ac:dyDescent="0.3">
      <c r="B1789" t="s">
        <v>3372</v>
      </c>
      <c r="C1789">
        <v>504731</v>
      </c>
      <c r="D1789" t="s">
        <v>698</v>
      </c>
      <c r="E1789" t="s">
        <v>730</v>
      </c>
    </row>
    <row r="1790" spans="2:5" x14ac:dyDescent="0.3">
      <c r="B1790" t="s">
        <v>3373</v>
      </c>
      <c r="C1790">
        <v>509692</v>
      </c>
      <c r="D1790" t="s">
        <v>3374</v>
      </c>
      <c r="E1790" t="s">
        <v>713</v>
      </c>
    </row>
    <row r="1791" spans="2:5" x14ac:dyDescent="0.3">
      <c r="B1791" t="s">
        <v>3375</v>
      </c>
      <c r="C1791">
        <v>540750</v>
      </c>
      <c r="D1791" t="s">
        <v>3376</v>
      </c>
      <c r="E1791" t="s">
        <v>837</v>
      </c>
    </row>
    <row r="1792" spans="2:5" x14ac:dyDescent="0.3">
      <c r="B1792" t="s">
        <v>3377</v>
      </c>
      <c r="C1792">
        <v>524614</v>
      </c>
      <c r="D1792" t="s">
        <v>698</v>
      </c>
      <c r="E1792" t="s">
        <v>778</v>
      </c>
    </row>
    <row r="1793" spans="2:5" x14ac:dyDescent="0.3">
      <c r="B1793" t="s">
        <v>3378</v>
      </c>
      <c r="C1793">
        <v>504741</v>
      </c>
      <c r="D1793" t="s">
        <v>3379</v>
      </c>
      <c r="E1793" t="s">
        <v>711</v>
      </c>
    </row>
    <row r="1794" spans="2:5" x14ac:dyDescent="0.3">
      <c r="B1794" t="s">
        <v>3380</v>
      </c>
      <c r="C1794">
        <v>509051</v>
      </c>
      <c r="D1794" t="s">
        <v>698</v>
      </c>
      <c r="E1794" t="s">
        <v>791</v>
      </c>
    </row>
    <row r="1795" spans="2:5" x14ac:dyDescent="0.3">
      <c r="B1795" t="s">
        <v>3381</v>
      </c>
      <c r="C1795">
        <v>504746</v>
      </c>
      <c r="D1795" t="s">
        <v>698</v>
      </c>
      <c r="E1795" t="s">
        <v>1618</v>
      </c>
    </row>
    <row r="1796" spans="2:5" x14ac:dyDescent="0.3">
      <c r="B1796" t="s">
        <v>3382</v>
      </c>
      <c r="C1796">
        <v>533047</v>
      </c>
      <c r="D1796" t="s">
        <v>3383</v>
      </c>
      <c r="E1796" t="s">
        <v>730</v>
      </c>
    </row>
    <row r="1797" spans="2:5" x14ac:dyDescent="0.3">
      <c r="B1797" t="s">
        <v>3384</v>
      </c>
      <c r="C1797">
        <v>530965</v>
      </c>
      <c r="D1797" t="s">
        <v>3385</v>
      </c>
      <c r="E1797" t="s">
        <v>908</v>
      </c>
    </row>
    <row r="1798" spans="2:5" x14ac:dyDescent="0.3">
      <c r="B1798" t="s">
        <v>3386</v>
      </c>
      <c r="C1798">
        <v>532388</v>
      </c>
      <c r="D1798" t="s">
        <v>3387</v>
      </c>
      <c r="E1798" t="s">
        <v>1016</v>
      </c>
    </row>
    <row r="1799" spans="2:5" x14ac:dyDescent="0.3">
      <c r="B1799" t="s">
        <v>3388</v>
      </c>
      <c r="C1799">
        <v>500319</v>
      </c>
      <c r="D1799" t="s">
        <v>698</v>
      </c>
      <c r="E1799" t="s">
        <v>1397</v>
      </c>
    </row>
    <row r="1800" spans="2:5" x14ac:dyDescent="0.3">
      <c r="B1800" t="s">
        <v>3389</v>
      </c>
      <c r="C1800">
        <v>533329</v>
      </c>
      <c r="D1800" t="s">
        <v>3390</v>
      </c>
      <c r="E1800" t="s">
        <v>812</v>
      </c>
    </row>
    <row r="1801" spans="2:5" x14ac:dyDescent="0.3">
      <c r="B1801" t="s">
        <v>3391</v>
      </c>
      <c r="C1801">
        <v>523586</v>
      </c>
      <c r="D1801" t="s">
        <v>698</v>
      </c>
      <c r="E1801" t="s">
        <v>858</v>
      </c>
    </row>
    <row r="1802" spans="2:5" x14ac:dyDescent="0.3">
      <c r="B1802" t="s">
        <v>3392</v>
      </c>
      <c r="C1802">
        <v>501700</v>
      </c>
      <c r="D1802" t="s">
        <v>698</v>
      </c>
      <c r="E1802" t="s">
        <v>715</v>
      </c>
    </row>
    <row r="1803" spans="2:5" x14ac:dyDescent="0.3">
      <c r="B1803" t="s">
        <v>3393</v>
      </c>
      <c r="C1803">
        <v>532745</v>
      </c>
      <c r="D1803" t="s">
        <v>698</v>
      </c>
      <c r="E1803" t="s">
        <v>681</v>
      </c>
    </row>
    <row r="1804" spans="2:5" x14ac:dyDescent="0.3">
      <c r="B1804" t="s">
        <v>3394</v>
      </c>
      <c r="C1804">
        <v>524648</v>
      </c>
      <c r="D1804" t="s">
        <v>698</v>
      </c>
      <c r="E1804" t="s">
        <v>746</v>
      </c>
    </row>
    <row r="1805" spans="2:5" x14ac:dyDescent="0.3">
      <c r="B1805" t="s">
        <v>3395</v>
      </c>
      <c r="C1805">
        <v>530747</v>
      </c>
      <c r="D1805" t="s">
        <v>698</v>
      </c>
      <c r="E1805" t="s">
        <v>715</v>
      </c>
    </row>
    <row r="1806" spans="2:5" x14ac:dyDescent="0.3">
      <c r="B1806" t="s">
        <v>3396</v>
      </c>
      <c r="C1806">
        <v>524342</v>
      </c>
      <c r="D1806" t="s">
        <v>698</v>
      </c>
      <c r="E1806" t="s">
        <v>746</v>
      </c>
    </row>
    <row r="1807" spans="2:5" x14ac:dyDescent="0.3">
      <c r="B1807" t="s">
        <v>3397</v>
      </c>
      <c r="C1807">
        <v>538838</v>
      </c>
      <c r="D1807" t="s">
        <v>698</v>
      </c>
      <c r="E1807" t="s">
        <v>713</v>
      </c>
    </row>
    <row r="1808" spans="2:5" x14ac:dyDescent="0.3">
      <c r="B1808" t="s">
        <v>3398</v>
      </c>
      <c r="C1808">
        <v>521016</v>
      </c>
      <c r="D1808" t="s">
        <v>3399</v>
      </c>
      <c r="E1808" t="s">
        <v>713</v>
      </c>
    </row>
    <row r="1809" spans="2:5" x14ac:dyDescent="0.3">
      <c r="B1809" t="s">
        <v>3400</v>
      </c>
      <c r="C1809">
        <v>526887</v>
      </c>
      <c r="D1809" t="s">
        <v>698</v>
      </c>
      <c r="E1809" t="s">
        <v>715</v>
      </c>
    </row>
    <row r="1810" spans="2:5" x14ac:dyDescent="0.3">
      <c r="B1810" t="s">
        <v>3401</v>
      </c>
      <c r="C1810">
        <v>524458</v>
      </c>
      <c r="D1810" t="s">
        <v>698</v>
      </c>
      <c r="E1810" t="s">
        <v>858</v>
      </c>
    </row>
    <row r="1811" spans="2:5" x14ac:dyDescent="0.3">
      <c r="B1811" t="s">
        <v>3402</v>
      </c>
      <c r="C1811">
        <v>506945</v>
      </c>
      <c r="D1811" t="s">
        <v>698</v>
      </c>
      <c r="E1811" t="s">
        <v>858</v>
      </c>
    </row>
    <row r="1812" spans="2:5" x14ac:dyDescent="0.3">
      <c r="B1812" t="s">
        <v>3403</v>
      </c>
      <c r="C1812">
        <v>531565</v>
      </c>
      <c r="D1812" t="s">
        <v>698</v>
      </c>
      <c r="E1812" t="s">
        <v>784</v>
      </c>
    </row>
    <row r="1813" spans="2:5" x14ac:dyDescent="0.3">
      <c r="B1813" t="s">
        <v>3404</v>
      </c>
      <c r="C1813">
        <v>500207</v>
      </c>
      <c r="D1813" t="s">
        <v>3405</v>
      </c>
      <c r="E1813" t="s">
        <v>713</v>
      </c>
    </row>
    <row r="1814" spans="2:5" x14ac:dyDescent="0.3">
      <c r="B1814" t="s">
        <v>3406</v>
      </c>
      <c r="C1814">
        <v>500207</v>
      </c>
      <c r="D1814" t="s">
        <v>3405</v>
      </c>
      <c r="E1814" t="s">
        <v>713</v>
      </c>
    </row>
    <row r="1815" spans="2:5" x14ac:dyDescent="0.3">
      <c r="B1815" t="s">
        <v>3407</v>
      </c>
      <c r="C1815">
        <v>532717</v>
      </c>
      <c r="D1815" t="s">
        <v>3408</v>
      </c>
      <c r="E1815" t="s">
        <v>741</v>
      </c>
    </row>
    <row r="1816" spans="2:5" x14ac:dyDescent="0.3">
      <c r="B1816" t="s">
        <v>3409</v>
      </c>
      <c r="C1816">
        <v>533676</v>
      </c>
      <c r="D1816" t="s">
        <v>3410</v>
      </c>
      <c r="E1816" t="s">
        <v>681</v>
      </c>
    </row>
    <row r="1817" spans="2:5" x14ac:dyDescent="0.3">
      <c r="B1817" t="s">
        <v>3411</v>
      </c>
      <c r="C1817">
        <v>541304</v>
      </c>
      <c r="D1817" t="s">
        <v>698</v>
      </c>
      <c r="E1817" t="s">
        <v>896</v>
      </c>
    </row>
    <row r="1818" spans="2:5" x14ac:dyDescent="0.3">
      <c r="B1818" t="s">
        <v>3412</v>
      </c>
      <c r="C1818">
        <v>532100</v>
      </c>
      <c r="D1818" t="s">
        <v>698</v>
      </c>
      <c r="E1818" t="s">
        <v>791</v>
      </c>
    </row>
    <row r="1819" spans="2:5" x14ac:dyDescent="0.3">
      <c r="B1819" t="s">
        <v>3413</v>
      </c>
      <c r="C1819">
        <v>532612</v>
      </c>
      <c r="D1819" t="s">
        <v>3414</v>
      </c>
      <c r="E1819" t="s">
        <v>736</v>
      </c>
    </row>
    <row r="1820" spans="2:5" x14ac:dyDescent="0.3">
      <c r="B1820" t="s">
        <v>3415</v>
      </c>
      <c r="C1820">
        <v>539433</v>
      </c>
      <c r="D1820" t="s">
        <v>698</v>
      </c>
      <c r="E1820" t="s">
        <v>1168</v>
      </c>
    </row>
    <row r="1821" spans="2:5" x14ac:dyDescent="0.3">
      <c r="B1821" t="s">
        <v>3416</v>
      </c>
      <c r="C1821">
        <v>504092</v>
      </c>
      <c r="D1821" t="s">
        <v>698</v>
      </c>
      <c r="E1821" t="s">
        <v>858</v>
      </c>
    </row>
    <row r="1822" spans="2:5" x14ac:dyDescent="0.3">
      <c r="B1822" t="s">
        <v>3417</v>
      </c>
      <c r="C1822">
        <v>504058</v>
      </c>
      <c r="D1822" t="s">
        <v>3418</v>
      </c>
      <c r="E1822" t="s">
        <v>1244</v>
      </c>
    </row>
    <row r="1823" spans="2:5" x14ac:dyDescent="0.3">
      <c r="B1823" t="s">
        <v>3419</v>
      </c>
      <c r="C1823">
        <v>533257</v>
      </c>
      <c r="D1823" t="s">
        <v>3420</v>
      </c>
      <c r="E1823" t="s">
        <v>996</v>
      </c>
    </row>
    <row r="1824" spans="2:5" x14ac:dyDescent="0.3">
      <c r="B1824" t="s">
        <v>3421</v>
      </c>
      <c r="C1824">
        <v>541336</v>
      </c>
      <c r="D1824" t="s">
        <v>3422</v>
      </c>
      <c r="E1824" t="s">
        <v>715</v>
      </c>
    </row>
    <row r="1825" spans="2:5" x14ac:dyDescent="0.3">
      <c r="B1825" t="s">
        <v>3423</v>
      </c>
      <c r="C1825">
        <v>521005</v>
      </c>
      <c r="D1825" t="s">
        <v>698</v>
      </c>
      <c r="E1825" t="s">
        <v>713</v>
      </c>
    </row>
    <row r="1826" spans="2:5" x14ac:dyDescent="0.3">
      <c r="B1826" t="s">
        <v>3424</v>
      </c>
      <c r="C1826">
        <v>532894</v>
      </c>
      <c r="D1826" t="s">
        <v>3425</v>
      </c>
      <c r="E1826" t="s">
        <v>837</v>
      </c>
    </row>
    <row r="1827" spans="2:5" x14ac:dyDescent="0.3">
      <c r="B1827" t="s">
        <v>3426</v>
      </c>
      <c r="C1827">
        <v>539175</v>
      </c>
      <c r="D1827" t="s">
        <v>698</v>
      </c>
      <c r="E1827" t="s">
        <v>1206</v>
      </c>
    </row>
    <row r="1828" spans="2:5" x14ac:dyDescent="0.3">
      <c r="B1828" t="s">
        <v>3427</v>
      </c>
      <c r="C1828">
        <v>532514</v>
      </c>
      <c r="D1828" t="s">
        <v>3428</v>
      </c>
      <c r="E1828" t="s">
        <v>723</v>
      </c>
    </row>
    <row r="1829" spans="2:5" x14ac:dyDescent="0.3">
      <c r="B1829" t="s">
        <v>3429</v>
      </c>
      <c r="C1829">
        <v>532150</v>
      </c>
      <c r="D1829" t="s">
        <v>3430</v>
      </c>
      <c r="E1829" t="s">
        <v>1168</v>
      </c>
    </row>
    <row r="1830" spans="2:5" x14ac:dyDescent="0.3">
      <c r="B1830" t="s">
        <v>3431</v>
      </c>
      <c r="C1830">
        <v>526445</v>
      </c>
      <c r="D1830" t="s">
        <v>3432</v>
      </c>
      <c r="E1830" t="s">
        <v>896</v>
      </c>
    </row>
    <row r="1831" spans="2:5" x14ac:dyDescent="0.3">
      <c r="B1831" t="s">
        <v>3433</v>
      </c>
      <c r="C1831">
        <v>522165</v>
      </c>
      <c r="D1831" t="s">
        <v>698</v>
      </c>
      <c r="E1831" t="s">
        <v>730</v>
      </c>
    </row>
    <row r="1832" spans="2:5" x14ac:dyDescent="0.3">
      <c r="B1832" t="s">
        <v>3434</v>
      </c>
      <c r="C1832">
        <v>503639</v>
      </c>
      <c r="D1832" t="s">
        <v>698</v>
      </c>
      <c r="E1832" t="s">
        <v>1119</v>
      </c>
    </row>
    <row r="1833" spans="2:5" x14ac:dyDescent="0.3">
      <c r="B1833" t="s">
        <v>3435</v>
      </c>
      <c r="C1833">
        <v>532305</v>
      </c>
      <c r="D1833" t="s">
        <v>3436</v>
      </c>
      <c r="E1833" t="s">
        <v>736</v>
      </c>
    </row>
    <row r="1834" spans="2:5" x14ac:dyDescent="0.3">
      <c r="B1834" t="s">
        <v>3437</v>
      </c>
      <c r="C1834">
        <v>524652</v>
      </c>
      <c r="D1834" t="s">
        <v>3438</v>
      </c>
      <c r="E1834" t="s">
        <v>736</v>
      </c>
    </row>
    <row r="1835" spans="2:5" x14ac:dyDescent="0.3">
      <c r="B1835" t="s">
        <v>3439</v>
      </c>
      <c r="C1835">
        <v>532001</v>
      </c>
      <c r="D1835" t="s">
        <v>698</v>
      </c>
      <c r="E1835" t="s">
        <v>730</v>
      </c>
    </row>
    <row r="1836" spans="2:5" x14ac:dyDescent="0.3">
      <c r="B1836" t="s">
        <v>3440</v>
      </c>
      <c r="C1836">
        <v>531841</v>
      </c>
      <c r="D1836" t="s">
        <v>698</v>
      </c>
      <c r="E1836" t="s">
        <v>715</v>
      </c>
    </row>
    <row r="1837" spans="2:5" x14ac:dyDescent="0.3">
      <c r="B1837" t="s">
        <v>3441</v>
      </c>
      <c r="C1837">
        <v>532187</v>
      </c>
      <c r="D1837" t="s">
        <v>3442</v>
      </c>
      <c r="E1837" t="s">
        <v>1016</v>
      </c>
    </row>
    <row r="1838" spans="2:5" x14ac:dyDescent="0.3">
      <c r="B1838" t="s">
        <v>3443</v>
      </c>
      <c r="C1838">
        <v>501298</v>
      </c>
      <c r="D1838" t="s">
        <v>698</v>
      </c>
      <c r="E1838" t="s">
        <v>718</v>
      </c>
    </row>
    <row r="1839" spans="2:5" x14ac:dyDescent="0.3">
      <c r="B1839" t="s">
        <v>3444</v>
      </c>
      <c r="C1839">
        <v>501295</v>
      </c>
      <c r="D1839" t="s">
        <v>3445</v>
      </c>
      <c r="E1839" t="s">
        <v>715</v>
      </c>
    </row>
    <row r="1840" spans="2:5" x14ac:dyDescent="0.3">
      <c r="B1840" t="s">
        <v>3446</v>
      </c>
      <c r="C1840">
        <v>506222</v>
      </c>
      <c r="D1840" t="s">
        <v>3447</v>
      </c>
      <c r="E1840" t="s">
        <v>858</v>
      </c>
    </row>
    <row r="1841" spans="2:5" x14ac:dyDescent="0.3">
      <c r="B1841" t="s">
        <v>3448</v>
      </c>
      <c r="C1841">
        <v>506222</v>
      </c>
      <c r="D1841" t="s">
        <v>3447</v>
      </c>
      <c r="E1841" t="s">
        <v>858</v>
      </c>
    </row>
    <row r="1842" spans="2:5" x14ac:dyDescent="0.3">
      <c r="B1842" t="s">
        <v>3449</v>
      </c>
      <c r="C1842">
        <v>512025</v>
      </c>
      <c r="D1842" t="s">
        <v>698</v>
      </c>
      <c r="E1842" t="s">
        <v>1119</v>
      </c>
    </row>
    <row r="1843" spans="2:5" x14ac:dyDescent="0.3">
      <c r="B1843" t="s">
        <v>3450</v>
      </c>
      <c r="C1843">
        <v>539807</v>
      </c>
      <c r="D1843" t="s">
        <v>3451</v>
      </c>
      <c r="E1843" t="s">
        <v>704</v>
      </c>
    </row>
    <row r="1844" spans="2:5" x14ac:dyDescent="0.3">
      <c r="B1844" t="s">
        <v>3452</v>
      </c>
      <c r="C1844">
        <v>533154</v>
      </c>
      <c r="D1844" t="s">
        <v>3453</v>
      </c>
      <c r="E1844" t="s">
        <v>684</v>
      </c>
    </row>
    <row r="1845" spans="2:5" x14ac:dyDescent="0.3">
      <c r="B1845" t="s">
        <v>3454</v>
      </c>
      <c r="C1845">
        <v>533154</v>
      </c>
      <c r="D1845" t="s">
        <v>3453</v>
      </c>
      <c r="E1845" t="s">
        <v>684</v>
      </c>
    </row>
    <row r="1846" spans="2:5" x14ac:dyDescent="0.3">
      <c r="B1846" t="s">
        <v>3455</v>
      </c>
      <c r="C1846">
        <v>541083</v>
      </c>
      <c r="D1846" t="s">
        <v>698</v>
      </c>
      <c r="E1846" t="s">
        <v>1744</v>
      </c>
    </row>
    <row r="1847" spans="2:5" x14ac:dyDescent="0.3">
      <c r="B1847" t="s">
        <v>3456</v>
      </c>
      <c r="C1847">
        <v>532777</v>
      </c>
      <c r="D1847" t="s">
        <v>3457</v>
      </c>
      <c r="E1847" t="s">
        <v>3458</v>
      </c>
    </row>
    <row r="1848" spans="2:5" x14ac:dyDescent="0.3">
      <c r="B1848" t="s">
        <v>3459</v>
      </c>
      <c r="C1848">
        <v>532777</v>
      </c>
      <c r="D1848" t="s">
        <v>3457</v>
      </c>
      <c r="E1848" t="s">
        <v>3458</v>
      </c>
    </row>
    <row r="1849" spans="2:5" x14ac:dyDescent="0.3">
      <c r="B1849" t="s">
        <v>3460</v>
      </c>
      <c r="C1849" t="s">
        <v>698</v>
      </c>
      <c r="D1849" t="s">
        <v>3461</v>
      </c>
      <c r="E1849" t="s">
        <v>709</v>
      </c>
    </row>
    <row r="1850" spans="2:5" x14ac:dyDescent="0.3">
      <c r="B1850" t="s">
        <v>3462</v>
      </c>
      <c r="C1850">
        <v>504810</v>
      </c>
      <c r="D1850" t="s">
        <v>698</v>
      </c>
      <c r="E1850" t="s">
        <v>1028</v>
      </c>
    </row>
    <row r="1851" spans="2:5" x14ac:dyDescent="0.3">
      <c r="B1851" t="s">
        <v>3463</v>
      </c>
      <c r="C1851">
        <v>504810</v>
      </c>
      <c r="D1851" t="s">
        <v>698</v>
      </c>
      <c r="E1851" t="s">
        <v>1028</v>
      </c>
    </row>
    <row r="1852" spans="2:5" x14ac:dyDescent="0.3">
      <c r="B1852" t="s">
        <v>3464</v>
      </c>
      <c r="C1852">
        <v>500209</v>
      </c>
      <c r="D1852" t="s">
        <v>3465</v>
      </c>
      <c r="E1852" t="s">
        <v>684</v>
      </c>
    </row>
    <row r="1853" spans="2:5" x14ac:dyDescent="0.3">
      <c r="B1853" t="s">
        <v>3466</v>
      </c>
      <c r="C1853">
        <v>530777</v>
      </c>
      <c r="D1853" t="s">
        <v>698</v>
      </c>
      <c r="E1853" t="s">
        <v>818</v>
      </c>
    </row>
    <row r="1854" spans="2:5" x14ac:dyDescent="0.3">
      <c r="B1854" t="s">
        <v>3467</v>
      </c>
      <c r="C1854">
        <v>537985</v>
      </c>
      <c r="D1854" t="s">
        <v>698</v>
      </c>
      <c r="E1854" t="s">
        <v>791</v>
      </c>
    </row>
    <row r="1855" spans="2:5" x14ac:dyDescent="0.3">
      <c r="B1855" t="s">
        <v>3468</v>
      </c>
      <c r="C1855">
        <v>500210</v>
      </c>
      <c r="D1855" t="s">
        <v>3469</v>
      </c>
      <c r="E1855" t="s">
        <v>706</v>
      </c>
    </row>
    <row r="1856" spans="2:5" x14ac:dyDescent="0.3">
      <c r="B1856" t="s">
        <v>3470</v>
      </c>
      <c r="C1856">
        <v>500210</v>
      </c>
      <c r="D1856" t="s">
        <v>3469</v>
      </c>
      <c r="E1856" t="s">
        <v>706</v>
      </c>
    </row>
    <row r="1857" spans="2:5" x14ac:dyDescent="0.3">
      <c r="B1857" t="s">
        <v>3471</v>
      </c>
      <c r="C1857">
        <v>530787</v>
      </c>
      <c r="D1857" t="s">
        <v>698</v>
      </c>
      <c r="E1857" t="s">
        <v>2691</v>
      </c>
    </row>
    <row r="1858" spans="2:5" x14ac:dyDescent="0.3">
      <c r="B1858" t="s">
        <v>3472</v>
      </c>
      <c r="C1858">
        <v>531929</v>
      </c>
      <c r="D1858" t="s">
        <v>3473</v>
      </c>
      <c r="E1858" t="s">
        <v>818</v>
      </c>
    </row>
    <row r="1859" spans="2:5" x14ac:dyDescent="0.3">
      <c r="B1859" t="s">
        <v>3474</v>
      </c>
      <c r="C1859" t="s">
        <v>698</v>
      </c>
      <c r="D1859" t="s">
        <v>3475</v>
      </c>
      <c r="E1859" t="s">
        <v>709</v>
      </c>
    </row>
    <row r="1860" spans="2:5" x14ac:dyDescent="0.3">
      <c r="B1860" t="s">
        <v>3476</v>
      </c>
      <c r="C1860">
        <v>533315</v>
      </c>
      <c r="D1860" t="s">
        <v>698</v>
      </c>
      <c r="E1860" t="s">
        <v>864</v>
      </c>
    </row>
    <row r="1861" spans="2:5" x14ac:dyDescent="0.3">
      <c r="B1861" t="s">
        <v>3477</v>
      </c>
      <c r="C1861">
        <v>517433</v>
      </c>
      <c r="D1861" t="s">
        <v>698</v>
      </c>
      <c r="E1861" t="s">
        <v>684</v>
      </c>
    </row>
    <row r="1862" spans="2:5" x14ac:dyDescent="0.3">
      <c r="B1862" t="s">
        <v>3478</v>
      </c>
      <c r="C1862">
        <v>541983</v>
      </c>
      <c r="D1862" t="s">
        <v>698</v>
      </c>
      <c r="E1862" t="s">
        <v>3479</v>
      </c>
    </row>
    <row r="1863" spans="2:5" x14ac:dyDescent="0.3">
      <c r="B1863" t="s">
        <v>3480</v>
      </c>
      <c r="C1863">
        <v>541983</v>
      </c>
      <c r="D1863" t="s">
        <v>698</v>
      </c>
      <c r="E1863" t="s">
        <v>3479</v>
      </c>
    </row>
    <row r="1864" spans="2:5" x14ac:dyDescent="0.3">
      <c r="B1864" t="s">
        <v>3481</v>
      </c>
      <c r="C1864">
        <v>523840</v>
      </c>
      <c r="D1864" t="s">
        <v>698</v>
      </c>
      <c r="E1864" t="s">
        <v>893</v>
      </c>
    </row>
    <row r="1865" spans="2:5" x14ac:dyDescent="0.3">
      <c r="B1865" t="s">
        <v>3482</v>
      </c>
      <c r="C1865" t="s">
        <v>698</v>
      </c>
      <c r="D1865" t="s">
        <v>3483</v>
      </c>
      <c r="E1865" t="s">
        <v>709</v>
      </c>
    </row>
    <row r="1866" spans="2:5" x14ac:dyDescent="0.3">
      <c r="B1866" t="s">
        <v>3484</v>
      </c>
      <c r="C1866">
        <v>541353</v>
      </c>
      <c r="D1866" t="s">
        <v>698</v>
      </c>
      <c r="E1866" t="s">
        <v>1096</v>
      </c>
    </row>
    <row r="1867" spans="2:5" x14ac:dyDescent="0.3">
      <c r="B1867" t="s">
        <v>3485</v>
      </c>
      <c r="C1867">
        <v>532706</v>
      </c>
      <c r="D1867" t="s">
        <v>3486</v>
      </c>
      <c r="E1867" t="s">
        <v>699</v>
      </c>
    </row>
    <row r="1868" spans="2:5" x14ac:dyDescent="0.3">
      <c r="B1868" t="s">
        <v>3487</v>
      </c>
      <c r="C1868">
        <v>539083</v>
      </c>
      <c r="D1868" t="s">
        <v>3488</v>
      </c>
      <c r="E1868" t="s">
        <v>741</v>
      </c>
    </row>
    <row r="1869" spans="2:5" x14ac:dyDescent="0.3">
      <c r="B1869" t="s">
        <v>3489</v>
      </c>
      <c r="C1869">
        <v>532851</v>
      </c>
      <c r="D1869" t="s">
        <v>3490</v>
      </c>
      <c r="E1869" t="s">
        <v>842</v>
      </c>
    </row>
    <row r="1870" spans="2:5" x14ac:dyDescent="0.3">
      <c r="B1870" t="s">
        <v>3491</v>
      </c>
      <c r="C1870">
        <v>532851</v>
      </c>
      <c r="D1870" t="s">
        <v>3490</v>
      </c>
      <c r="E1870" t="s">
        <v>842</v>
      </c>
    </row>
    <row r="1871" spans="2:5" x14ac:dyDescent="0.3">
      <c r="B1871" t="s">
        <v>3492</v>
      </c>
      <c r="C1871">
        <v>500211</v>
      </c>
      <c r="D1871" t="s">
        <v>698</v>
      </c>
      <c r="E1871" t="s">
        <v>883</v>
      </c>
    </row>
    <row r="1872" spans="2:5" x14ac:dyDescent="0.3">
      <c r="B1872" t="s">
        <v>3493</v>
      </c>
      <c r="C1872">
        <v>532774</v>
      </c>
      <c r="D1872" t="s">
        <v>3494</v>
      </c>
      <c r="E1872" t="s">
        <v>684</v>
      </c>
    </row>
    <row r="1873" spans="2:5" x14ac:dyDescent="0.3">
      <c r="B1873" t="s">
        <v>3495</v>
      </c>
      <c r="C1873">
        <v>526871</v>
      </c>
      <c r="D1873" t="s">
        <v>698</v>
      </c>
      <c r="E1873" t="s">
        <v>681</v>
      </c>
    </row>
    <row r="1874" spans="2:5" x14ac:dyDescent="0.3">
      <c r="B1874" t="s">
        <v>3496</v>
      </c>
      <c r="C1874">
        <v>531314</v>
      </c>
      <c r="D1874" t="s">
        <v>3497</v>
      </c>
      <c r="E1874" t="s">
        <v>715</v>
      </c>
    </row>
    <row r="1875" spans="2:5" x14ac:dyDescent="0.3">
      <c r="B1875" t="s">
        <v>3498</v>
      </c>
      <c r="C1875">
        <v>505358</v>
      </c>
      <c r="D1875" t="s">
        <v>698</v>
      </c>
      <c r="E1875" t="s">
        <v>706</v>
      </c>
    </row>
    <row r="1876" spans="2:5" x14ac:dyDescent="0.3">
      <c r="B1876" t="s">
        <v>3499</v>
      </c>
      <c r="C1876">
        <v>505358</v>
      </c>
      <c r="D1876" t="s">
        <v>698</v>
      </c>
      <c r="E1876" t="s">
        <v>706</v>
      </c>
    </row>
    <row r="1877" spans="2:5" x14ac:dyDescent="0.3">
      <c r="B1877" t="s">
        <v>3500</v>
      </c>
      <c r="C1877">
        <v>535958</v>
      </c>
      <c r="D1877" t="s">
        <v>3501</v>
      </c>
      <c r="E1877" t="s">
        <v>812</v>
      </c>
    </row>
    <row r="1878" spans="2:5" x14ac:dyDescent="0.3">
      <c r="B1878" t="s">
        <v>3502</v>
      </c>
      <c r="C1878">
        <v>517423</v>
      </c>
      <c r="D1878" t="s">
        <v>698</v>
      </c>
      <c r="E1878" t="s">
        <v>996</v>
      </c>
    </row>
    <row r="1879" spans="2:5" x14ac:dyDescent="0.3">
      <c r="B1879" t="s">
        <v>3503</v>
      </c>
      <c r="C1879">
        <v>536868</v>
      </c>
      <c r="D1879" t="s">
        <v>698</v>
      </c>
      <c r="E1879" t="s">
        <v>684</v>
      </c>
    </row>
    <row r="1880" spans="2:5" x14ac:dyDescent="0.3">
      <c r="B1880" t="s">
        <v>3504</v>
      </c>
      <c r="C1880">
        <v>539149</v>
      </c>
      <c r="D1880" t="s">
        <v>698</v>
      </c>
      <c r="E1880" t="s">
        <v>782</v>
      </c>
    </row>
    <row r="1881" spans="2:5" x14ac:dyDescent="0.3">
      <c r="B1881" t="s">
        <v>3505</v>
      </c>
      <c r="C1881">
        <v>500212</v>
      </c>
      <c r="D1881" t="s">
        <v>698</v>
      </c>
      <c r="E1881" t="s">
        <v>715</v>
      </c>
    </row>
    <row r="1882" spans="2:5" x14ac:dyDescent="0.3">
      <c r="B1882" t="s">
        <v>3506</v>
      </c>
      <c r="C1882">
        <v>519606</v>
      </c>
      <c r="D1882" t="s">
        <v>698</v>
      </c>
      <c r="E1882" t="s">
        <v>947</v>
      </c>
    </row>
    <row r="1883" spans="2:5" x14ac:dyDescent="0.3">
      <c r="B1883" t="s">
        <v>3507</v>
      </c>
      <c r="C1883">
        <v>531889</v>
      </c>
      <c r="D1883" t="s">
        <v>698</v>
      </c>
      <c r="E1883" t="s">
        <v>1240</v>
      </c>
    </row>
    <row r="1884" spans="2:5" x14ac:dyDescent="0.3">
      <c r="B1884" t="s">
        <v>3508</v>
      </c>
      <c r="C1884">
        <v>530921</v>
      </c>
      <c r="D1884" t="s">
        <v>698</v>
      </c>
      <c r="E1884" t="s">
        <v>818</v>
      </c>
    </row>
    <row r="1885" spans="2:5" x14ac:dyDescent="0.3">
      <c r="B1885" t="s">
        <v>3509</v>
      </c>
      <c r="C1885">
        <v>538835</v>
      </c>
      <c r="D1885" t="s">
        <v>3510</v>
      </c>
      <c r="E1885" t="s">
        <v>791</v>
      </c>
    </row>
    <row r="1886" spans="2:5" x14ac:dyDescent="0.3">
      <c r="B1886" t="s">
        <v>3511</v>
      </c>
      <c r="C1886">
        <v>534732</v>
      </c>
      <c r="D1886" t="s">
        <v>698</v>
      </c>
      <c r="E1886" t="s">
        <v>681</v>
      </c>
    </row>
    <row r="1887" spans="2:5" x14ac:dyDescent="0.3">
      <c r="B1887" t="s">
        <v>3512</v>
      </c>
      <c r="C1887">
        <v>506134</v>
      </c>
      <c r="D1887" t="s">
        <v>698</v>
      </c>
      <c r="E1887" t="s">
        <v>818</v>
      </c>
    </row>
    <row r="1888" spans="2:5" x14ac:dyDescent="0.3">
      <c r="B1888" t="s">
        <v>3513</v>
      </c>
      <c r="C1888">
        <v>532326</v>
      </c>
      <c r="D1888" t="s">
        <v>3514</v>
      </c>
      <c r="E1888" t="s">
        <v>791</v>
      </c>
    </row>
    <row r="1889" spans="2:5" x14ac:dyDescent="0.3">
      <c r="B1889" t="s">
        <v>3515</v>
      </c>
      <c r="C1889">
        <v>511391</v>
      </c>
      <c r="D1889" t="s">
        <v>698</v>
      </c>
      <c r="E1889" t="s">
        <v>715</v>
      </c>
    </row>
    <row r="1890" spans="2:5" x14ac:dyDescent="0.3">
      <c r="B1890" t="s">
        <v>3516</v>
      </c>
      <c r="C1890">
        <v>530259</v>
      </c>
      <c r="D1890" t="s">
        <v>698</v>
      </c>
      <c r="E1890" t="s">
        <v>770</v>
      </c>
    </row>
    <row r="1891" spans="2:5" x14ac:dyDescent="0.3">
      <c r="B1891" t="s">
        <v>3517</v>
      </c>
      <c r="C1891">
        <v>539692</v>
      </c>
      <c r="D1891" t="s">
        <v>698</v>
      </c>
      <c r="E1891" t="s">
        <v>715</v>
      </c>
    </row>
    <row r="1892" spans="2:5" x14ac:dyDescent="0.3">
      <c r="B1892" t="s">
        <v>3518</v>
      </c>
      <c r="C1892">
        <v>539448</v>
      </c>
      <c r="D1892" t="s">
        <v>3519</v>
      </c>
      <c r="E1892" t="s">
        <v>2836</v>
      </c>
    </row>
    <row r="1893" spans="2:5" x14ac:dyDescent="0.3">
      <c r="B1893" t="s">
        <v>3520</v>
      </c>
      <c r="C1893">
        <v>526512</v>
      </c>
      <c r="D1893" t="s">
        <v>698</v>
      </c>
      <c r="E1893" t="s">
        <v>761</v>
      </c>
    </row>
    <row r="1894" spans="2:5" x14ac:dyDescent="0.3">
      <c r="B1894" t="s">
        <v>3521</v>
      </c>
      <c r="C1894">
        <v>505737</v>
      </c>
      <c r="D1894" t="s">
        <v>698</v>
      </c>
      <c r="E1894" t="s">
        <v>706</v>
      </c>
    </row>
    <row r="1895" spans="2:5" x14ac:dyDescent="0.3">
      <c r="B1895" t="s">
        <v>3522</v>
      </c>
      <c r="C1895">
        <v>505737</v>
      </c>
      <c r="D1895" t="s">
        <v>698</v>
      </c>
      <c r="E1895" t="s">
        <v>706</v>
      </c>
    </row>
    <row r="1896" spans="2:5" x14ac:dyDescent="0.3">
      <c r="B1896" t="s">
        <v>3523</v>
      </c>
      <c r="C1896" t="s">
        <v>698</v>
      </c>
      <c r="D1896" t="s">
        <v>3524</v>
      </c>
      <c r="E1896" t="s">
        <v>789</v>
      </c>
    </row>
    <row r="1897" spans="2:5" x14ac:dyDescent="0.3">
      <c r="B1897" t="s">
        <v>3525</v>
      </c>
      <c r="C1897">
        <v>509709</v>
      </c>
      <c r="D1897" t="s">
        <v>698</v>
      </c>
      <c r="E1897" t="s">
        <v>818</v>
      </c>
    </row>
    <row r="1898" spans="2:5" x14ac:dyDescent="0.3">
      <c r="B1898" t="s">
        <v>3526</v>
      </c>
      <c r="C1898">
        <v>517044</v>
      </c>
      <c r="D1898" t="s">
        <v>698</v>
      </c>
      <c r="E1898" t="s">
        <v>782</v>
      </c>
    </row>
    <row r="1899" spans="2:5" x14ac:dyDescent="0.3">
      <c r="B1899" t="s">
        <v>3527</v>
      </c>
      <c r="C1899">
        <v>530781</v>
      </c>
      <c r="D1899" t="s">
        <v>698</v>
      </c>
      <c r="E1899" t="s">
        <v>756</v>
      </c>
    </row>
    <row r="1900" spans="2:5" x14ac:dyDescent="0.3">
      <c r="B1900" t="s">
        <v>3528</v>
      </c>
      <c r="C1900">
        <v>502330</v>
      </c>
      <c r="D1900" t="s">
        <v>3529</v>
      </c>
      <c r="E1900" t="s">
        <v>692</v>
      </c>
    </row>
    <row r="1901" spans="2:5" x14ac:dyDescent="0.3">
      <c r="B1901" t="s">
        <v>3530</v>
      </c>
      <c r="C1901">
        <v>500213</v>
      </c>
      <c r="D1901" t="s">
        <v>698</v>
      </c>
      <c r="E1901" t="s">
        <v>1701</v>
      </c>
    </row>
    <row r="1902" spans="2:5" x14ac:dyDescent="0.3">
      <c r="B1902" t="s">
        <v>3531</v>
      </c>
      <c r="C1902">
        <v>532072</v>
      </c>
      <c r="D1902" t="s">
        <v>698</v>
      </c>
      <c r="E1902" t="s">
        <v>701</v>
      </c>
    </row>
    <row r="1903" spans="2:5" x14ac:dyDescent="0.3">
      <c r="B1903" t="s">
        <v>3532</v>
      </c>
      <c r="C1903">
        <v>533181</v>
      </c>
      <c r="D1903" t="s">
        <v>3533</v>
      </c>
      <c r="E1903" t="s">
        <v>3458</v>
      </c>
    </row>
    <row r="1904" spans="2:5" x14ac:dyDescent="0.3">
      <c r="B1904" t="s">
        <v>3534</v>
      </c>
      <c r="C1904">
        <v>533506</v>
      </c>
      <c r="D1904" t="s">
        <v>3535</v>
      </c>
      <c r="E1904" t="s">
        <v>681</v>
      </c>
    </row>
    <row r="1905" spans="2:5" x14ac:dyDescent="0.3">
      <c r="B1905" t="s">
        <v>3536</v>
      </c>
      <c r="C1905">
        <v>533172</v>
      </c>
      <c r="D1905" t="s">
        <v>3537</v>
      </c>
      <c r="E1905" t="s">
        <v>681</v>
      </c>
    </row>
    <row r="1906" spans="2:5" x14ac:dyDescent="0.3">
      <c r="B1906" t="s">
        <v>3538</v>
      </c>
      <c r="C1906">
        <v>504786</v>
      </c>
      <c r="D1906" t="s">
        <v>698</v>
      </c>
      <c r="E1906" t="s">
        <v>1618</v>
      </c>
    </row>
    <row r="1907" spans="2:5" x14ac:dyDescent="0.3">
      <c r="B1907" t="s">
        <v>3539</v>
      </c>
      <c r="C1907">
        <v>523844</v>
      </c>
      <c r="D1907" t="s">
        <v>698</v>
      </c>
      <c r="E1907" t="s">
        <v>1865</v>
      </c>
    </row>
    <row r="1908" spans="2:5" x14ac:dyDescent="0.3">
      <c r="B1908" t="s">
        <v>3540</v>
      </c>
      <c r="C1908">
        <v>523752</v>
      </c>
      <c r="D1908" t="s">
        <v>698</v>
      </c>
      <c r="E1908" t="s">
        <v>706</v>
      </c>
    </row>
    <row r="1909" spans="2:5" x14ac:dyDescent="0.3">
      <c r="B1909" t="s">
        <v>3541</v>
      </c>
      <c r="C1909">
        <v>524164</v>
      </c>
      <c r="D1909" t="s">
        <v>3542</v>
      </c>
      <c r="E1909" t="s">
        <v>736</v>
      </c>
    </row>
    <row r="1910" spans="2:5" x14ac:dyDescent="0.3">
      <c r="B1910" t="s">
        <v>3543</v>
      </c>
      <c r="C1910">
        <v>500214</v>
      </c>
      <c r="D1910" t="s">
        <v>698</v>
      </c>
      <c r="E1910" t="s">
        <v>706</v>
      </c>
    </row>
    <row r="1911" spans="2:5" x14ac:dyDescent="0.3">
      <c r="B1911" t="s">
        <v>3544</v>
      </c>
      <c r="C1911">
        <v>500214</v>
      </c>
      <c r="D1911" t="s">
        <v>698</v>
      </c>
      <c r="E1911" t="s">
        <v>706</v>
      </c>
    </row>
    <row r="1912" spans="2:5" x14ac:dyDescent="0.3">
      <c r="B1912" t="s">
        <v>3545</v>
      </c>
      <c r="C1912">
        <v>523638</v>
      </c>
      <c r="D1912" t="s">
        <v>698</v>
      </c>
      <c r="E1912" t="s">
        <v>1053</v>
      </c>
    </row>
    <row r="1913" spans="2:5" x14ac:dyDescent="0.3">
      <c r="B1913" t="s">
        <v>3546</v>
      </c>
      <c r="C1913">
        <v>524494</v>
      </c>
      <c r="D1913" t="s">
        <v>3547</v>
      </c>
      <c r="E1913" t="s">
        <v>736</v>
      </c>
    </row>
    <row r="1914" spans="2:5" x14ac:dyDescent="0.3">
      <c r="B1914" t="s">
        <v>3548</v>
      </c>
      <c r="C1914">
        <v>512405</v>
      </c>
      <c r="D1914" t="s">
        <v>698</v>
      </c>
      <c r="E1914" t="s">
        <v>704</v>
      </c>
    </row>
    <row r="1915" spans="2:5" x14ac:dyDescent="0.3">
      <c r="B1915" t="s">
        <v>3549</v>
      </c>
      <c r="C1915">
        <v>512405</v>
      </c>
      <c r="D1915" t="s">
        <v>698</v>
      </c>
      <c r="E1915" t="s">
        <v>704</v>
      </c>
    </row>
    <row r="1916" spans="2:5" x14ac:dyDescent="0.3">
      <c r="B1916" t="s">
        <v>3550</v>
      </c>
      <c r="C1916">
        <v>532947</v>
      </c>
      <c r="D1916" t="s">
        <v>3551</v>
      </c>
      <c r="E1916" t="s">
        <v>1293</v>
      </c>
    </row>
    <row r="1917" spans="2:5" x14ac:dyDescent="0.3">
      <c r="B1917" t="s">
        <v>3552</v>
      </c>
      <c r="C1917">
        <v>540526</v>
      </c>
      <c r="D1917" t="s">
        <v>3553</v>
      </c>
      <c r="E1917" t="s">
        <v>718</v>
      </c>
    </row>
    <row r="1918" spans="2:5" x14ac:dyDescent="0.3">
      <c r="B1918" t="s">
        <v>3554</v>
      </c>
      <c r="C1918">
        <v>541956</v>
      </c>
      <c r="D1918" t="s">
        <v>3555</v>
      </c>
      <c r="E1918" t="s">
        <v>1096</v>
      </c>
    </row>
    <row r="1919" spans="2:5" x14ac:dyDescent="0.3">
      <c r="B1919" t="s">
        <v>3556</v>
      </c>
      <c r="C1919">
        <v>540735</v>
      </c>
      <c r="D1919" t="s">
        <v>698</v>
      </c>
      <c r="E1919" t="s">
        <v>791</v>
      </c>
    </row>
    <row r="1920" spans="2:5" x14ac:dyDescent="0.3">
      <c r="B1920" t="s">
        <v>3557</v>
      </c>
      <c r="C1920" t="s">
        <v>698</v>
      </c>
      <c r="D1920" t="s">
        <v>3558</v>
      </c>
      <c r="E1920" t="s">
        <v>709</v>
      </c>
    </row>
    <row r="1921" spans="2:5" x14ac:dyDescent="0.3">
      <c r="B1921" t="s">
        <v>3559</v>
      </c>
      <c r="C1921">
        <v>531337</v>
      </c>
      <c r="D1921" t="s">
        <v>698</v>
      </c>
      <c r="E1921" t="s">
        <v>681</v>
      </c>
    </row>
    <row r="1922" spans="2:5" x14ac:dyDescent="0.3">
      <c r="B1922" t="s">
        <v>3560</v>
      </c>
      <c r="C1922">
        <v>526859</v>
      </c>
      <c r="D1922" t="s">
        <v>698</v>
      </c>
      <c r="E1922" t="s">
        <v>715</v>
      </c>
    </row>
    <row r="1923" spans="2:5" x14ac:dyDescent="0.3">
      <c r="B1923" t="s">
        <v>3561</v>
      </c>
      <c r="C1923">
        <v>533033</v>
      </c>
      <c r="D1923" t="s">
        <v>698</v>
      </c>
      <c r="E1923" t="s">
        <v>706</v>
      </c>
    </row>
    <row r="1924" spans="2:5" x14ac:dyDescent="0.3">
      <c r="B1924" t="s">
        <v>3562</v>
      </c>
      <c r="C1924">
        <v>540134</v>
      </c>
      <c r="D1924" t="s">
        <v>698</v>
      </c>
      <c r="E1924" t="s">
        <v>1096</v>
      </c>
    </row>
    <row r="1925" spans="2:5" x14ac:dyDescent="0.3">
      <c r="B1925" t="s">
        <v>3563</v>
      </c>
      <c r="C1925">
        <v>531109</v>
      </c>
      <c r="D1925" t="s">
        <v>698</v>
      </c>
      <c r="E1925" t="s">
        <v>858</v>
      </c>
    </row>
    <row r="1926" spans="2:5" x14ac:dyDescent="0.3">
      <c r="B1926" t="s">
        <v>3564</v>
      </c>
      <c r="C1926">
        <v>524400</v>
      </c>
      <c r="D1926" t="s">
        <v>698</v>
      </c>
      <c r="E1926" t="s">
        <v>736</v>
      </c>
    </row>
    <row r="1927" spans="2:5" x14ac:dyDescent="0.3">
      <c r="B1927" t="s">
        <v>3565</v>
      </c>
      <c r="C1927">
        <v>506161</v>
      </c>
      <c r="D1927" t="s">
        <v>698</v>
      </c>
      <c r="E1927" t="s">
        <v>715</v>
      </c>
    </row>
    <row r="1928" spans="2:5" x14ac:dyDescent="0.3">
      <c r="B1928" t="s">
        <v>3566</v>
      </c>
      <c r="C1928">
        <v>511609</v>
      </c>
      <c r="D1928" t="s">
        <v>698</v>
      </c>
      <c r="E1928" t="s">
        <v>715</v>
      </c>
    </row>
    <row r="1929" spans="2:5" x14ac:dyDescent="0.3">
      <c r="B1929" t="s">
        <v>3567</v>
      </c>
      <c r="C1929">
        <v>532479</v>
      </c>
      <c r="D1929" t="s">
        <v>3568</v>
      </c>
      <c r="E1929" t="s">
        <v>730</v>
      </c>
    </row>
    <row r="1930" spans="2:5" x14ac:dyDescent="0.3">
      <c r="B1930" t="s">
        <v>3569</v>
      </c>
      <c r="C1930">
        <v>508807</v>
      </c>
      <c r="D1930" t="s">
        <v>698</v>
      </c>
      <c r="E1930" t="s">
        <v>1053</v>
      </c>
    </row>
    <row r="1931" spans="2:5" x14ac:dyDescent="0.3">
      <c r="B1931" t="s">
        <v>3570</v>
      </c>
      <c r="C1931">
        <v>524622</v>
      </c>
      <c r="D1931" t="s">
        <v>698</v>
      </c>
      <c r="E1931" t="s">
        <v>3458</v>
      </c>
    </row>
    <row r="1932" spans="2:5" x14ac:dyDescent="0.3">
      <c r="B1932" t="s">
        <v>1403</v>
      </c>
      <c r="C1932">
        <v>500875</v>
      </c>
      <c r="D1932" t="s">
        <v>1404</v>
      </c>
      <c r="E1932" t="s">
        <v>2869</v>
      </c>
    </row>
    <row r="1933" spans="2:5" x14ac:dyDescent="0.3">
      <c r="B1933" t="s">
        <v>3571</v>
      </c>
      <c r="C1933">
        <v>509496</v>
      </c>
      <c r="D1933" t="s">
        <v>3572</v>
      </c>
      <c r="E1933" t="s">
        <v>1096</v>
      </c>
    </row>
    <row r="1934" spans="2:5" x14ac:dyDescent="0.3">
      <c r="B1934" t="s">
        <v>3573</v>
      </c>
      <c r="C1934">
        <v>509496</v>
      </c>
      <c r="D1934" t="s">
        <v>3572</v>
      </c>
      <c r="E1934" t="s">
        <v>1096</v>
      </c>
    </row>
    <row r="1935" spans="2:5" x14ac:dyDescent="0.3">
      <c r="B1935" t="s">
        <v>3574</v>
      </c>
      <c r="C1935">
        <v>523610</v>
      </c>
      <c r="D1935" t="s">
        <v>3575</v>
      </c>
      <c r="E1935" t="s">
        <v>844</v>
      </c>
    </row>
    <row r="1936" spans="2:5" x14ac:dyDescent="0.3">
      <c r="B1936" t="s">
        <v>3576</v>
      </c>
      <c r="C1936">
        <v>522183</v>
      </c>
      <c r="D1936" t="s">
        <v>698</v>
      </c>
      <c r="E1936" t="s">
        <v>706</v>
      </c>
    </row>
    <row r="1937" spans="2:5" x14ac:dyDescent="0.3">
      <c r="B1937" t="s">
        <v>3577</v>
      </c>
      <c r="C1937">
        <v>507580</v>
      </c>
      <c r="D1937" t="s">
        <v>3578</v>
      </c>
      <c r="E1937" t="s">
        <v>746</v>
      </c>
    </row>
    <row r="1938" spans="2:5" x14ac:dyDescent="0.3">
      <c r="B1938" t="s">
        <v>3579</v>
      </c>
      <c r="C1938">
        <v>530773</v>
      </c>
      <c r="D1938" t="s">
        <v>3580</v>
      </c>
      <c r="E1938" t="s">
        <v>1096</v>
      </c>
    </row>
    <row r="1939" spans="2:5" x14ac:dyDescent="0.3">
      <c r="B1939" t="s">
        <v>3581</v>
      </c>
      <c r="C1939">
        <v>522245</v>
      </c>
      <c r="D1939" t="s">
        <v>698</v>
      </c>
      <c r="E1939" t="s">
        <v>883</v>
      </c>
    </row>
    <row r="1940" spans="2:5" x14ac:dyDescent="0.3">
      <c r="B1940" t="s">
        <v>3582</v>
      </c>
      <c r="C1940">
        <v>532341</v>
      </c>
      <c r="D1940" t="s">
        <v>3583</v>
      </c>
      <c r="E1940" t="s">
        <v>684</v>
      </c>
    </row>
    <row r="1941" spans="2:5" x14ac:dyDescent="0.3">
      <c r="B1941" t="s">
        <v>3584</v>
      </c>
      <c r="C1941">
        <v>538539</v>
      </c>
      <c r="D1941" t="s">
        <v>698</v>
      </c>
      <c r="E1941" t="s">
        <v>718</v>
      </c>
    </row>
    <row r="1942" spans="2:5" x14ac:dyDescent="0.3">
      <c r="B1942" t="s">
        <v>3585</v>
      </c>
      <c r="C1942">
        <v>530049</v>
      </c>
      <c r="D1942" t="s">
        <v>698</v>
      </c>
      <c r="E1942" t="s">
        <v>713</v>
      </c>
    </row>
    <row r="1943" spans="2:5" x14ac:dyDescent="0.3">
      <c r="B1943" t="s">
        <v>3586</v>
      </c>
      <c r="C1943">
        <v>523062</v>
      </c>
      <c r="D1943" t="s">
        <v>698</v>
      </c>
      <c r="E1943" t="s">
        <v>715</v>
      </c>
    </row>
    <row r="1944" spans="2:5" x14ac:dyDescent="0.3">
      <c r="B1944" t="s">
        <v>3587</v>
      </c>
      <c r="C1944">
        <v>532940</v>
      </c>
      <c r="D1944" t="s">
        <v>3588</v>
      </c>
      <c r="E1944" t="s">
        <v>1096</v>
      </c>
    </row>
    <row r="1945" spans="2:5" x14ac:dyDescent="0.3">
      <c r="B1945" t="s">
        <v>3589</v>
      </c>
      <c r="C1945">
        <v>506522</v>
      </c>
      <c r="D1945" t="s">
        <v>698</v>
      </c>
      <c r="E1945" t="s">
        <v>880</v>
      </c>
    </row>
    <row r="1946" spans="2:5" x14ac:dyDescent="0.3">
      <c r="B1946" t="s">
        <v>3590</v>
      </c>
      <c r="C1946">
        <v>506522</v>
      </c>
      <c r="D1946" t="s">
        <v>698</v>
      </c>
      <c r="E1946" t="s">
        <v>880</v>
      </c>
    </row>
    <row r="1947" spans="2:5" x14ac:dyDescent="0.3">
      <c r="B1947" t="s">
        <v>3591</v>
      </c>
      <c r="C1947">
        <v>530915</v>
      </c>
      <c r="D1947" t="s">
        <v>698</v>
      </c>
      <c r="E1947" t="s">
        <v>947</v>
      </c>
    </row>
    <row r="1948" spans="2:5" x14ac:dyDescent="0.3">
      <c r="B1948" t="s">
        <v>3592</v>
      </c>
      <c r="C1948">
        <v>538422</v>
      </c>
      <c r="D1948" t="s">
        <v>698</v>
      </c>
      <c r="E1948" t="s">
        <v>718</v>
      </c>
    </row>
    <row r="1949" spans="2:5" x14ac:dyDescent="0.3">
      <c r="B1949" t="s">
        <v>3593</v>
      </c>
      <c r="C1949">
        <v>530711</v>
      </c>
      <c r="D1949" t="s">
        <v>698</v>
      </c>
      <c r="E1949" t="s">
        <v>1053</v>
      </c>
    </row>
    <row r="1950" spans="2:5" x14ac:dyDescent="0.3">
      <c r="B1950" t="s">
        <v>3594</v>
      </c>
      <c r="C1950">
        <v>507155</v>
      </c>
      <c r="D1950" t="s">
        <v>698</v>
      </c>
      <c r="E1950" t="s">
        <v>1330</v>
      </c>
    </row>
    <row r="1951" spans="2:5" x14ac:dyDescent="0.3">
      <c r="B1951" t="s">
        <v>3595</v>
      </c>
      <c r="C1951">
        <v>532825</v>
      </c>
      <c r="D1951" t="s">
        <v>698</v>
      </c>
      <c r="E1951" t="s">
        <v>713</v>
      </c>
    </row>
    <row r="1952" spans="2:5" x14ac:dyDescent="0.3">
      <c r="B1952" t="s">
        <v>3596</v>
      </c>
      <c r="C1952">
        <v>532705</v>
      </c>
      <c r="D1952" t="s">
        <v>3597</v>
      </c>
      <c r="E1952" t="s">
        <v>1222</v>
      </c>
    </row>
    <row r="1953" spans="2:5" x14ac:dyDescent="0.3">
      <c r="B1953" t="s">
        <v>3598</v>
      </c>
      <c r="C1953">
        <v>520139</v>
      </c>
      <c r="D1953" t="s">
        <v>698</v>
      </c>
      <c r="E1953" t="s">
        <v>2836</v>
      </c>
    </row>
    <row r="1954" spans="2:5" x14ac:dyDescent="0.3">
      <c r="B1954" t="s">
        <v>3599</v>
      </c>
      <c r="C1954">
        <v>530601</v>
      </c>
      <c r="D1954" t="s">
        <v>698</v>
      </c>
      <c r="E1954" t="s">
        <v>715</v>
      </c>
    </row>
    <row r="1955" spans="2:5" x14ac:dyDescent="0.3">
      <c r="B1955" t="s">
        <v>3600</v>
      </c>
      <c r="C1955">
        <v>507789</v>
      </c>
      <c r="D1955" t="s">
        <v>3601</v>
      </c>
      <c r="E1955" t="s">
        <v>736</v>
      </c>
    </row>
    <row r="1956" spans="2:5" x14ac:dyDescent="0.3">
      <c r="B1956" t="s">
        <v>3602</v>
      </c>
      <c r="C1956">
        <v>532976</v>
      </c>
      <c r="D1956" t="s">
        <v>3603</v>
      </c>
      <c r="E1956" t="s">
        <v>730</v>
      </c>
    </row>
    <row r="1957" spans="2:5" x14ac:dyDescent="0.3">
      <c r="B1957" t="s">
        <v>3604</v>
      </c>
      <c r="C1957">
        <v>512237</v>
      </c>
      <c r="D1957" t="s">
        <v>3605</v>
      </c>
      <c r="E1957" t="s">
        <v>730</v>
      </c>
    </row>
    <row r="1958" spans="2:5" x14ac:dyDescent="0.3">
      <c r="B1958" t="s">
        <v>3606</v>
      </c>
      <c r="C1958">
        <v>523467</v>
      </c>
      <c r="D1958" t="s">
        <v>698</v>
      </c>
      <c r="E1958" t="s">
        <v>1226</v>
      </c>
    </row>
    <row r="1959" spans="2:5" x14ac:dyDescent="0.3">
      <c r="B1959" t="s">
        <v>3607</v>
      </c>
      <c r="C1959">
        <v>531339</v>
      </c>
      <c r="D1959" t="s">
        <v>3608</v>
      </c>
      <c r="E1959" t="s">
        <v>1096</v>
      </c>
    </row>
    <row r="1960" spans="2:5" x14ac:dyDescent="0.3">
      <c r="B1960" t="s">
        <v>3609</v>
      </c>
      <c r="C1960">
        <v>514312</v>
      </c>
      <c r="D1960" t="s">
        <v>698</v>
      </c>
      <c r="E1960" t="s">
        <v>713</v>
      </c>
    </row>
    <row r="1961" spans="2:5" x14ac:dyDescent="0.3">
      <c r="B1961" t="s">
        <v>3610</v>
      </c>
      <c r="C1961">
        <v>500219</v>
      </c>
      <c r="D1961" t="s">
        <v>3611</v>
      </c>
      <c r="E1961" t="s">
        <v>818</v>
      </c>
    </row>
    <row r="1962" spans="2:5" x14ac:dyDescent="0.3">
      <c r="B1962" t="s">
        <v>3610</v>
      </c>
      <c r="C1962">
        <v>570004</v>
      </c>
      <c r="D1962" t="s">
        <v>3612</v>
      </c>
      <c r="E1962" t="s">
        <v>818</v>
      </c>
    </row>
    <row r="1963" spans="2:5" x14ac:dyDescent="0.3">
      <c r="B1963" t="s">
        <v>3613</v>
      </c>
      <c r="C1963">
        <v>539119</v>
      </c>
      <c r="D1963" t="s">
        <v>698</v>
      </c>
      <c r="E1963" t="s">
        <v>1226</v>
      </c>
    </row>
    <row r="1964" spans="2:5" x14ac:dyDescent="0.3">
      <c r="B1964" t="s">
        <v>3614</v>
      </c>
      <c r="C1964">
        <v>532033</v>
      </c>
      <c r="D1964" t="s">
        <v>3615</v>
      </c>
      <c r="E1964" t="s">
        <v>1437</v>
      </c>
    </row>
    <row r="1965" spans="2:5" x14ac:dyDescent="0.3">
      <c r="B1965" t="s">
        <v>3616</v>
      </c>
      <c r="C1965">
        <v>526865</v>
      </c>
      <c r="D1965" t="s">
        <v>698</v>
      </c>
      <c r="E1965" t="s">
        <v>720</v>
      </c>
    </row>
    <row r="1966" spans="2:5" x14ac:dyDescent="0.3">
      <c r="B1966" t="s">
        <v>3617</v>
      </c>
      <c r="C1966">
        <v>526865</v>
      </c>
      <c r="D1966" t="s">
        <v>698</v>
      </c>
      <c r="E1966" t="s">
        <v>720</v>
      </c>
    </row>
    <row r="1967" spans="2:5" x14ac:dyDescent="0.3">
      <c r="B1967" t="s">
        <v>3618</v>
      </c>
      <c r="C1967">
        <v>505212</v>
      </c>
      <c r="D1967" t="s">
        <v>698</v>
      </c>
      <c r="E1967" t="s">
        <v>1053</v>
      </c>
    </row>
    <row r="1968" spans="2:5" x14ac:dyDescent="0.3">
      <c r="B1968" t="s">
        <v>3619</v>
      </c>
      <c r="C1968">
        <v>505840</v>
      </c>
      <c r="D1968" t="s">
        <v>698</v>
      </c>
      <c r="E1968" t="s">
        <v>1463</v>
      </c>
    </row>
    <row r="1969" spans="2:5" x14ac:dyDescent="0.3">
      <c r="B1969" t="s">
        <v>3620</v>
      </c>
      <c r="C1969">
        <v>532532</v>
      </c>
      <c r="D1969" t="s">
        <v>3621</v>
      </c>
      <c r="E1969" t="s">
        <v>1096</v>
      </c>
    </row>
    <row r="1970" spans="2:5" x14ac:dyDescent="0.3">
      <c r="B1970" t="s">
        <v>3622</v>
      </c>
      <c r="C1970">
        <v>532627</v>
      </c>
      <c r="D1970" t="s">
        <v>3623</v>
      </c>
      <c r="E1970" t="s">
        <v>837</v>
      </c>
    </row>
    <row r="1971" spans="2:5" x14ac:dyDescent="0.3">
      <c r="B1971" t="s">
        <v>3624</v>
      </c>
      <c r="C1971">
        <v>780001</v>
      </c>
      <c r="D1971" t="s">
        <v>698</v>
      </c>
      <c r="E1971" t="s">
        <v>789</v>
      </c>
    </row>
    <row r="1972" spans="2:5" x14ac:dyDescent="0.3">
      <c r="B1972" t="s">
        <v>3625</v>
      </c>
      <c r="C1972" t="s">
        <v>698</v>
      </c>
      <c r="D1972" t="s">
        <v>3626</v>
      </c>
      <c r="E1972" t="s">
        <v>709</v>
      </c>
    </row>
    <row r="1973" spans="2:5" x14ac:dyDescent="0.3">
      <c r="B1973" t="s">
        <v>3627</v>
      </c>
      <c r="C1973" t="s">
        <v>698</v>
      </c>
      <c r="D1973" t="s">
        <v>3628</v>
      </c>
      <c r="E1973" t="s">
        <v>709</v>
      </c>
    </row>
    <row r="1974" spans="2:5" x14ac:dyDescent="0.3">
      <c r="B1974" t="s">
        <v>3629</v>
      </c>
      <c r="C1974" t="s">
        <v>698</v>
      </c>
      <c r="D1974" t="s">
        <v>3628</v>
      </c>
      <c r="E1974" t="s">
        <v>709</v>
      </c>
    </row>
    <row r="1975" spans="2:5" x14ac:dyDescent="0.3">
      <c r="B1975" t="s">
        <v>3630</v>
      </c>
      <c r="C1975">
        <v>538564</v>
      </c>
      <c r="D1975" t="s">
        <v>698</v>
      </c>
      <c r="E1975" t="s">
        <v>1105</v>
      </c>
    </row>
    <row r="1976" spans="2:5" x14ac:dyDescent="0.3">
      <c r="B1976" t="s">
        <v>3631</v>
      </c>
      <c r="C1976">
        <v>520051</v>
      </c>
      <c r="D1976" t="s">
        <v>3632</v>
      </c>
      <c r="E1976" t="s">
        <v>1053</v>
      </c>
    </row>
    <row r="1977" spans="2:5" x14ac:dyDescent="0.3">
      <c r="B1977" t="s">
        <v>3633</v>
      </c>
      <c r="C1977">
        <v>502901</v>
      </c>
      <c r="D1977" t="s">
        <v>698</v>
      </c>
      <c r="E1977" t="s">
        <v>713</v>
      </c>
    </row>
    <row r="1978" spans="2:5" x14ac:dyDescent="0.3">
      <c r="B1978" t="s">
        <v>3634</v>
      </c>
      <c r="C1978">
        <v>500220</v>
      </c>
      <c r="D1978" t="s">
        <v>698</v>
      </c>
      <c r="E1978" t="s">
        <v>713</v>
      </c>
    </row>
    <row r="1979" spans="2:5" x14ac:dyDescent="0.3">
      <c r="B1979" t="s">
        <v>3635</v>
      </c>
      <c r="C1979">
        <v>540394</v>
      </c>
      <c r="D1979" t="s">
        <v>698</v>
      </c>
      <c r="E1979" t="s">
        <v>720</v>
      </c>
    </row>
    <row r="1980" spans="2:5" x14ac:dyDescent="0.3">
      <c r="B1980" t="s">
        <v>3636</v>
      </c>
      <c r="C1980" t="s">
        <v>698</v>
      </c>
      <c r="D1980" t="s">
        <v>3637</v>
      </c>
      <c r="E1980" t="s">
        <v>709</v>
      </c>
    </row>
    <row r="1981" spans="2:5" x14ac:dyDescent="0.3">
      <c r="B1981" t="s">
        <v>3638</v>
      </c>
      <c r="C1981">
        <v>514318</v>
      </c>
      <c r="D1981" t="s">
        <v>698</v>
      </c>
      <c r="E1981" t="s">
        <v>713</v>
      </c>
    </row>
    <row r="1982" spans="2:5" x14ac:dyDescent="0.3">
      <c r="B1982" t="s">
        <v>3639</v>
      </c>
      <c r="C1982">
        <v>526001</v>
      </c>
      <c r="D1982" t="s">
        <v>698</v>
      </c>
      <c r="E1982" t="s">
        <v>893</v>
      </c>
    </row>
    <row r="1983" spans="2:5" x14ac:dyDescent="0.3">
      <c r="B1983" t="s">
        <v>3640</v>
      </c>
      <c r="C1983">
        <v>520066</v>
      </c>
      <c r="D1983" t="s">
        <v>3641</v>
      </c>
      <c r="E1983" t="s">
        <v>1053</v>
      </c>
    </row>
    <row r="1984" spans="2:5" x14ac:dyDescent="0.3">
      <c r="B1984" t="s">
        <v>3642</v>
      </c>
      <c r="C1984">
        <v>509715</v>
      </c>
      <c r="D1984" t="s">
        <v>698</v>
      </c>
      <c r="E1984" t="s">
        <v>1105</v>
      </c>
    </row>
    <row r="1985" spans="2:5" x14ac:dyDescent="0.3">
      <c r="B1985" t="s">
        <v>3643</v>
      </c>
      <c r="C1985">
        <v>513252</v>
      </c>
      <c r="D1985" t="s">
        <v>698</v>
      </c>
      <c r="E1985" t="s">
        <v>1053</v>
      </c>
    </row>
    <row r="1986" spans="2:5" x14ac:dyDescent="0.3">
      <c r="B1986" t="s">
        <v>3644</v>
      </c>
      <c r="C1986">
        <v>524330</v>
      </c>
      <c r="D1986" t="s">
        <v>3645</v>
      </c>
      <c r="E1986" t="s">
        <v>858</v>
      </c>
    </row>
    <row r="1987" spans="2:5" x14ac:dyDescent="0.3">
      <c r="B1987" t="s">
        <v>3646</v>
      </c>
      <c r="C1987">
        <v>522285</v>
      </c>
      <c r="D1987" t="s">
        <v>3647</v>
      </c>
      <c r="E1987" t="s">
        <v>730</v>
      </c>
    </row>
    <row r="1988" spans="2:5" x14ac:dyDescent="0.3">
      <c r="B1988" t="s">
        <v>3648</v>
      </c>
      <c r="C1988">
        <v>539005</v>
      </c>
      <c r="D1988" t="s">
        <v>698</v>
      </c>
      <c r="E1988" t="s">
        <v>1119</v>
      </c>
    </row>
    <row r="1989" spans="2:5" x14ac:dyDescent="0.3">
      <c r="B1989" t="s">
        <v>3649</v>
      </c>
      <c r="C1989">
        <v>531323</v>
      </c>
      <c r="D1989" t="s">
        <v>698</v>
      </c>
      <c r="E1989" t="s">
        <v>713</v>
      </c>
    </row>
    <row r="1990" spans="2:5" x14ac:dyDescent="0.3">
      <c r="B1990" t="s">
        <v>3650</v>
      </c>
      <c r="C1990">
        <v>512233</v>
      </c>
      <c r="D1990" t="s">
        <v>698</v>
      </c>
      <c r="E1990" t="s">
        <v>713</v>
      </c>
    </row>
    <row r="1991" spans="2:5" x14ac:dyDescent="0.3">
      <c r="B1991" t="s">
        <v>3651</v>
      </c>
      <c r="C1991">
        <v>500306</v>
      </c>
      <c r="D1991" t="s">
        <v>698</v>
      </c>
      <c r="E1991" t="s">
        <v>715</v>
      </c>
    </row>
    <row r="1992" spans="2:5" x14ac:dyDescent="0.3">
      <c r="B1992" t="s">
        <v>3652</v>
      </c>
      <c r="C1992">
        <v>533207</v>
      </c>
      <c r="D1992" t="s">
        <v>3653</v>
      </c>
      <c r="E1992" t="s">
        <v>1293</v>
      </c>
    </row>
    <row r="1993" spans="2:5" x14ac:dyDescent="0.3">
      <c r="B1993" t="s">
        <v>3654</v>
      </c>
      <c r="C1993">
        <v>506520</v>
      </c>
      <c r="D1993" t="s">
        <v>698</v>
      </c>
      <c r="E1993" t="s">
        <v>746</v>
      </c>
    </row>
    <row r="1994" spans="2:5" x14ac:dyDescent="0.3">
      <c r="B1994" t="s">
        <v>3655</v>
      </c>
      <c r="C1994" t="s">
        <v>698</v>
      </c>
      <c r="D1994" t="s">
        <v>3656</v>
      </c>
      <c r="E1994" t="s">
        <v>789</v>
      </c>
    </row>
    <row r="1995" spans="2:5" x14ac:dyDescent="0.3">
      <c r="B1995" t="s">
        <v>3657</v>
      </c>
      <c r="C1995">
        <v>506910</v>
      </c>
      <c r="D1995" t="s">
        <v>698</v>
      </c>
      <c r="E1995" t="s">
        <v>858</v>
      </c>
    </row>
    <row r="1996" spans="2:5" x14ac:dyDescent="0.3">
      <c r="B1996" t="s">
        <v>3658</v>
      </c>
      <c r="C1996">
        <v>506910</v>
      </c>
      <c r="D1996" t="s">
        <v>698</v>
      </c>
      <c r="E1996" t="s">
        <v>858</v>
      </c>
    </row>
    <row r="1997" spans="2:5" x14ac:dyDescent="0.3">
      <c r="B1997" t="s">
        <v>3659</v>
      </c>
      <c r="C1997">
        <v>506943</v>
      </c>
      <c r="D1997" t="s">
        <v>3660</v>
      </c>
      <c r="E1997" t="s">
        <v>736</v>
      </c>
    </row>
    <row r="1998" spans="2:5" x14ac:dyDescent="0.3">
      <c r="B1998" t="s">
        <v>3661</v>
      </c>
      <c r="C1998">
        <v>514034</v>
      </c>
      <c r="D1998" t="s">
        <v>3662</v>
      </c>
      <c r="E1998" t="s">
        <v>1075</v>
      </c>
    </row>
    <row r="1999" spans="2:5" x14ac:dyDescent="0.3">
      <c r="B1999" t="s">
        <v>3663</v>
      </c>
      <c r="C1999">
        <v>532605</v>
      </c>
      <c r="D1999" t="s">
        <v>3664</v>
      </c>
      <c r="E1999" t="s">
        <v>1053</v>
      </c>
    </row>
    <row r="2000" spans="2:5" x14ac:dyDescent="0.3">
      <c r="B2000" t="s">
        <v>3665</v>
      </c>
      <c r="C2000">
        <v>500223</v>
      </c>
      <c r="D2000" t="s">
        <v>698</v>
      </c>
      <c r="E2000" t="s">
        <v>713</v>
      </c>
    </row>
    <row r="2001" spans="2:5" x14ac:dyDescent="0.3">
      <c r="B2001" t="s">
        <v>3666</v>
      </c>
      <c r="C2001">
        <v>524592</v>
      </c>
      <c r="D2001" t="s">
        <v>698</v>
      </c>
      <c r="E2001" t="s">
        <v>858</v>
      </c>
    </row>
    <row r="2002" spans="2:5" x14ac:dyDescent="0.3">
      <c r="B2002" t="s">
        <v>3667</v>
      </c>
      <c r="C2002">
        <v>538837</v>
      </c>
      <c r="D2002" t="s">
        <v>698</v>
      </c>
      <c r="E2002" t="s">
        <v>704</v>
      </c>
    </row>
    <row r="2003" spans="2:5" x14ac:dyDescent="0.3">
      <c r="B2003" t="s">
        <v>3668</v>
      </c>
      <c r="C2003">
        <v>524731</v>
      </c>
      <c r="D2003" t="s">
        <v>698</v>
      </c>
      <c r="E2003" t="s">
        <v>736</v>
      </c>
    </row>
    <row r="2004" spans="2:5" x14ac:dyDescent="0.3">
      <c r="B2004" t="s">
        <v>3669</v>
      </c>
      <c r="C2004">
        <v>532617</v>
      </c>
      <c r="D2004" t="s">
        <v>3670</v>
      </c>
      <c r="E2004" t="s">
        <v>2836</v>
      </c>
    </row>
    <row r="2005" spans="2:5" x14ac:dyDescent="0.3">
      <c r="B2005" t="s">
        <v>3671</v>
      </c>
      <c r="C2005">
        <v>532617</v>
      </c>
      <c r="D2005" t="s">
        <v>3670</v>
      </c>
      <c r="E2005" t="s">
        <v>2836</v>
      </c>
    </row>
    <row r="2006" spans="2:5" x14ac:dyDescent="0.3">
      <c r="B2006" t="s">
        <v>3672</v>
      </c>
      <c r="C2006" t="s">
        <v>698</v>
      </c>
      <c r="D2006" t="s">
        <v>3673</v>
      </c>
      <c r="E2006" t="s">
        <v>709</v>
      </c>
    </row>
    <row r="2007" spans="2:5" x14ac:dyDescent="0.3">
      <c r="B2007" t="s">
        <v>3674</v>
      </c>
      <c r="C2007">
        <v>538794</v>
      </c>
      <c r="D2007" t="s">
        <v>698</v>
      </c>
      <c r="E2007" t="s">
        <v>784</v>
      </c>
    </row>
    <row r="2008" spans="2:5" x14ac:dyDescent="0.3">
      <c r="B2008" t="s">
        <v>3675</v>
      </c>
      <c r="C2008" t="s">
        <v>698</v>
      </c>
      <c r="D2008" t="s">
        <v>3676</v>
      </c>
      <c r="E2008" t="s">
        <v>709</v>
      </c>
    </row>
    <row r="2009" spans="2:5" x14ac:dyDescent="0.3">
      <c r="B2009" t="s">
        <v>3677</v>
      </c>
      <c r="C2009">
        <v>517063</v>
      </c>
      <c r="D2009" t="s">
        <v>698</v>
      </c>
      <c r="E2009" t="s">
        <v>1183</v>
      </c>
    </row>
    <row r="2010" spans="2:5" x14ac:dyDescent="0.3">
      <c r="B2010" t="s">
        <v>3678</v>
      </c>
      <c r="C2010">
        <v>540850</v>
      </c>
      <c r="D2010" t="s">
        <v>698</v>
      </c>
      <c r="E2010" t="s">
        <v>758</v>
      </c>
    </row>
    <row r="2011" spans="2:5" x14ac:dyDescent="0.3">
      <c r="B2011" t="s">
        <v>3679</v>
      </c>
      <c r="C2011">
        <v>531550</v>
      </c>
      <c r="D2011" t="s">
        <v>698</v>
      </c>
      <c r="E2011" t="s">
        <v>681</v>
      </c>
    </row>
    <row r="2012" spans="2:5" x14ac:dyDescent="0.3">
      <c r="B2012" t="s">
        <v>3680</v>
      </c>
      <c r="C2012">
        <v>532771</v>
      </c>
      <c r="D2012" t="s">
        <v>3681</v>
      </c>
      <c r="E2012" t="s">
        <v>880</v>
      </c>
    </row>
    <row r="2013" spans="2:5" x14ac:dyDescent="0.3">
      <c r="B2013" t="s">
        <v>3682</v>
      </c>
      <c r="C2013">
        <v>540651</v>
      </c>
      <c r="D2013" t="s">
        <v>698</v>
      </c>
      <c r="E2013" t="s">
        <v>996</v>
      </c>
    </row>
    <row r="2014" spans="2:5" x14ac:dyDescent="0.3">
      <c r="B2014" t="s">
        <v>3683</v>
      </c>
      <c r="C2014">
        <v>780019</v>
      </c>
      <c r="D2014" t="s">
        <v>698</v>
      </c>
      <c r="E2014" t="s">
        <v>789</v>
      </c>
    </row>
    <row r="2015" spans="2:5" x14ac:dyDescent="0.3">
      <c r="B2015" t="s">
        <v>3684</v>
      </c>
      <c r="C2015">
        <v>511618</v>
      </c>
      <c r="D2015" t="s">
        <v>3685</v>
      </c>
      <c r="E2015" t="s">
        <v>720</v>
      </c>
    </row>
    <row r="2016" spans="2:5" x14ac:dyDescent="0.3">
      <c r="B2016" t="s">
        <v>3686</v>
      </c>
      <c r="C2016">
        <v>542653</v>
      </c>
      <c r="D2016" t="s">
        <v>3687</v>
      </c>
      <c r="E2016" t="s">
        <v>1254</v>
      </c>
    </row>
    <row r="2017" spans="2:5" x14ac:dyDescent="0.3">
      <c r="B2017" t="s">
        <v>3688</v>
      </c>
      <c r="C2017">
        <v>530405</v>
      </c>
      <c r="D2017" t="s">
        <v>698</v>
      </c>
      <c r="E2017" t="s">
        <v>681</v>
      </c>
    </row>
    <row r="2018" spans="2:5" x14ac:dyDescent="0.3">
      <c r="B2018" t="s">
        <v>3689</v>
      </c>
      <c r="C2018">
        <v>533103</v>
      </c>
      <c r="D2018" t="s">
        <v>3690</v>
      </c>
      <c r="E2018" t="s">
        <v>713</v>
      </c>
    </row>
    <row r="2019" spans="2:5" x14ac:dyDescent="0.3">
      <c r="B2019" t="s">
        <v>3691</v>
      </c>
      <c r="C2019">
        <v>511034</v>
      </c>
      <c r="D2019" t="s">
        <v>3692</v>
      </c>
      <c r="E2019" t="s">
        <v>761</v>
      </c>
    </row>
    <row r="2020" spans="2:5" x14ac:dyDescent="0.3">
      <c r="B2020" t="s">
        <v>3693</v>
      </c>
      <c r="C2020">
        <v>507981</v>
      </c>
      <c r="D2020" t="s">
        <v>698</v>
      </c>
      <c r="E2020" t="s">
        <v>899</v>
      </c>
    </row>
    <row r="2021" spans="2:5" x14ac:dyDescent="0.3">
      <c r="B2021" t="s">
        <v>3694</v>
      </c>
      <c r="C2021">
        <v>539947</v>
      </c>
      <c r="D2021" t="s">
        <v>698</v>
      </c>
      <c r="E2021" t="s">
        <v>718</v>
      </c>
    </row>
    <row r="2022" spans="2:5" x14ac:dyDescent="0.3">
      <c r="B2022" t="s">
        <v>3695</v>
      </c>
      <c r="C2022">
        <v>532624</v>
      </c>
      <c r="D2022" t="s">
        <v>3696</v>
      </c>
      <c r="E2022" t="s">
        <v>1937</v>
      </c>
    </row>
    <row r="2023" spans="2:5" x14ac:dyDescent="0.3">
      <c r="B2023" t="s">
        <v>3697</v>
      </c>
      <c r="C2023">
        <v>500227</v>
      </c>
      <c r="D2023" t="s">
        <v>3698</v>
      </c>
      <c r="E2023" t="s">
        <v>746</v>
      </c>
    </row>
    <row r="2024" spans="2:5" x14ac:dyDescent="0.3">
      <c r="B2024" t="s">
        <v>3699</v>
      </c>
      <c r="C2024">
        <v>536773</v>
      </c>
      <c r="D2024" t="s">
        <v>3700</v>
      </c>
      <c r="E2024" t="s">
        <v>681</v>
      </c>
    </row>
    <row r="2025" spans="2:5" x14ac:dyDescent="0.3">
      <c r="B2025" t="s">
        <v>3701</v>
      </c>
      <c r="C2025">
        <v>500378</v>
      </c>
      <c r="D2025" t="s">
        <v>3702</v>
      </c>
      <c r="E2025" t="s">
        <v>1096</v>
      </c>
    </row>
    <row r="2026" spans="2:5" x14ac:dyDescent="0.3">
      <c r="B2026" t="s">
        <v>3703</v>
      </c>
      <c r="C2026">
        <v>539597</v>
      </c>
      <c r="D2026" t="s">
        <v>3704</v>
      </c>
      <c r="E2026" t="s">
        <v>1021</v>
      </c>
    </row>
    <row r="2027" spans="2:5" x14ac:dyDescent="0.3">
      <c r="B2027" t="s">
        <v>3705</v>
      </c>
      <c r="C2027">
        <v>532508</v>
      </c>
      <c r="D2027" t="s">
        <v>3706</v>
      </c>
      <c r="E2027" t="s">
        <v>730</v>
      </c>
    </row>
    <row r="2028" spans="2:5" x14ac:dyDescent="0.3">
      <c r="B2028" t="s">
        <v>3707</v>
      </c>
      <c r="C2028">
        <v>532286</v>
      </c>
      <c r="D2028" t="s">
        <v>3708</v>
      </c>
      <c r="E2028" t="s">
        <v>730</v>
      </c>
    </row>
    <row r="2029" spans="2:5" x14ac:dyDescent="0.3">
      <c r="B2029" t="s">
        <v>3709</v>
      </c>
      <c r="C2029">
        <v>531543</v>
      </c>
      <c r="D2029" t="s">
        <v>3710</v>
      </c>
      <c r="E2029" t="s">
        <v>713</v>
      </c>
    </row>
    <row r="2030" spans="2:5" x14ac:dyDescent="0.3">
      <c r="B2030" t="s">
        <v>3711</v>
      </c>
      <c r="C2030">
        <v>540311</v>
      </c>
      <c r="D2030" t="s">
        <v>3712</v>
      </c>
      <c r="E2030" t="s">
        <v>821</v>
      </c>
    </row>
    <row r="2031" spans="2:5" x14ac:dyDescent="0.3">
      <c r="B2031" t="s">
        <v>3713</v>
      </c>
      <c r="C2031">
        <v>539225</v>
      </c>
      <c r="D2031" t="s">
        <v>698</v>
      </c>
      <c r="E2031" t="s">
        <v>723</v>
      </c>
    </row>
    <row r="2032" spans="2:5" x14ac:dyDescent="0.3">
      <c r="B2032" t="s">
        <v>3714</v>
      </c>
      <c r="C2032">
        <v>536493</v>
      </c>
      <c r="D2032" t="s">
        <v>698</v>
      </c>
      <c r="E2032" t="s">
        <v>896</v>
      </c>
    </row>
    <row r="2033" spans="2:5" x14ac:dyDescent="0.3">
      <c r="B2033" t="s">
        <v>3715</v>
      </c>
      <c r="C2033">
        <v>532644</v>
      </c>
      <c r="D2033" t="s">
        <v>3716</v>
      </c>
      <c r="E2033" t="s">
        <v>711</v>
      </c>
    </row>
    <row r="2034" spans="2:5" x14ac:dyDescent="0.3">
      <c r="B2034" t="s">
        <v>3717</v>
      </c>
      <c r="C2034">
        <v>500380</v>
      </c>
      <c r="D2034" t="s">
        <v>3718</v>
      </c>
      <c r="E2034" t="s">
        <v>711</v>
      </c>
    </row>
    <row r="2035" spans="2:5" x14ac:dyDescent="0.3">
      <c r="B2035" t="s">
        <v>3719</v>
      </c>
      <c r="C2035">
        <v>532162</v>
      </c>
      <c r="D2035" t="s">
        <v>3720</v>
      </c>
      <c r="E2035" t="s">
        <v>692</v>
      </c>
    </row>
    <row r="2036" spans="2:5" x14ac:dyDescent="0.3">
      <c r="B2036" t="s">
        <v>3721</v>
      </c>
      <c r="C2036">
        <v>530007</v>
      </c>
      <c r="D2036" t="s">
        <v>3722</v>
      </c>
      <c r="E2036" t="s">
        <v>1178</v>
      </c>
    </row>
    <row r="2037" spans="2:5" x14ac:dyDescent="0.3">
      <c r="B2037" t="s">
        <v>3723</v>
      </c>
      <c r="C2037">
        <v>538765</v>
      </c>
      <c r="D2037" t="s">
        <v>698</v>
      </c>
      <c r="E2037" t="s">
        <v>3458</v>
      </c>
    </row>
    <row r="2038" spans="2:5" x14ac:dyDescent="0.3">
      <c r="B2038" t="s">
        <v>3724</v>
      </c>
      <c r="C2038">
        <v>523405</v>
      </c>
      <c r="D2038" t="s">
        <v>3725</v>
      </c>
      <c r="E2038" t="s">
        <v>864</v>
      </c>
    </row>
    <row r="2039" spans="2:5" x14ac:dyDescent="0.3">
      <c r="B2039" t="s">
        <v>3726</v>
      </c>
      <c r="C2039">
        <v>522263</v>
      </c>
      <c r="D2039" t="s">
        <v>3727</v>
      </c>
      <c r="E2039" t="s">
        <v>1096</v>
      </c>
    </row>
    <row r="2040" spans="2:5" x14ac:dyDescent="0.3">
      <c r="B2040" t="s">
        <v>3728</v>
      </c>
      <c r="C2040">
        <v>522263</v>
      </c>
      <c r="D2040" t="s">
        <v>3727</v>
      </c>
      <c r="E2040" t="s">
        <v>1096</v>
      </c>
    </row>
    <row r="2041" spans="2:5" x14ac:dyDescent="0.3">
      <c r="B2041" t="s">
        <v>3729</v>
      </c>
      <c r="C2041">
        <v>511092</v>
      </c>
      <c r="D2041" t="s">
        <v>698</v>
      </c>
      <c r="E2041" t="s">
        <v>701</v>
      </c>
    </row>
    <row r="2042" spans="2:5" x14ac:dyDescent="0.3">
      <c r="B2042" t="s">
        <v>3730</v>
      </c>
      <c r="C2042">
        <v>523712</v>
      </c>
      <c r="D2042" t="s">
        <v>698</v>
      </c>
      <c r="E2042" t="s">
        <v>818</v>
      </c>
    </row>
    <row r="2043" spans="2:5" x14ac:dyDescent="0.3">
      <c r="B2043" t="s">
        <v>3731</v>
      </c>
      <c r="C2043">
        <v>513691</v>
      </c>
      <c r="D2043" t="s">
        <v>3732</v>
      </c>
      <c r="E2043" t="s">
        <v>1053</v>
      </c>
    </row>
    <row r="2044" spans="2:5" x14ac:dyDescent="0.3">
      <c r="B2044" t="s">
        <v>3733</v>
      </c>
      <c r="C2044" t="s">
        <v>698</v>
      </c>
      <c r="D2044" t="s">
        <v>3734</v>
      </c>
      <c r="E2044" t="s">
        <v>789</v>
      </c>
    </row>
    <row r="2045" spans="2:5" x14ac:dyDescent="0.3">
      <c r="B2045" t="s">
        <v>3735</v>
      </c>
      <c r="C2045">
        <v>523398</v>
      </c>
      <c r="D2045" t="s">
        <v>3736</v>
      </c>
      <c r="E2045" t="s">
        <v>1067</v>
      </c>
    </row>
    <row r="2046" spans="2:5" x14ac:dyDescent="0.3">
      <c r="B2046" t="s">
        <v>3737</v>
      </c>
      <c r="C2046">
        <v>523398</v>
      </c>
      <c r="D2046" t="s">
        <v>3736</v>
      </c>
      <c r="E2046" t="s">
        <v>1067</v>
      </c>
    </row>
    <row r="2047" spans="2:5" x14ac:dyDescent="0.3">
      <c r="B2047" t="s">
        <v>3738</v>
      </c>
      <c r="C2047">
        <v>531861</v>
      </c>
      <c r="D2047" t="s">
        <v>698</v>
      </c>
      <c r="E2047" t="s">
        <v>681</v>
      </c>
    </row>
    <row r="2048" spans="2:5" x14ac:dyDescent="0.3">
      <c r="B2048" t="s">
        <v>3739</v>
      </c>
      <c r="C2048">
        <v>534659</v>
      </c>
      <c r="D2048" t="s">
        <v>698</v>
      </c>
      <c r="E2048" t="s">
        <v>684</v>
      </c>
    </row>
    <row r="2049" spans="2:5" x14ac:dyDescent="0.3">
      <c r="B2049" t="s">
        <v>3740</v>
      </c>
      <c r="C2049">
        <v>542446</v>
      </c>
      <c r="D2049" t="s">
        <v>3741</v>
      </c>
      <c r="E2049" t="s">
        <v>782</v>
      </c>
    </row>
    <row r="2050" spans="2:5" x14ac:dyDescent="0.3">
      <c r="B2050" t="s">
        <v>3742</v>
      </c>
      <c r="C2050">
        <v>538092</v>
      </c>
      <c r="D2050" t="s">
        <v>698</v>
      </c>
      <c r="E2050" t="s">
        <v>1105</v>
      </c>
    </row>
    <row r="2051" spans="2:5" x14ac:dyDescent="0.3">
      <c r="B2051" t="s">
        <v>3743</v>
      </c>
      <c r="C2051">
        <v>505750</v>
      </c>
      <c r="D2051" t="s">
        <v>698</v>
      </c>
      <c r="E2051" t="s">
        <v>706</v>
      </c>
    </row>
    <row r="2052" spans="2:5" x14ac:dyDescent="0.3">
      <c r="B2052" t="s">
        <v>3744</v>
      </c>
      <c r="C2052">
        <v>508929</v>
      </c>
      <c r="D2052" t="s">
        <v>698</v>
      </c>
      <c r="E2052" t="s">
        <v>784</v>
      </c>
    </row>
    <row r="2053" spans="2:5" x14ac:dyDescent="0.3">
      <c r="B2053" t="s">
        <v>3745</v>
      </c>
      <c r="C2053">
        <v>530985</v>
      </c>
      <c r="D2053" t="s">
        <v>698</v>
      </c>
      <c r="E2053" t="s">
        <v>715</v>
      </c>
    </row>
    <row r="2054" spans="2:5" x14ac:dyDescent="0.3">
      <c r="B2054" t="s">
        <v>3746</v>
      </c>
      <c r="C2054">
        <v>506016</v>
      </c>
      <c r="D2054" t="s">
        <v>698</v>
      </c>
      <c r="E2054" t="s">
        <v>1096</v>
      </c>
    </row>
    <row r="2055" spans="2:5" x14ac:dyDescent="0.3">
      <c r="B2055" t="s">
        <v>3747</v>
      </c>
      <c r="C2055">
        <v>504080</v>
      </c>
      <c r="D2055" t="s">
        <v>698</v>
      </c>
      <c r="E2055" t="s">
        <v>996</v>
      </c>
    </row>
    <row r="2056" spans="2:5" x14ac:dyDescent="0.3">
      <c r="B2056" t="s">
        <v>3748</v>
      </c>
      <c r="C2056">
        <v>533148</v>
      </c>
      <c r="D2056" t="s">
        <v>3749</v>
      </c>
      <c r="E2056" t="s">
        <v>837</v>
      </c>
    </row>
    <row r="2057" spans="2:5" x14ac:dyDescent="0.3">
      <c r="B2057" t="s">
        <v>3750</v>
      </c>
      <c r="C2057">
        <v>532642</v>
      </c>
      <c r="D2057" t="s">
        <v>3751</v>
      </c>
      <c r="E2057" t="s">
        <v>864</v>
      </c>
    </row>
    <row r="2058" spans="2:5" x14ac:dyDescent="0.3">
      <c r="B2058" t="s">
        <v>3752</v>
      </c>
      <c r="C2058">
        <v>500228</v>
      </c>
      <c r="D2058" t="s">
        <v>3753</v>
      </c>
      <c r="E2058" t="s">
        <v>730</v>
      </c>
    </row>
    <row r="2059" spans="2:5" x14ac:dyDescent="0.3">
      <c r="B2059" t="s">
        <v>3754</v>
      </c>
      <c r="C2059">
        <v>520057</v>
      </c>
      <c r="D2059" t="s">
        <v>3755</v>
      </c>
      <c r="E2059" t="s">
        <v>1053</v>
      </c>
    </row>
    <row r="2060" spans="2:5" x14ac:dyDescent="0.3">
      <c r="B2060" t="s">
        <v>3756</v>
      </c>
      <c r="C2060">
        <v>520057</v>
      </c>
      <c r="D2060" t="s">
        <v>3757</v>
      </c>
      <c r="E2060" t="s">
        <v>1053</v>
      </c>
    </row>
    <row r="2061" spans="2:5" x14ac:dyDescent="0.3">
      <c r="B2061" t="s">
        <v>3758</v>
      </c>
      <c r="C2061">
        <v>534600</v>
      </c>
      <c r="D2061" t="s">
        <v>698</v>
      </c>
      <c r="E2061" t="s">
        <v>1021</v>
      </c>
    </row>
    <row r="2062" spans="2:5" x14ac:dyDescent="0.3">
      <c r="B2062" t="s">
        <v>3759</v>
      </c>
      <c r="C2062">
        <v>533155</v>
      </c>
      <c r="D2062" t="s">
        <v>3760</v>
      </c>
      <c r="E2062" t="s">
        <v>1187</v>
      </c>
    </row>
    <row r="2063" spans="2:5" x14ac:dyDescent="0.3">
      <c r="B2063" t="s">
        <v>3761</v>
      </c>
      <c r="C2063">
        <v>533320</v>
      </c>
      <c r="D2063" t="s">
        <v>3762</v>
      </c>
      <c r="E2063" t="s">
        <v>842</v>
      </c>
    </row>
    <row r="2064" spans="2:5" x14ac:dyDescent="0.3">
      <c r="B2064" t="s">
        <v>3763</v>
      </c>
      <c r="C2064">
        <v>530019</v>
      </c>
      <c r="D2064" t="s">
        <v>3764</v>
      </c>
      <c r="E2064" t="s">
        <v>736</v>
      </c>
    </row>
    <row r="2065" spans="2:5" x14ac:dyDescent="0.3">
      <c r="B2065" t="s">
        <v>3765</v>
      </c>
      <c r="C2065" t="s">
        <v>698</v>
      </c>
      <c r="D2065" t="s">
        <v>3766</v>
      </c>
      <c r="E2065" t="s">
        <v>789</v>
      </c>
    </row>
    <row r="2066" spans="2:5" x14ac:dyDescent="0.3">
      <c r="B2066" t="s">
        <v>3767</v>
      </c>
      <c r="C2066">
        <v>516078</v>
      </c>
      <c r="D2066" t="s">
        <v>698</v>
      </c>
      <c r="E2066" t="s">
        <v>893</v>
      </c>
    </row>
    <row r="2067" spans="2:5" x14ac:dyDescent="0.3">
      <c r="B2067" t="s">
        <v>3768</v>
      </c>
      <c r="C2067">
        <v>511060</v>
      </c>
      <c r="D2067" t="s">
        <v>698</v>
      </c>
      <c r="E2067" t="s">
        <v>1119</v>
      </c>
    </row>
    <row r="2068" spans="2:5" x14ac:dyDescent="0.3">
      <c r="B2068" t="s">
        <v>3769</v>
      </c>
      <c r="C2068">
        <v>539216</v>
      </c>
      <c r="D2068" t="s">
        <v>698</v>
      </c>
      <c r="E2068" t="s">
        <v>713</v>
      </c>
    </row>
    <row r="2069" spans="2:5" x14ac:dyDescent="0.3">
      <c r="B2069" t="s">
        <v>3770</v>
      </c>
      <c r="C2069">
        <v>507987</v>
      </c>
      <c r="D2069" t="s">
        <v>698</v>
      </c>
      <c r="E2069" t="s">
        <v>715</v>
      </c>
    </row>
    <row r="2070" spans="2:5" x14ac:dyDescent="0.3">
      <c r="B2070" t="s">
        <v>3771</v>
      </c>
      <c r="C2070">
        <v>534623</v>
      </c>
      <c r="D2070" t="s">
        <v>698</v>
      </c>
      <c r="E2070" t="s">
        <v>3458</v>
      </c>
    </row>
    <row r="2071" spans="2:5" x14ac:dyDescent="0.3">
      <c r="B2071" t="s">
        <v>3772</v>
      </c>
      <c r="C2071">
        <v>535648</v>
      </c>
      <c r="D2071" t="s">
        <v>3773</v>
      </c>
      <c r="E2071" t="s">
        <v>1222</v>
      </c>
    </row>
    <row r="2072" spans="2:5" x14ac:dyDescent="0.3">
      <c r="B2072" t="s">
        <v>3774</v>
      </c>
      <c r="C2072">
        <v>531035</v>
      </c>
      <c r="D2072" t="s">
        <v>698</v>
      </c>
      <c r="E2072" t="s">
        <v>1356</v>
      </c>
    </row>
    <row r="2073" spans="2:5" x14ac:dyDescent="0.3">
      <c r="B2073" t="s">
        <v>3775</v>
      </c>
      <c r="C2073">
        <v>519248</v>
      </c>
      <c r="D2073" t="s">
        <v>3776</v>
      </c>
      <c r="E2073" t="s">
        <v>947</v>
      </c>
    </row>
    <row r="2074" spans="2:5" x14ac:dyDescent="0.3">
      <c r="B2074" t="s">
        <v>3777</v>
      </c>
      <c r="C2074">
        <v>542544</v>
      </c>
      <c r="D2074" t="s">
        <v>3778</v>
      </c>
      <c r="E2074" t="s">
        <v>681</v>
      </c>
    </row>
    <row r="2075" spans="2:5" x14ac:dyDescent="0.3">
      <c r="B2075" t="s">
        <v>3779</v>
      </c>
      <c r="C2075">
        <v>532926</v>
      </c>
      <c r="D2075" t="s">
        <v>3780</v>
      </c>
      <c r="E2075" t="s">
        <v>2517</v>
      </c>
    </row>
    <row r="2076" spans="2:5" x14ac:dyDescent="0.3">
      <c r="B2076" t="s">
        <v>3781</v>
      </c>
      <c r="C2076">
        <v>504076</v>
      </c>
      <c r="D2076" t="s">
        <v>698</v>
      </c>
      <c r="E2076" t="s">
        <v>741</v>
      </c>
    </row>
    <row r="2077" spans="2:5" x14ac:dyDescent="0.3">
      <c r="B2077" t="s">
        <v>3782</v>
      </c>
      <c r="C2077">
        <v>514448</v>
      </c>
      <c r="D2077" t="s">
        <v>698</v>
      </c>
      <c r="E2077" t="s">
        <v>858</v>
      </c>
    </row>
    <row r="2078" spans="2:5" x14ac:dyDescent="0.3">
      <c r="B2078" t="s">
        <v>3783</v>
      </c>
      <c r="C2078">
        <v>513250</v>
      </c>
      <c r="D2078" t="s">
        <v>3784</v>
      </c>
      <c r="E2078" t="s">
        <v>741</v>
      </c>
    </row>
    <row r="2079" spans="2:5" x14ac:dyDescent="0.3">
      <c r="B2079" t="s">
        <v>3785</v>
      </c>
      <c r="C2079">
        <v>539246</v>
      </c>
      <c r="D2079" t="s">
        <v>698</v>
      </c>
      <c r="E2079" t="s">
        <v>720</v>
      </c>
    </row>
    <row r="2080" spans="2:5" x14ac:dyDescent="0.3">
      <c r="B2080" t="s">
        <v>3786</v>
      </c>
      <c r="C2080">
        <v>532673</v>
      </c>
      <c r="D2080" t="s">
        <v>3787</v>
      </c>
      <c r="E2080" t="s">
        <v>1397</v>
      </c>
    </row>
    <row r="2081" spans="2:5" x14ac:dyDescent="0.3">
      <c r="B2081" t="s">
        <v>3788</v>
      </c>
      <c r="C2081">
        <v>539686</v>
      </c>
      <c r="D2081" t="s">
        <v>698</v>
      </c>
      <c r="E2081" t="s">
        <v>837</v>
      </c>
    </row>
    <row r="2082" spans="2:5" x14ac:dyDescent="0.3">
      <c r="B2082" t="s">
        <v>3789</v>
      </c>
      <c r="C2082">
        <v>532889</v>
      </c>
      <c r="D2082" t="s">
        <v>3790</v>
      </c>
      <c r="E2082" t="s">
        <v>713</v>
      </c>
    </row>
    <row r="2083" spans="2:5" x14ac:dyDescent="0.3">
      <c r="B2083" t="s">
        <v>3791</v>
      </c>
      <c r="C2083">
        <v>511728</v>
      </c>
      <c r="D2083" t="s">
        <v>698</v>
      </c>
      <c r="E2083" t="s">
        <v>715</v>
      </c>
    </row>
    <row r="2084" spans="2:5" x14ac:dyDescent="0.3">
      <c r="B2084" t="s">
        <v>3792</v>
      </c>
      <c r="C2084">
        <v>514360</v>
      </c>
      <c r="D2084" t="s">
        <v>698</v>
      </c>
      <c r="E2084" t="s">
        <v>1096</v>
      </c>
    </row>
    <row r="2085" spans="2:5" x14ac:dyDescent="0.3">
      <c r="B2085" t="s">
        <v>3793</v>
      </c>
      <c r="C2085">
        <v>542323</v>
      </c>
      <c r="D2085" t="s">
        <v>3794</v>
      </c>
      <c r="E2085" t="s">
        <v>837</v>
      </c>
    </row>
    <row r="2086" spans="2:5" x14ac:dyDescent="0.3">
      <c r="B2086" t="s">
        <v>3795</v>
      </c>
      <c r="C2086">
        <v>540756</v>
      </c>
      <c r="D2086" t="s">
        <v>698</v>
      </c>
      <c r="E2086" t="s">
        <v>3479</v>
      </c>
    </row>
    <row r="2087" spans="2:5" x14ac:dyDescent="0.3">
      <c r="B2087" t="s">
        <v>3796</v>
      </c>
      <c r="C2087">
        <v>539393</v>
      </c>
      <c r="D2087" t="s">
        <v>698</v>
      </c>
      <c r="E2087" t="s">
        <v>1376</v>
      </c>
    </row>
    <row r="2088" spans="2:5" x14ac:dyDescent="0.3">
      <c r="B2088" t="s">
        <v>3797</v>
      </c>
      <c r="C2088">
        <v>524322</v>
      </c>
      <c r="D2088" t="s">
        <v>698</v>
      </c>
      <c r="E2088" t="s">
        <v>736</v>
      </c>
    </row>
    <row r="2089" spans="2:5" x14ac:dyDescent="0.3">
      <c r="B2089" t="s">
        <v>3798</v>
      </c>
      <c r="C2089">
        <v>524109</v>
      </c>
      <c r="D2089" t="s">
        <v>3799</v>
      </c>
      <c r="E2089" t="s">
        <v>706</v>
      </c>
    </row>
    <row r="2090" spans="2:5" x14ac:dyDescent="0.3">
      <c r="B2090" t="s">
        <v>3800</v>
      </c>
      <c r="C2090">
        <v>524675</v>
      </c>
      <c r="D2090" t="s">
        <v>698</v>
      </c>
      <c r="E2090" t="s">
        <v>720</v>
      </c>
    </row>
    <row r="2091" spans="2:5" x14ac:dyDescent="0.3">
      <c r="B2091" t="s">
        <v>3801</v>
      </c>
      <c r="C2091">
        <v>531778</v>
      </c>
      <c r="D2091" t="s">
        <v>698</v>
      </c>
      <c r="E2091" t="s">
        <v>678</v>
      </c>
    </row>
    <row r="2092" spans="2:5" x14ac:dyDescent="0.3">
      <c r="B2092" t="s">
        <v>3802</v>
      </c>
      <c r="C2092">
        <v>504840</v>
      </c>
      <c r="D2092" t="s">
        <v>698</v>
      </c>
      <c r="E2092" t="s">
        <v>893</v>
      </c>
    </row>
    <row r="2093" spans="2:5" x14ac:dyDescent="0.3">
      <c r="B2093" t="s">
        <v>3803</v>
      </c>
      <c r="C2093">
        <v>531780</v>
      </c>
      <c r="D2093" t="s">
        <v>698</v>
      </c>
      <c r="E2093" t="s">
        <v>720</v>
      </c>
    </row>
    <row r="2094" spans="2:5" x14ac:dyDescent="0.3">
      <c r="B2094" t="s">
        <v>3804</v>
      </c>
      <c r="C2094">
        <v>500233</v>
      </c>
      <c r="D2094" t="s">
        <v>3805</v>
      </c>
      <c r="E2094" t="s">
        <v>975</v>
      </c>
    </row>
    <row r="2095" spans="2:5" x14ac:dyDescent="0.3">
      <c r="B2095" t="s">
        <v>3806</v>
      </c>
      <c r="C2095">
        <v>500234</v>
      </c>
      <c r="D2095" t="s">
        <v>3807</v>
      </c>
      <c r="E2095" t="s">
        <v>711</v>
      </c>
    </row>
    <row r="2096" spans="2:5" x14ac:dyDescent="0.3">
      <c r="B2096" t="s">
        <v>3808</v>
      </c>
      <c r="C2096">
        <v>521054</v>
      </c>
      <c r="D2096" t="s">
        <v>698</v>
      </c>
      <c r="E2096" t="s">
        <v>713</v>
      </c>
    </row>
    <row r="2097" spans="2:5" x14ac:dyDescent="0.3">
      <c r="B2097" t="s">
        <v>3809</v>
      </c>
      <c r="C2097">
        <v>530201</v>
      </c>
      <c r="D2097" t="s">
        <v>698</v>
      </c>
      <c r="E2097" t="s">
        <v>713</v>
      </c>
    </row>
    <row r="2098" spans="2:5" x14ac:dyDescent="0.3">
      <c r="B2098" t="s">
        <v>3810</v>
      </c>
      <c r="C2098">
        <v>539014</v>
      </c>
      <c r="D2098" t="s">
        <v>698</v>
      </c>
      <c r="E2098" t="s">
        <v>720</v>
      </c>
    </row>
    <row r="2099" spans="2:5" x14ac:dyDescent="0.3">
      <c r="B2099" t="s">
        <v>3811</v>
      </c>
      <c r="C2099">
        <v>522287</v>
      </c>
      <c r="D2099" t="s">
        <v>3812</v>
      </c>
      <c r="E2099" t="s">
        <v>741</v>
      </c>
    </row>
    <row r="2100" spans="2:5" x14ac:dyDescent="0.3">
      <c r="B2100" t="s">
        <v>3813</v>
      </c>
      <c r="C2100" t="s">
        <v>698</v>
      </c>
      <c r="D2100" t="s">
        <v>3814</v>
      </c>
      <c r="E2100" t="s">
        <v>789</v>
      </c>
    </row>
    <row r="2101" spans="2:5" x14ac:dyDescent="0.3">
      <c r="B2101" t="s">
        <v>3815</v>
      </c>
      <c r="C2101">
        <v>513509</v>
      </c>
      <c r="D2101" t="s">
        <v>3816</v>
      </c>
      <c r="E2101" t="s">
        <v>1053</v>
      </c>
    </row>
    <row r="2102" spans="2:5" x14ac:dyDescent="0.3">
      <c r="B2102" t="s">
        <v>3817</v>
      </c>
      <c r="C2102">
        <v>533302</v>
      </c>
      <c r="D2102" t="s">
        <v>3818</v>
      </c>
      <c r="E2102" t="s">
        <v>718</v>
      </c>
    </row>
    <row r="2103" spans="2:5" x14ac:dyDescent="0.3">
      <c r="B2103" t="s">
        <v>3819</v>
      </c>
      <c r="C2103">
        <v>500235</v>
      </c>
      <c r="D2103" t="s">
        <v>3820</v>
      </c>
      <c r="E2103" t="s">
        <v>730</v>
      </c>
    </row>
    <row r="2104" spans="2:5" x14ac:dyDescent="0.3">
      <c r="B2104" t="s">
        <v>3821</v>
      </c>
      <c r="C2104">
        <v>532468</v>
      </c>
      <c r="D2104" t="s">
        <v>698</v>
      </c>
      <c r="E2104" t="s">
        <v>864</v>
      </c>
    </row>
    <row r="2105" spans="2:5" x14ac:dyDescent="0.3">
      <c r="B2105" t="s">
        <v>3822</v>
      </c>
      <c r="C2105">
        <v>514322</v>
      </c>
      <c r="D2105" t="s">
        <v>698</v>
      </c>
      <c r="E2105" t="s">
        <v>713</v>
      </c>
    </row>
    <row r="2106" spans="2:5" x14ac:dyDescent="0.3">
      <c r="B2106" t="s">
        <v>3823</v>
      </c>
      <c r="C2106">
        <v>511131</v>
      </c>
      <c r="D2106" t="s">
        <v>698</v>
      </c>
      <c r="E2106" t="s">
        <v>784</v>
      </c>
    </row>
    <row r="2107" spans="2:5" x14ac:dyDescent="0.3">
      <c r="B2107" t="s">
        <v>3824</v>
      </c>
      <c r="C2107">
        <v>526668</v>
      </c>
      <c r="D2107" t="s">
        <v>3825</v>
      </c>
      <c r="E2107" t="s">
        <v>899</v>
      </c>
    </row>
    <row r="2108" spans="2:5" x14ac:dyDescent="0.3">
      <c r="B2108" t="s">
        <v>3826</v>
      </c>
      <c r="C2108">
        <v>532741</v>
      </c>
      <c r="D2108" t="s">
        <v>3827</v>
      </c>
      <c r="E2108" t="s">
        <v>730</v>
      </c>
    </row>
    <row r="2109" spans="2:5" x14ac:dyDescent="0.3">
      <c r="B2109" t="s">
        <v>3828</v>
      </c>
      <c r="C2109">
        <v>524604</v>
      </c>
      <c r="D2109" t="s">
        <v>698</v>
      </c>
      <c r="E2109" t="s">
        <v>736</v>
      </c>
    </row>
    <row r="2110" spans="2:5" x14ac:dyDescent="0.3">
      <c r="B2110" t="s">
        <v>3829</v>
      </c>
      <c r="C2110">
        <v>780003</v>
      </c>
      <c r="D2110" t="s">
        <v>698</v>
      </c>
      <c r="E2110" t="s">
        <v>789</v>
      </c>
    </row>
    <row r="2111" spans="2:5" x14ac:dyDescent="0.3">
      <c r="B2111" t="s">
        <v>3830</v>
      </c>
      <c r="C2111">
        <v>506184</v>
      </c>
      <c r="D2111" t="s">
        <v>3831</v>
      </c>
      <c r="E2111" t="s">
        <v>812</v>
      </c>
    </row>
    <row r="2112" spans="2:5" x14ac:dyDescent="0.3">
      <c r="B2112" t="s">
        <v>3832</v>
      </c>
      <c r="C2112">
        <v>538896</v>
      </c>
      <c r="D2112" t="s">
        <v>698</v>
      </c>
      <c r="E2112" t="s">
        <v>746</v>
      </c>
    </row>
    <row r="2113" spans="2:5" x14ac:dyDescent="0.3">
      <c r="B2113" t="s">
        <v>3833</v>
      </c>
      <c r="C2113">
        <v>541005</v>
      </c>
      <c r="D2113" t="s">
        <v>698</v>
      </c>
      <c r="E2113" t="s">
        <v>1105</v>
      </c>
    </row>
    <row r="2114" spans="2:5" x14ac:dyDescent="0.3">
      <c r="B2114" t="s">
        <v>3834</v>
      </c>
      <c r="C2114">
        <v>521242</v>
      </c>
      <c r="D2114" t="s">
        <v>698</v>
      </c>
      <c r="E2114" t="s">
        <v>713</v>
      </c>
    </row>
    <row r="2115" spans="2:5" x14ac:dyDescent="0.3">
      <c r="B2115" t="s">
        <v>3835</v>
      </c>
      <c r="C2115">
        <v>500236</v>
      </c>
      <c r="D2115" t="s">
        <v>3836</v>
      </c>
      <c r="E2115" t="s">
        <v>1064</v>
      </c>
    </row>
    <row r="2116" spans="2:5" x14ac:dyDescent="0.3">
      <c r="B2116" t="s">
        <v>3837</v>
      </c>
      <c r="C2116">
        <v>513456</v>
      </c>
      <c r="D2116" t="s">
        <v>698</v>
      </c>
      <c r="E2116" t="s">
        <v>1021</v>
      </c>
    </row>
    <row r="2117" spans="2:5" x14ac:dyDescent="0.3">
      <c r="B2117" t="s">
        <v>3838</v>
      </c>
      <c r="C2117">
        <v>506525</v>
      </c>
      <c r="D2117" t="s">
        <v>3839</v>
      </c>
      <c r="E2117" t="s">
        <v>746</v>
      </c>
    </row>
    <row r="2118" spans="2:5" x14ac:dyDescent="0.3">
      <c r="B2118" t="s">
        <v>3840</v>
      </c>
      <c r="C2118">
        <v>507779</v>
      </c>
      <c r="D2118" t="s">
        <v>698</v>
      </c>
      <c r="E2118" t="s">
        <v>893</v>
      </c>
    </row>
    <row r="2119" spans="2:5" x14ac:dyDescent="0.3">
      <c r="B2119" t="s">
        <v>3841</v>
      </c>
      <c r="C2119">
        <v>500165</v>
      </c>
      <c r="D2119" t="s">
        <v>3842</v>
      </c>
      <c r="E2119" t="s">
        <v>975</v>
      </c>
    </row>
    <row r="2120" spans="2:5" x14ac:dyDescent="0.3">
      <c r="B2120" t="s">
        <v>3843</v>
      </c>
      <c r="C2120">
        <v>540515</v>
      </c>
      <c r="D2120" t="s">
        <v>698</v>
      </c>
      <c r="E2120" t="s">
        <v>681</v>
      </c>
    </row>
    <row r="2121" spans="2:5" x14ac:dyDescent="0.3">
      <c r="B2121" t="s">
        <v>3844</v>
      </c>
      <c r="C2121">
        <v>512399</v>
      </c>
      <c r="D2121" t="s">
        <v>698</v>
      </c>
      <c r="E2121" t="s">
        <v>681</v>
      </c>
    </row>
    <row r="2122" spans="2:5" x14ac:dyDescent="0.3">
      <c r="B2122" t="s">
        <v>3845</v>
      </c>
      <c r="C2122">
        <v>512036</v>
      </c>
      <c r="D2122" t="s">
        <v>698</v>
      </c>
      <c r="E2122" t="s">
        <v>713</v>
      </c>
    </row>
    <row r="2123" spans="2:5" x14ac:dyDescent="0.3">
      <c r="B2123" t="s">
        <v>3846</v>
      </c>
      <c r="C2123">
        <v>539679</v>
      </c>
      <c r="D2123" t="s">
        <v>698</v>
      </c>
      <c r="E2123" t="s">
        <v>715</v>
      </c>
    </row>
    <row r="2124" spans="2:5" x14ac:dyDescent="0.3">
      <c r="B2124" t="s">
        <v>3847</v>
      </c>
      <c r="C2124" t="s">
        <v>698</v>
      </c>
      <c r="D2124" t="s">
        <v>3848</v>
      </c>
      <c r="E2124" t="s">
        <v>709</v>
      </c>
    </row>
    <row r="2125" spans="2:5" x14ac:dyDescent="0.3">
      <c r="B2125" t="s">
        <v>3849</v>
      </c>
      <c r="C2125">
        <v>526115</v>
      </c>
      <c r="D2125" t="s">
        <v>698</v>
      </c>
      <c r="E2125" t="s">
        <v>812</v>
      </c>
    </row>
    <row r="2126" spans="2:5" x14ac:dyDescent="0.3">
      <c r="B2126" t="s">
        <v>3850</v>
      </c>
      <c r="C2126">
        <v>541161</v>
      </c>
      <c r="D2126" t="s">
        <v>3851</v>
      </c>
      <c r="E2126" t="s">
        <v>784</v>
      </c>
    </row>
    <row r="2127" spans="2:5" x14ac:dyDescent="0.3">
      <c r="B2127" t="s">
        <v>3852</v>
      </c>
      <c r="C2127">
        <v>533451</v>
      </c>
      <c r="D2127" t="s">
        <v>3853</v>
      </c>
      <c r="E2127" t="s">
        <v>837</v>
      </c>
    </row>
    <row r="2128" spans="2:5" x14ac:dyDescent="0.3">
      <c r="B2128" t="s">
        <v>3854</v>
      </c>
      <c r="C2128">
        <v>538928</v>
      </c>
      <c r="D2128" t="s">
        <v>698</v>
      </c>
      <c r="E2128" t="s">
        <v>715</v>
      </c>
    </row>
    <row r="2129" spans="2:5" x14ac:dyDescent="0.3">
      <c r="B2129" t="s">
        <v>3855</v>
      </c>
      <c r="C2129">
        <v>537784</v>
      </c>
      <c r="D2129" t="s">
        <v>698</v>
      </c>
      <c r="E2129" t="s">
        <v>1119</v>
      </c>
    </row>
    <row r="2130" spans="2:5" x14ac:dyDescent="0.3">
      <c r="B2130" t="s">
        <v>3856</v>
      </c>
      <c r="C2130">
        <v>590003</v>
      </c>
      <c r="D2130" t="s">
        <v>3857</v>
      </c>
      <c r="E2130" t="s">
        <v>1016</v>
      </c>
    </row>
    <row r="2131" spans="2:5" x14ac:dyDescent="0.3">
      <c r="B2131" t="s">
        <v>3858</v>
      </c>
      <c r="C2131">
        <v>531687</v>
      </c>
      <c r="D2131" t="s">
        <v>3859</v>
      </c>
      <c r="E2131" t="s">
        <v>896</v>
      </c>
    </row>
    <row r="2132" spans="2:5" x14ac:dyDescent="0.3">
      <c r="B2132" t="s">
        <v>3860</v>
      </c>
      <c r="C2132">
        <v>539533</v>
      </c>
      <c r="D2132" t="s">
        <v>698</v>
      </c>
      <c r="E2132" t="s">
        <v>681</v>
      </c>
    </row>
    <row r="2133" spans="2:5" x14ac:dyDescent="0.3">
      <c r="B2133" t="s">
        <v>3861</v>
      </c>
      <c r="C2133">
        <v>502933</v>
      </c>
      <c r="D2133" t="s">
        <v>698</v>
      </c>
      <c r="E2133" t="s">
        <v>713</v>
      </c>
    </row>
    <row r="2134" spans="2:5" x14ac:dyDescent="0.3">
      <c r="B2134" t="s">
        <v>3862</v>
      </c>
      <c r="C2134">
        <v>532925</v>
      </c>
      <c r="D2134" t="s">
        <v>3863</v>
      </c>
      <c r="E2134" t="s">
        <v>1096</v>
      </c>
    </row>
    <row r="2135" spans="2:5" x14ac:dyDescent="0.3">
      <c r="B2135" t="s">
        <v>3864</v>
      </c>
      <c r="C2135">
        <v>532899</v>
      </c>
      <c r="D2135" t="s">
        <v>3865</v>
      </c>
      <c r="E2135" t="s">
        <v>896</v>
      </c>
    </row>
    <row r="2136" spans="2:5" x14ac:dyDescent="0.3">
      <c r="B2136" t="s">
        <v>3866</v>
      </c>
      <c r="C2136">
        <v>524444</v>
      </c>
      <c r="D2136" t="s">
        <v>698</v>
      </c>
      <c r="E2136" t="s">
        <v>947</v>
      </c>
    </row>
    <row r="2137" spans="2:5" x14ac:dyDescent="0.3">
      <c r="B2137" t="s">
        <v>3867</v>
      </c>
      <c r="C2137">
        <v>535136</v>
      </c>
      <c r="D2137" t="s">
        <v>698</v>
      </c>
      <c r="E2137" t="s">
        <v>713</v>
      </c>
    </row>
    <row r="2138" spans="2:5" x14ac:dyDescent="0.3">
      <c r="B2138" t="s">
        <v>3868</v>
      </c>
      <c r="C2138">
        <v>590041</v>
      </c>
      <c r="D2138" t="s">
        <v>3869</v>
      </c>
      <c r="E2138" t="s">
        <v>844</v>
      </c>
    </row>
    <row r="2139" spans="2:5" x14ac:dyDescent="0.3">
      <c r="B2139" t="s">
        <v>3870</v>
      </c>
      <c r="C2139">
        <v>530255</v>
      </c>
      <c r="D2139" t="s">
        <v>698</v>
      </c>
      <c r="E2139" t="s">
        <v>692</v>
      </c>
    </row>
    <row r="2140" spans="2:5" x14ac:dyDescent="0.3">
      <c r="B2140" t="s">
        <v>3871</v>
      </c>
      <c r="C2140">
        <v>539276</v>
      </c>
      <c r="D2140" t="s">
        <v>3872</v>
      </c>
      <c r="E2140" t="s">
        <v>3479</v>
      </c>
    </row>
    <row r="2141" spans="2:5" x14ac:dyDescent="0.3">
      <c r="B2141" t="s">
        <v>3873</v>
      </c>
      <c r="C2141">
        <v>504084</v>
      </c>
      <c r="D2141" t="s">
        <v>698</v>
      </c>
      <c r="E2141" t="s">
        <v>996</v>
      </c>
    </row>
    <row r="2142" spans="2:5" x14ac:dyDescent="0.3">
      <c r="B2142" t="s">
        <v>3874</v>
      </c>
      <c r="C2142">
        <v>539562</v>
      </c>
      <c r="D2142" t="s">
        <v>698</v>
      </c>
      <c r="E2142" t="s">
        <v>681</v>
      </c>
    </row>
    <row r="2143" spans="2:5" x14ac:dyDescent="0.3">
      <c r="B2143" t="s">
        <v>3875</v>
      </c>
      <c r="C2143">
        <v>530357</v>
      </c>
      <c r="D2143" t="s">
        <v>698</v>
      </c>
      <c r="E2143" t="s">
        <v>681</v>
      </c>
    </row>
    <row r="2144" spans="2:5" x14ac:dyDescent="0.3">
      <c r="B2144" t="s">
        <v>3876</v>
      </c>
      <c r="C2144">
        <v>530357</v>
      </c>
      <c r="D2144" t="s">
        <v>698</v>
      </c>
      <c r="E2144" t="s">
        <v>681</v>
      </c>
    </row>
    <row r="2145" spans="2:5" x14ac:dyDescent="0.3">
      <c r="B2145" t="s">
        <v>3877</v>
      </c>
      <c r="C2145">
        <v>526067</v>
      </c>
      <c r="D2145" t="s">
        <v>698</v>
      </c>
      <c r="E2145" t="s">
        <v>893</v>
      </c>
    </row>
    <row r="2146" spans="2:5" x14ac:dyDescent="0.3">
      <c r="B2146" t="s">
        <v>3878</v>
      </c>
      <c r="C2146">
        <v>531784</v>
      </c>
      <c r="D2146" t="s">
        <v>698</v>
      </c>
      <c r="E2146" t="s">
        <v>1096</v>
      </c>
    </row>
    <row r="2147" spans="2:5" x14ac:dyDescent="0.3">
      <c r="B2147" t="s">
        <v>3879</v>
      </c>
      <c r="C2147">
        <v>590066</v>
      </c>
      <c r="D2147" t="s">
        <v>3880</v>
      </c>
      <c r="E2147" t="s">
        <v>711</v>
      </c>
    </row>
    <row r="2148" spans="2:5" x14ac:dyDescent="0.3">
      <c r="B2148" t="s">
        <v>3881</v>
      </c>
      <c r="C2148">
        <v>533192</v>
      </c>
      <c r="D2148" t="s">
        <v>3882</v>
      </c>
      <c r="E2148" t="s">
        <v>1397</v>
      </c>
    </row>
    <row r="2149" spans="2:5" x14ac:dyDescent="0.3">
      <c r="B2149" t="s">
        <v>3883</v>
      </c>
      <c r="C2149">
        <v>540385</v>
      </c>
      <c r="D2149" t="s">
        <v>698</v>
      </c>
      <c r="E2149" t="s">
        <v>681</v>
      </c>
    </row>
    <row r="2150" spans="2:5" x14ac:dyDescent="0.3">
      <c r="B2150" t="s">
        <v>3884</v>
      </c>
      <c r="C2150">
        <v>532054</v>
      </c>
      <c r="D2150" t="s">
        <v>3885</v>
      </c>
      <c r="E2150" t="s">
        <v>812</v>
      </c>
    </row>
    <row r="2151" spans="2:5" x14ac:dyDescent="0.3">
      <c r="B2151" t="s">
        <v>3886</v>
      </c>
      <c r="C2151">
        <v>532714</v>
      </c>
      <c r="D2151" t="s">
        <v>3887</v>
      </c>
      <c r="E2151" t="s">
        <v>741</v>
      </c>
    </row>
    <row r="2152" spans="2:5" x14ac:dyDescent="0.3">
      <c r="B2152" t="s">
        <v>3888</v>
      </c>
      <c r="C2152">
        <v>508993</v>
      </c>
      <c r="D2152" t="s">
        <v>698</v>
      </c>
      <c r="E2152" t="s">
        <v>784</v>
      </c>
    </row>
    <row r="2153" spans="2:5" x14ac:dyDescent="0.3">
      <c r="B2153" t="s">
        <v>3889</v>
      </c>
      <c r="C2153">
        <v>518011</v>
      </c>
      <c r="D2153" t="s">
        <v>698</v>
      </c>
      <c r="E2153" t="s">
        <v>711</v>
      </c>
    </row>
    <row r="2154" spans="2:5" x14ac:dyDescent="0.3">
      <c r="B2154" t="s">
        <v>3890</v>
      </c>
      <c r="C2154" t="s">
        <v>698</v>
      </c>
      <c r="D2154" t="s">
        <v>3891</v>
      </c>
      <c r="E2154" t="s">
        <v>709</v>
      </c>
    </row>
    <row r="2155" spans="2:5" x14ac:dyDescent="0.3">
      <c r="B2155" t="s">
        <v>3892</v>
      </c>
      <c r="C2155">
        <v>517569</v>
      </c>
      <c r="D2155" t="s">
        <v>3893</v>
      </c>
      <c r="E2155" t="s">
        <v>996</v>
      </c>
    </row>
    <row r="2156" spans="2:5" x14ac:dyDescent="0.3">
      <c r="B2156" t="s">
        <v>3894</v>
      </c>
      <c r="C2156">
        <v>519602</v>
      </c>
      <c r="D2156" t="s">
        <v>3895</v>
      </c>
      <c r="E2156" t="s">
        <v>791</v>
      </c>
    </row>
    <row r="2157" spans="2:5" x14ac:dyDescent="0.3">
      <c r="B2157" t="s">
        <v>3896</v>
      </c>
      <c r="C2157">
        <v>506528</v>
      </c>
      <c r="D2157" t="s">
        <v>698</v>
      </c>
      <c r="E2157" t="s">
        <v>858</v>
      </c>
    </row>
    <row r="2158" spans="2:5" x14ac:dyDescent="0.3">
      <c r="B2158" t="s">
        <v>3897</v>
      </c>
      <c r="C2158">
        <v>531163</v>
      </c>
      <c r="D2158" t="s">
        <v>3898</v>
      </c>
      <c r="E2158" t="s">
        <v>858</v>
      </c>
    </row>
    <row r="2159" spans="2:5" x14ac:dyDescent="0.3">
      <c r="B2159" t="s">
        <v>3899</v>
      </c>
      <c r="C2159">
        <v>506530</v>
      </c>
      <c r="D2159" t="s">
        <v>698</v>
      </c>
      <c r="E2159" t="s">
        <v>893</v>
      </c>
    </row>
    <row r="2160" spans="2:5" x14ac:dyDescent="0.3">
      <c r="B2160" t="s">
        <v>3900</v>
      </c>
      <c r="C2160">
        <v>505890</v>
      </c>
      <c r="D2160" t="s">
        <v>698</v>
      </c>
      <c r="E2160" t="s">
        <v>706</v>
      </c>
    </row>
    <row r="2161" spans="2:5" x14ac:dyDescent="0.3">
      <c r="B2161" t="s">
        <v>3901</v>
      </c>
      <c r="C2161">
        <v>505890</v>
      </c>
      <c r="D2161" t="s">
        <v>698</v>
      </c>
      <c r="E2161" t="s">
        <v>706</v>
      </c>
    </row>
    <row r="2162" spans="2:5" x14ac:dyDescent="0.3">
      <c r="B2162" t="s">
        <v>3902</v>
      </c>
      <c r="C2162">
        <v>540953</v>
      </c>
      <c r="D2162" t="s">
        <v>698</v>
      </c>
      <c r="E2162" t="s">
        <v>812</v>
      </c>
    </row>
    <row r="2163" spans="2:5" x14ac:dyDescent="0.3">
      <c r="B2163" t="s">
        <v>3903</v>
      </c>
      <c r="C2163">
        <v>530163</v>
      </c>
      <c r="D2163" t="s">
        <v>698</v>
      </c>
      <c r="E2163" t="s">
        <v>736</v>
      </c>
    </row>
    <row r="2164" spans="2:5" x14ac:dyDescent="0.3">
      <c r="B2164" t="s">
        <v>3904</v>
      </c>
      <c r="C2164">
        <v>532686</v>
      </c>
      <c r="D2164" t="s">
        <v>3905</v>
      </c>
      <c r="E2164" t="s">
        <v>821</v>
      </c>
    </row>
    <row r="2165" spans="2:5" x14ac:dyDescent="0.3">
      <c r="B2165" t="s">
        <v>3906</v>
      </c>
      <c r="C2165">
        <v>532686</v>
      </c>
      <c r="D2165" t="s">
        <v>3905</v>
      </c>
      <c r="E2165" t="s">
        <v>821</v>
      </c>
    </row>
    <row r="2166" spans="2:5" x14ac:dyDescent="0.3">
      <c r="B2166" t="s">
        <v>3907</v>
      </c>
      <c r="C2166">
        <v>507180</v>
      </c>
      <c r="D2166" t="s">
        <v>3908</v>
      </c>
      <c r="E2166" t="s">
        <v>1397</v>
      </c>
    </row>
    <row r="2167" spans="2:5" x14ac:dyDescent="0.3">
      <c r="B2167" t="s">
        <v>3909</v>
      </c>
      <c r="C2167">
        <v>524174</v>
      </c>
      <c r="D2167" t="s">
        <v>698</v>
      </c>
      <c r="E2167" t="s">
        <v>746</v>
      </c>
    </row>
    <row r="2168" spans="2:5" x14ac:dyDescent="0.3">
      <c r="B2168" t="s">
        <v>3910</v>
      </c>
      <c r="C2168">
        <v>533289</v>
      </c>
      <c r="D2168" t="s">
        <v>3911</v>
      </c>
      <c r="E2168" t="s">
        <v>1019</v>
      </c>
    </row>
    <row r="2169" spans="2:5" x14ac:dyDescent="0.3">
      <c r="B2169" t="s">
        <v>3912</v>
      </c>
      <c r="C2169">
        <v>502937</v>
      </c>
      <c r="D2169" t="s">
        <v>3913</v>
      </c>
      <c r="E2169" t="s">
        <v>687</v>
      </c>
    </row>
    <row r="2170" spans="2:5" x14ac:dyDescent="0.3">
      <c r="B2170" t="s">
        <v>3914</v>
      </c>
      <c r="C2170">
        <v>532732</v>
      </c>
      <c r="D2170" t="s">
        <v>3915</v>
      </c>
      <c r="E2170" t="s">
        <v>812</v>
      </c>
    </row>
    <row r="2171" spans="2:5" x14ac:dyDescent="0.3">
      <c r="B2171" t="s">
        <v>3916</v>
      </c>
      <c r="C2171">
        <v>507948</v>
      </c>
      <c r="D2171" t="s">
        <v>698</v>
      </c>
      <c r="E2171" t="s">
        <v>715</v>
      </c>
    </row>
    <row r="2172" spans="2:5" x14ac:dyDescent="0.3">
      <c r="B2172" t="s">
        <v>3917</v>
      </c>
      <c r="C2172">
        <v>512597</v>
      </c>
      <c r="D2172" t="s">
        <v>3918</v>
      </c>
      <c r="E2172" t="s">
        <v>715</v>
      </c>
    </row>
    <row r="2173" spans="2:5" x14ac:dyDescent="0.3">
      <c r="B2173" t="s">
        <v>3919</v>
      </c>
      <c r="C2173" t="s">
        <v>698</v>
      </c>
      <c r="D2173" t="s">
        <v>3920</v>
      </c>
      <c r="E2173" t="s">
        <v>715</v>
      </c>
    </row>
    <row r="2174" spans="2:5" x14ac:dyDescent="0.3">
      <c r="B2174" t="s">
        <v>3921</v>
      </c>
      <c r="C2174">
        <v>500239</v>
      </c>
      <c r="D2174" t="s">
        <v>698</v>
      </c>
      <c r="E2174" t="s">
        <v>713</v>
      </c>
    </row>
    <row r="2175" spans="2:5" x14ac:dyDescent="0.3">
      <c r="B2175" t="s">
        <v>3922</v>
      </c>
      <c r="C2175">
        <v>531609</v>
      </c>
      <c r="D2175" t="s">
        <v>698</v>
      </c>
      <c r="E2175" t="s">
        <v>893</v>
      </c>
    </row>
    <row r="2176" spans="2:5" x14ac:dyDescent="0.3">
      <c r="B2176" t="s">
        <v>3923</v>
      </c>
      <c r="C2176">
        <v>540775</v>
      </c>
      <c r="D2176" t="s">
        <v>3924</v>
      </c>
      <c r="E2176" t="s">
        <v>1124</v>
      </c>
    </row>
    <row r="2177" spans="2:5" x14ac:dyDescent="0.3">
      <c r="B2177" t="s">
        <v>3925</v>
      </c>
      <c r="C2177">
        <v>540775</v>
      </c>
      <c r="D2177" t="s">
        <v>3924</v>
      </c>
      <c r="E2177" t="s">
        <v>1124</v>
      </c>
    </row>
    <row r="2178" spans="2:5" x14ac:dyDescent="0.3">
      <c r="B2178" t="s">
        <v>3926</v>
      </c>
      <c r="C2178">
        <v>590068</v>
      </c>
      <c r="D2178" t="s">
        <v>3927</v>
      </c>
      <c r="E2178" t="s">
        <v>720</v>
      </c>
    </row>
    <row r="2179" spans="2:5" x14ac:dyDescent="0.3">
      <c r="B2179" t="s">
        <v>3928</v>
      </c>
      <c r="C2179">
        <v>507794</v>
      </c>
      <c r="D2179" t="s">
        <v>698</v>
      </c>
      <c r="E2179" t="s">
        <v>1206</v>
      </c>
    </row>
    <row r="2180" spans="2:5" x14ac:dyDescent="0.3">
      <c r="B2180" t="s">
        <v>3929</v>
      </c>
      <c r="C2180">
        <v>504269</v>
      </c>
      <c r="D2180" t="s">
        <v>3930</v>
      </c>
      <c r="E2180" t="s">
        <v>1463</v>
      </c>
    </row>
    <row r="2181" spans="2:5" x14ac:dyDescent="0.3">
      <c r="B2181" t="s">
        <v>3931</v>
      </c>
      <c r="C2181">
        <v>590068</v>
      </c>
      <c r="D2181" t="s">
        <v>3927</v>
      </c>
      <c r="E2181" t="s">
        <v>720</v>
      </c>
    </row>
    <row r="2182" spans="2:5" x14ac:dyDescent="0.3">
      <c r="B2182" t="s">
        <v>3932</v>
      </c>
      <c r="C2182">
        <v>519064</v>
      </c>
      <c r="D2182" t="s">
        <v>698</v>
      </c>
      <c r="E2182" t="s">
        <v>896</v>
      </c>
    </row>
    <row r="2183" spans="2:5" x14ac:dyDescent="0.3">
      <c r="B2183" t="s">
        <v>3933</v>
      </c>
      <c r="C2183">
        <v>531892</v>
      </c>
      <c r="D2183" t="s">
        <v>3934</v>
      </c>
      <c r="E2183" t="s">
        <v>681</v>
      </c>
    </row>
    <row r="2184" spans="2:5" x14ac:dyDescent="0.3">
      <c r="B2184" t="s">
        <v>3935</v>
      </c>
      <c r="C2184">
        <v>506178</v>
      </c>
      <c r="D2184" t="s">
        <v>698</v>
      </c>
      <c r="E2184" t="s">
        <v>720</v>
      </c>
    </row>
    <row r="2185" spans="2:5" x14ac:dyDescent="0.3">
      <c r="B2185" t="s">
        <v>3936</v>
      </c>
      <c r="C2185">
        <v>521127</v>
      </c>
      <c r="D2185" t="s">
        <v>698</v>
      </c>
      <c r="E2185" t="s">
        <v>713</v>
      </c>
    </row>
    <row r="2186" spans="2:5" x14ac:dyDescent="0.3">
      <c r="B2186" t="s">
        <v>3937</v>
      </c>
      <c r="C2186">
        <v>539788</v>
      </c>
      <c r="D2186" t="s">
        <v>698</v>
      </c>
      <c r="E2186" t="s">
        <v>732</v>
      </c>
    </row>
    <row r="2187" spans="2:5" x14ac:dyDescent="0.3">
      <c r="B2187" t="s">
        <v>3938</v>
      </c>
      <c r="C2187">
        <v>507435</v>
      </c>
      <c r="D2187" t="s">
        <v>698</v>
      </c>
      <c r="E2187" t="s">
        <v>1330</v>
      </c>
    </row>
    <row r="2188" spans="2:5" x14ac:dyDescent="0.3">
      <c r="B2188" t="s">
        <v>3939</v>
      </c>
      <c r="C2188">
        <v>507435</v>
      </c>
      <c r="D2188" t="s">
        <v>698</v>
      </c>
      <c r="E2188" t="s">
        <v>1330</v>
      </c>
    </row>
    <row r="2189" spans="2:5" x14ac:dyDescent="0.3">
      <c r="B2189" t="s">
        <v>3940</v>
      </c>
      <c r="C2189">
        <v>535730</v>
      </c>
      <c r="D2189" t="s">
        <v>698</v>
      </c>
      <c r="E2189" t="s">
        <v>713</v>
      </c>
    </row>
    <row r="2190" spans="2:5" x14ac:dyDescent="0.3">
      <c r="B2190" t="s">
        <v>3941</v>
      </c>
      <c r="C2190">
        <v>531692</v>
      </c>
      <c r="D2190" t="s">
        <v>698</v>
      </c>
      <c r="E2190" t="s">
        <v>899</v>
      </c>
    </row>
    <row r="2191" spans="2:5" x14ac:dyDescent="0.3">
      <c r="B2191" t="s">
        <v>3942</v>
      </c>
      <c r="C2191">
        <v>513693</v>
      </c>
      <c r="D2191" t="s">
        <v>698</v>
      </c>
      <c r="E2191" t="s">
        <v>730</v>
      </c>
    </row>
    <row r="2192" spans="2:5" x14ac:dyDescent="0.3">
      <c r="B2192" t="s">
        <v>3943</v>
      </c>
      <c r="C2192">
        <v>540812</v>
      </c>
      <c r="D2192" t="s">
        <v>698</v>
      </c>
      <c r="E2192" t="s">
        <v>1168</v>
      </c>
    </row>
    <row r="2193" spans="2:5" x14ac:dyDescent="0.3">
      <c r="B2193" t="s">
        <v>3944</v>
      </c>
      <c r="C2193">
        <v>507946</v>
      </c>
      <c r="D2193" t="s">
        <v>698</v>
      </c>
      <c r="E2193" t="s">
        <v>720</v>
      </c>
    </row>
    <row r="2194" spans="2:5" x14ac:dyDescent="0.3">
      <c r="B2194" t="s">
        <v>3945</v>
      </c>
      <c r="C2194">
        <v>507946</v>
      </c>
      <c r="D2194" t="s">
        <v>698</v>
      </c>
      <c r="E2194" t="s">
        <v>720</v>
      </c>
    </row>
    <row r="2195" spans="2:5" x14ac:dyDescent="0.3">
      <c r="B2195" t="s">
        <v>3946</v>
      </c>
      <c r="C2195">
        <v>535566</v>
      </c>
      <c r="D2195" t="s">
        <v>698</v>
      </c>
      <c r="E2195" t="s">
        <v>715</v>
      </c>
    </row>
    <row r="2196" spans="2:5" x14ac:dyDescent="0.3">
      <c r="B2196" t="s">
        <v>3947</v>
      </c>
      <c r="C2196">
        <v>524699</v>
      </c>
      <c r="D2196" t="s">
        <v>698</v>
      </c>
      <c r="E2196" t="s">
        <v>746</v>
      </c>
    </row>
    <row r="2197" spans="2:5" x14ac:dyDescent="0.3">
      <c r="B2197" t="s">
        <v>3948</v>
      </c>
      <c r="C2197">
        <v>522101</v>
      </c>
      <c r="D2197" t="s">
        <v>698</v>
      </c>
      <c r="E2197" t="s">
        <v>706</v>
      </c>
    </row>
    <row r="2198" spans="2:5" x14ac:dyDescent="0.3">
      <c r="B2198" t="s">
        <v>3949</v>
      </c>
      <c r="C2198">
        <v>523218</v>
      </c>
      <c r="D2198" t="s">
        <v>3950</v>
      </c>
      <c r="E2198" t="s">
        <v>1240</v>
      </c>
    </row>
    <row r="2199" spans="2:5" x14ac:dyDescent="0.3">
      <c r="B2199" t="s">
        <v>3951</v>
      </c>
      <c r="C2199">
        <v>524500</v>
      </c>
      <c r="D2199" t="s">
        <v>3952</v>
      </c>
      <c r="E2199" t="s">
        <v>736</v>
      </c>
    </row>
    <row r="2200" spans="2:5" x14ac:dyDescent="0.3">
      <c r="B2200" t="s">
        <v>3953</v>
      </c>
      <c r="C2200">
        <v>524500</v>
      </c>
      <c r="D2200" t="s">
        <v>3952</v>
      </c>
      <c r="E2200" t="s">
        <v>736</v>
      </c>
    </row>
    <row r="2201" spans="2:5" x14ac:dyDescent="0.3">
      <c r="B2201" t="s">
        <v>3954</v>
      </c>
      <c r="C2201">
        <v>532067</v>
      </c>
      <c r="D2201" t="s">
        <v>698</v>
      </c>
      <c r="E2201" t="s">
        <v>842</v>
      </c>
    </row>
    <row r="2202" spans="2:5" x14ac:dyDescent="0.3">
      <c r="B2202" t="s">
        <v>3955</v>
      </c>
      <c r="C2202">
        <v>532067</v>
      </c>
      <c r="D2202" t="s">
        <v>698</v>
      </c>
      <c r="E2202" t="s">
        <v>842</v>
      </c>
    </row>
    <row r="2203" spans="2:5" x14ac:dyDescent="0.3">
      <c r="B2203" t="s">
        <v>3956</v>
      </c>
      <c r="C2203">
        <v>530313</v>
      </c>
      <c r="D2203" t="s">
        <v>3957</v>
      </c>
      <c r="E2203" t="s">
        <v>736</v>
      </c>
    </row>
    <row r="2204" spans="2:5" x14ac:dyDescent="0.3">
      <c r="B2204" t="s">
        <v>3958</v>
      </c>
      <c r="C2204">
        <v>500240</v>
      </c>
      <c r="D2204" t="s">
        <v>698</v>
      </c>
      <c r="E2204" t="s">
        <v>1356</v>
      </c>
    </row>
    <row r="2205" spans="2:5" x14ac:dyDescent="0.3">
      <c r="B2205" t="s">
        <v>3959</v>
      </c>
      <c r="C2205">
        <v>531274</v>
      </c>
      <c r="D2205" t="s">
        <v>698</v>
      </c>
      <c r="E2205" t="s">
        <v>715</v>
      </c>
    </row>
    <row r="2206" spans="2:5" x14ac:dyDescent="0.3">
      <c r="B2206" t="s">
        <v>3960</v>
      </c>
      <c r="C2206">
        <v>524019</v>
      </c>
      <c r="D2206" t="s">
        <v>3961</v>
      </c>
      <c r="E2206" t="s">
        <v>818</v>
      </c>
    </row>
    <row r="2207" spans="2:5" x14ac:dyDescent="0.3">
      <c r="B2207" t="s">
        <v>3962</v>
      </c>
      <c r="C2207">
        <v>524019</v>
      </c>
      <c r="D2207" t="s">
        <v>3961</v>
      </c>
      <c r="E2207" t="s">
        <v>818</v>
      </c>
    </row>
    <row r="2208" spans="2:5" x14ac:dyDescent="0.3">
      <c r="B2208" t="s">
        <v>3963</v>
      </c>
      <c r="C2208">
        <v>530215</v>
      </c>
      <c r="D2208" t="s">
        <v>698</v>
      </c>
      <c r="E2208" t="s">
        <v>784</v>
      </c>
    </row>
    <row r="2209" spans="2:5" x14ac:dyDescent="0.3">
      <c r="B2209" t="s">
        <v>3964</v>
      </c>
      <c r="C2209">
        <v>512329</v>
      </c>
      <c r="D2209" t="s">
        <v>698</v>
      </c>
      <c r="E2209" t="s">
        <v>1119</v>
      </c>
    </row>
    <row r="2210" spans="2:5" x14ac:dyDescent="0.3">
      <c r="B2210" t="s">
        <v>3965</v>
      </c>
      <c r="C2210">
        <v>540680</v>
      </c>
      <c r="D2210" t="s">
        <v>3966</v>
      </c>
      <c r="E2210" t="s">
        <v>730</v>
      </c>
    </row>
    <row r="2211" spans="2:5" x14ac:dyDescent="0.3">
      <c r="B2211" t="s">
        <v>3967</v>
      </c>
      <c r="C2211">
        <v>531413</v>
      </c>
      <c r="D2211" t="s">
        <v>698</v>
      </c>
      <c r="E2211" t="s">
        <v>2691</v>
      </c>
    </row>
    <row r="2212" spans="2:5" x14ac:dyDescent="0.3">
      <c r="B2212" t="s">
        <v>3968</v>
      </c>
      <c r="C2212">
        <v>537750</v>
      </c>
      <c r="D2212" t="s">
        <v>698</v>
      </c>
      <c r="E2212" t="s">
        <v>718</v>
      </c>
    </row>
    <row r="2213" spans="2:5" x14ac:dyDescent="0.3">
      <c r="B2213" t="s">
        <v>3969</v>
      </c>
      <c r="C2213">
        <v>532967</v>
      </c>
      <c r="D2213" t="s">
        <v>3970</v>
      </c>
      <c r="E2213" t="s">
        <v>858</v>
      </c>
    </row>
    <row r="2214" spans="2:5" x14ac:dyDescent="0.3">
      <c r="B2214" t="s">
        <v>3971</v>
      </c>
      <c r="C2214">
        <v>500241</v>
      </c>
      <c r="D2214" t="s">
        <v>3972</v>
      </c>
      <c r="E2214" t="s">
        <v>706</v>
      </c>
    </row>
    <row r="2215" spans="2:5" x14ac:dyDescent="0.3">
      <c r="B2215" t="s">
        <v>3973</v>
      </c>
      <c r="C2215">
        <v>533193</v>
      </c>
      <c r="D2215" t="s">
        <v>3974</v>
      </c>
      <c r="E2215" t="s">
        <v>996</v>
      </c>
    </row>
    <row r="2216" spans="2:5" x14ac:dyDescent="0.3">
      <c r="B2216" t="s">
        <v>3975</v>
      </c>
      <c r="C2216">
        <v>500245</v>
      </c>
      <c r="D2216" t="s">
        <v>698</v>
      </c>
      <c r="E2216" t="s">
        <v>730</v>
      </c>
    </row>
    <row r="2217" spans="2:5" x14ac:dyDescent="0.3">
      <c r="B2217" t="s">
        <v>3976</v>
      </c>
      <c r="C2217">
        <v>500243</v>
      </c>
      <c r="D2217" t="s">
        <v>3977</v>
      </c>
      <c r="E2217" t="s">
        <v>706</v>
      </c>
    </row>
    <row r="2218" spans="2:5" x14ac:dyDescent="0.3">
      <c r="B2218" t="s">
        <v>3978</v>
      </c>
      <c r="C2218">
        <v>533293</v>
      </c>
      <c r="D2218" t="s">
        <v>3979</v>
      </c>
      <c r="E2218" t="s">
        <v>1053</v>
      </c>
    </row>
    <row r="2219" spans="2:5" x14ac:dyDescent="0.3">
      <c r="B2219" t="s">
        <v>3980</v>
      </c>
      <c r="C2219">
        <v>505283</v>
      </c>
      <c r="D2219" t="s">
        <v>698</v>
      </c>
      <c r="E2219" t="s">
        <v>706</v>
      </c>
    </row>
    <row r="2220" spans="2:5" x14ac:dyDescent="0.3">
      <c r="B2220" t="s">
        <v>3981</v>
      </c>
      <c r="C2220">
        <v>530145</v>
      </c>
      <c r="D2220" t="s">
        <v>698</v>
      </c>
      <c r="E2220" t="s">
        <v>818</v>
      </c>
    </row>
    <row r="2221" spans="2:5" x14ac:dyDescent="0.3">
      <c r="B2221" t="s">
        <v>3982</v>
      </c>
      <c r="C2221">
        <v>521248</v>
      </c>
      <c r="D2221" t="s">
        <v>3983</v>
      </c>
      <c r="E2221" t="s">
        <v>812</v>
      </c>
    </row>
    <row r="2222" spans="2:5" x14ac:dyDescent="0.3">
      <c r="B2222" t="s">
        <v>3984</v>
      </c>
      <c r="C2222">
        <v>532304</v>
      </c>
      <c r="D2222" t="s">
        <v>698</v>
      </c>
      <c r="E2222" t="s">
        <v>681</v>
      </c>
    </row>
    <row r="2223" spans="2:5" x14ac:dyDescent="0.3">
      <c r="B2223" t="s">
        <v>3985</v>
      </c>
      <c r="C2223">
        <v>532304</v>
      </c>
      <c r="D2223" t="s">
        <v>698</v>
      </c>
      <c r="E2223" t="s">
        <v>681</v>
      </c>
    </row>
    <row r="2224" spans="2:5" x14ac:dyDescent="0.3">
      <c r="B2224" t="s">
        <v>3986</v>
      </c>
      <c r="C2224">
        <v>530235</v>
      </c>
      <c r="D2224" t="s">
        <v>698</v>
      </c>
      <c r="E2224" t="s">
        <v>715</v>
      </c>
    </row>
    <row r="2225" spans="2:5" x14ac:dyDescent="0.3">
      <c r="B2225" t="s">
        <v>3987</v>
      </c>
      <c r="C2225">
        <v>526409</v>
      </c>
      <c r="D2225" t="s">
        <v>698</v>
      </c>
      <c r="E2225" t="s">
        <v>818</v>
      </c>
    </row>
    <row r="2226" spans="2:5" x14ac:dyDescent="0.3">
      <c r="B2226" t="s">
        <v>3988</v>
      </c>
      <c r="C2226">
        <v>526409</v>
      </c>
      <c r="D2226" t="s">
        <v>698</v>
      </c>
      <c r="E2226" t="s">
        <v>818</v>
      </c>
    </row>
    <row r="2227" spans="2:5" x14ac:dyDescent="0.3">
      <c r="B2227" t="s">
        <v>3989</v>
      </c>
      <c r="C2227">
        <v>523652</v>
      </c>
      <c r="D2227" t="s">
        <v>698</v>
      </c>
      <c r="E2227" t="s">
        <v>818</v>
      </c>
    </row>
    <row r="2228" spans="2:5" x14ac:dyDescent="0.3">
      <c r="B2228" t="s">
        <v>3990</v>
      </c>
      <c r="C2228">
        <v>521238</v>
      </c>
      <c r="D2228" t="s">
        <v>698</v>
      </c>
      <c r="E2228" t="s">
        <v>1023</v>
      </c>
    </row>
    <row r="2229" spans="2:5" x14ac:dyDescent="0.3">
      <c r="B2229" t="s">
        <v>3991</v>
      </c>
      <c r="C2229" t="s">
        <v>698</v>
      </c>
      <c r="D2229" t="s">
        <v>3992</v>
      </c>
      <c r="E2229" t="s">
        <v>709</v>
      </c>
    </row>
    <row r="2230" spans="2:5" x14ac:dyDescent="0.3">
      <c r="B2230" t="s">
        <v>3993</v>
      </c>
      <c r="C2230">
        <v>530771</v>
      </c>
      <c r="D2230" t="s">
        <v>698</v>
      </c>
      <c r="E2230" t="s">
        <v>715</v>
      </c>
    </row>
    <row r="2231" spans="2:5" x14ac:dyDescent="0.3">
      <c r="B2231" t="s">
        <v>3994</v>
      </c>
      <c r="C2231">
        <v>514221</v>
      </c>
      <c r="D2231" t="s">
        <v>698</v>
      </c>
      <c r="E2231" t="s">
        <v>713</v>
      </c>
    </row>
    <row r="2232" spans="2:5" x14ac:dyDescent="0.3">
      <c r="B2232" t="s">
        <v>3995</v>
      </c>
      <c r="C2232">
        <v>517170</v>
      </c>
      <c r="D2232" t="s">
        <v>3996</v>
      </c>
      <c r="E2232" t="s">
        <v>996</v>
      </c>
    </row>
    <row r="2233" spans="2:5" x14ac:dyDescent="0.3">
      <c r="B2233" t="s">
        <v>3997</v>
      </c>
      <c r="C2233">
        <v>524520</v>
      </c>
      <c r="D2233" t="s">
        <v>698</v>
      </c>
      <c r="E2233" t="s">
        <v>887</v>
      </c>
    </row>
    <row r="2234" spans="2:5" x14ac:dyDescent="0.3">
      <c r="B2234" t="s">
        <v>3998</v>
      </c>
      <c r="C2234">
        <v>524520</v>
      </c>
      <c r="D2234" t="s">
        <v>698</v>
      </c>
      <c r="E2234" t="s">
        <v>887</v>
      </c>
    </row>
    <row r="2235" spans="2:5" x14ac:dyDescent="0.3">
      <c r="B2235" t="s">
        <v>3999</v>
      </c>
      <c r="C2235">
        <v>531578</v>
      </c>
      <c r="D2235" t="s">
        <v>698</v>
      </c>
      <c r="E2235" t="s">
        <v>784</v>
      </c>
    </row>
    <row r="2236" spans="2:5" x14ac:dyDescent="0.3">
      <c r="B2236" t="s">
        <v>4000</v>
      </c>
      <c r="C2236">
        <v>519415</v>
      </c>
      <c r="D2236" t="s">
        <v>698</v>
      </c>
      <c r="E2236" t="s">
        <v>758</v>
      </c>
    </row>
    <row r="2237" spans="2:5" x14ac:dyDescent="0.3">
      <c r="B2237" t="s">
        <v>4001</v>
      </c>
      <c r="C2237">
        <v>540468</v>
      </c>
      <c r="D2237" t="s">
        <v>698</v>
      </c>
      <c r="E2237" t="s">
        <v>1663</v>
      </c>
    </row>
    <row r="2238" spans="2:5" x14ac:dyDescent="0.3">
      <c r="B2238" t="s">
        <v>4002</v>
      </c>
      <c r="C2238">
        <v>532942</v>
      </c>
      <c r="D2238" t="s">
        <v>4003</v>
      </c>
      <c r="E2238" t="s">
        <v>1096</v>
      </c>
    </row>
    <row r="2239" spans="2:5" x14ac:dyDescent="0.3">
      <c r="B2239" t="s">
        <v>4004</v>
      </c>
      <c r="C2239">
        <v>512559</v>
      </c>
      <c r="D2239" t="s">
        <v>4005</v>
      </c>
      <c r="E2239" t="s">
        <v>896</v>
      </c>
    </row>
    <row r="2240" spans="2:5" x14ac:dyDescent="0.3">
      <c r="B2240" t="s">
        <v>4006</v>
      </c>
      <c r="C2240">
        <v>523207</v>
      </c>
      <c r="D2240" t="s">
        <v>4007</v>
      </c>
      <c r="E2240" t="s">
        <v>1244</v>
      </c>
    </row>
    <row r="2241" spans="2:5" x14ac:dyDescent="0.3">
      <c r="B2241" t="s">
        <v>4008</v>
      </c>
      <c r="C2241">
        <v>532924</v>
      </c>
      <c r="D2241" t="s">
        <v>4009</v>
      </c>
      <c r="E2241" t="s">
        <v>784</v>
      </c>
    </row>
    <row r="2242" spans="2:5" x14ac:dyDescent="0.3">
      <c r="B2242" t="s">
        <v>4010</v>
      </c>
      <c r="C2242">
        <v>539910</v>
      </c>
      <c r="D2242" t="s">
        <v>698</v>
      </c>
      <c r="E2242" t="s">
        <v>701</v>
      </c>
    </row>
    <row r="2243" spans="2:5" x14ac:dyDescent="0.3">
      <c r="B2243" t="s">
        <v>4011</v>
      </c>
      <c r="C2243">
        <v>514128</v>
      </c>
      <c r="D2243" t="s">
        <v>698</v>
      </c>
      <c r="E2243" t="s">
        <v>713</v>
      </c>
    </row>
    <row r="2244" spans="2:5" x14ac:dyDescent="0.3">
      <c r="B2244" t="s">
        <v>4012</v>
      </c>
      <c r="C2244">
        <v>524280</v>
      </c>
      <c r="D2244" t="s">
        <v>4013</v>
      </c>
      <c r="E2244" t="s">
        <v>736</v>
      </c>
    </row>
    <row r="2245" spans="2:5" x14ac:dyDescent="0.3">
      <c r="B2245" t="s">
        <v>4014</v>
      </c>
      <c r="C2245">
        <v>500247</v>
      </c>
      <c r="D2245" t="s">
        <v>4015</v>
      </c>
      <c r="E2245" t="s">
        <v>1016</v>
      </c>
    </row>
    <row r="2246" spans="2:5" x14ac:dyDescent="0.3">
      <c r="B2246" t="s">
        <v>4016</v>
      </c>
      <c r="C2246">
        <v>590097</v>
      </c>
      <c r="D2246" t="s">
        <v>4017</v>
      </c>
      <c r="E2246" t="s">
        <v>681</v>
      </c>
    </row>
    <row r="2247" spans="2:5" x14ac:dyDescent="0.3">
      <c r="B2247" t="s">
        <v>4018</v>
      </c>
      <c r="C2247">
        <v>590107</v>
      </c>
      <c r="D2247" t="s">
        <v>4019</v>
      </c>
      <c r="E2247" t="s">
        <v>681</v>
      </c>
    </row>
    <row r="2248" spans="2:5" x14ac:dyDescent="0.3">
      <c r="B2248" t="s">
        <v>4020</v>
      </c>
      <c r="C2248">
        <v>532985</v>
      </c>
      <c r="D2248" t="s">
        <v>4021</v>
      </c>
      <c r="E2248" t="s">
        <v>681</v>
      </c>
    </row>
    <row r="2249" spans="2:5" x14ac:dyDescent="0.3">
      <c r="B2249" t="s">
        <v>4022</v>
      </c>
      <c r="C2249">
        <v>507474</v>
      </c>
      <c r="D2249" t="s">
        <v>698</v>
      </c>
      <c r="E2249" t="s">
        <v>778</v>
      </c>
    </row>
    <row r="2250" spans="2:5" x14ac:dyDescent="0.3">
      <c r="B2250" t="s">
        <v>4023</v>
      </c>
      <c r="C2250" t="s">
        <v>698</v>
      </c>
      <c r="D2250" t="s">
        <v>4024</v>
      </c>
      <c r="E2250" t="s">
        <v>789</v>
      </c>
    </row>
    <row r="2251" spans="2:5" x14ac:dyDescent="0.3">
      <c r="B2251" t="s">
        <v>4025</v>
      </c>
      <c r="C2251">
        <v>530299</v>
      </c>
      <c r="D2251" t="s">
        <v>4026</v>
      </c>
      <c r="E2251" t="s">
        <v>720</v>
      </c>
    </row>
    <row r="2252" spans="2:5" x14ac:dyDescent="0.3">
      <c r="B2252" t="s">
        <v>4027</v>
      </c>
      <c r="C2252" t="s">
        <v>698</v>
      </c>
      <c r="D2252" t="s">
        <v>4028</v>
      </c>
      <c r="E2252" t="s">
        <v>789</v>
      </c>
    </row>
    <row r="2253" spans="2:5" x14ac:dyDescent="0.3">
      <c r="B2253" t="s">
        <v>4029</v>
      </c>
      <c r="C2253">
        <v>511138</v>
      </c>
      <c r="D2253" t="s">
        <v>698</v>
      </c>
      <c r="E2253" t="s">
        <v>715</v>
      </c>
    </row>
    <row r="2254" spans="2:5" x14ac:dyDescent="0.3">
      <c r="B2254" t="s">
        <v>4030</v>
      </c>
      <c r="C2254">
        <v>539599</v>
      </c>
      <c r="D2254" t="s">
        <v>698</v>
      </c>
      <c r="E2254" t="s">
        <v>732</v>
      </c>
    </row>
    <row r="2255" spans="2:5" x14ac:dyDescent="0.3">
      <c r="B2255" t="s">
        <v>4031</v>
      </c>
      <c r="C2255">
        <v>523323</v>
      </c>
      <c r="D2255" t="s">
        <v>698</v>
      </c>
      <c r="E2255" t="s">
        <v>887</v>
      </c>
    </row>
    <row r="2256" spans="2:5" x14ac:dyDescent="0.3">
      <c r="B2256" t="s">
        <v>4032</v>
      </c>
      <c r="C2256">
        <v>505585</v>
      </c>
      <c r="D2256" t="s">
        <v>698</v>
      </c>
      <c r="E2256" t="s">
        <v>1119</v>
      </c>
    </row>
    <row r="2257" spans="2:5" x14ac:dyDescent="0.3">
      <c r="B2257" t="s">
        <v>4033</v>
      </c>
      <c r="C2257">
        <v>507598</v>
      </c>
      <c r="D2257" t="s">
        <v>698</v>
      </c>
      <c r="E2257" t="s">
        <v>778</v>
      </c>
    </row>
    <row r="2258" spans="2:5" x14ac:dyDescent="0.3">
      <c r="B2258" t="s">
        <v>4034</v>
      </c>
      <c r="C2258">
        <v>532400</v>
      </c>
      <c r="D2258" t="s">
        <v>4035</v>
      </c>
      <c r="E2258" t="s">
        <v>684</v>
      </c>
    </row>
    <row r="2259" spans="2:5" x14ac:dyDescent="0.3">
      <c r="B2259" t="s">
        <v>4036</v>
      </c>
      <c r="C2259">
        <v>542651</v>
      </c>
      <c r="D2259" t="s">
        <v>4037</v>
      </c>
      <c r="E2259" t="s">
        <v>4038</v>
      </c>
    </row>
    <row r="2260" spans="2:5" x14ac:dyDescent="0.3">
      <c r="B2260" t="s">
        <v>4039</v>
      </c>
      <c r="C2260">
        <v>542459</v>
      </c>
      <c r="D2260" t="s">
        <v>4040</v>
      </c>
      <c r="E2260" t="s">
        <v>4038</v>
      </c>
    </row>
    <row r="2261" spans="2:5" x14ac:dyDescent="0.3">
      <c r="B2261" t="s">
        <v>4041</v>
      </c>
      <c r="C2261">
        <v>501261</v>
      </c>
      <c r="D2261" t="s">
        <v>698</v>
      </c>
      <c r="E2261" t="s">
        <v>681</v>
      </c>
    </row>
    <row r="2262" spans="2:5" x14ac:dyDescent="0.3">
      <c r="B2262" t="s">
        <v>4042</v>
      </c>
      <c r="C2262">
        <v>530813</v>
      </c>
      <c r="D2262" t="s">
        <v>4043</v>
      </c>
      <c r="E2262" t="s">
        <v>758</v>
      </c>
    </row>
    <row r="2263" spans="2:5" x14ac:dyDescent="0.3">
      <c r="B2263" t="s">
        <v>4044</v>
      </c>
      <c r="C2263">
        <v>524518</v>
      </c>
      <c r="D2263" t="s">
        <v>4045</v>
      </c>
      <c r="E2263" t="s">
        <v>736</v>
      </c>
    </row>
    <row r="2264" spans="2:5" x14ac:dyDescent="0.3">
      <c r="B2264" t="s">
        <v>4046</v>
      </c>
      <c r="C2264">
        <v>530139</v>
      </c>
      <c r="D2264" t="s">
        <v>698</v>
      </c>
      <c r="E2264" t="s">
        <v>715</v>
      </c>
    </row>
    <row r="2265" spans="2:5" x14ac:dyDescent="0.3">
      <c r="B2265" t="s">
        <v>4047</v>
      </c>
      <c r="C2265">
        <v>531328</v>
      </c>
      <c r="D2265" t="s">
        <v>698</v>
      </c>
      <c r="E2265" t="s">
        <v>1663</v>
      </c>
    </row>
    <row r="2266" spans="2:5" x14ac:dyDescent="0.3">
      <c r="B2266" t="s">
        <v>4048</v>
      </c>
      <c r="C2266">
        <v>533482</v>
      </c>
      <c r="D2266" t="s">
        <v>4049</v>
      </c>
      <c r="E2266" t="s">
        <v>1096</v>
      </c>
    </row>
    <row r="2267" spans="2:5" x14ac:dyDescent="0.3">
      <c r="B2267" t="s">
        <v>4050</v>
      </c>
      <c r="C2267" t="s">
        <v>698</v>
      </c>
      <c r="D2267" t="s">
        <v>4051</v>
      </c>
      <c r="E2267" t="s">
        <v>709</v>
      </c>
    </row>
    <row r="2268" spans="2:5" x14ac:dyDescent="0.3">
      <c r="B2268" t="s">
        <v>4052</v>
      </c>
      <c r="C2268">
        <v>539384</v>
      </c>
      <c r="D2268" t="s">
        <v>698</v>
      </c>
      <c r="E2268" t="s">
        <v>715</v>
      </c>
    </row>
    <row r="2269" spans="2:5" x14ac:dyDescent="0.3">
      <c r="B2269" t="s">
        <v>4053</v>
      </c>
      <c r="C2269">
        <v>504392</v>
      </c>
      <c r="D2269" t="s">
        <v>698</v>
      </c>
      <c r="E2269" t="s">
        <v>681</v>
      </c>
    </row>
    <row r="2270" spans="2:5" x14ac:dyDescent="0.3">
      <c r="B2270" t="s">
        <v>4054</v>
      </c>
      <c r="C2270">
        <v>526423</v>
      </c>
      <c r="D2270" t="s">
        <v>698</v>
      </c>
      <c r="E2270" t="s">
        <v>818</v>
      </c>
    </row>
    <row r="2271" spans="2:5" x14ac:dyDescent="0.3">
      <c r="B2271" t="s">
        <v>4055</v>
      </c>
      <c r="C2271">
        <v>526423</v>
      </c>
      <c r="D2271" t="s">
        <v>698</v>
      </c>
      <c r="E2271" t="s">
        <v>818</v>
      </c>
    </row>
    <row r="2272" spans="2:5" x14ac:dyDescent="0.3">
      <c r="B2272" t="s">
        <v>4056</v>
      </c>
      <c r="C2272">
        <v>533210</v>
      </c>
      <c r="D2272" t="s">
        <v>698</v>
      </c>
      <c r="E2272" t="s">
        <v>947</v>
      </c>
    </row>
    <row r="2273" spans="2:5" x14ac:dyDescent="0.3">
      <c r="B2273" t="s">
        <v>4057</v>
      </c>
      <c r="C2273" t="s">
        <v>698</v>
      </c>
      <c r="D2273" t="s">
        <v>4058</v>
      </c>
      <c r="E2273" t="s">
        <v>709</v>
      </c>
    </row>
    <row r="2274" spans="2:5" x14ac:dyDescent="0.3">
      <c r="B2274" t="s">
        <v>4059</v>
      </c>
      <c r="C2274">
        <v>523550</v>
      </c>
      <c r="D2274" t="s">
        <v>698</v>
      </c>
      <c r="E2274" t="s">
        <v>687</v>
      </c>
    </row>
    <row r="2275" spans="2:5" x14ac:dyDescent="0.3">
      <c r="B2275" t="s">
        <v>4060</v>
      </c>
      <c r="C2275">
        <v>500249</v>
      </c>
      <c r="D2275" t="s">
        <v>4061</v>
      </c>
      <c r="E2275" t="s">
        <v>706</v>
      </c>
    </row>
    <row r="2276" spans="2:5" x14ac:dyDescent="0.3">
      <c r="B2276" t="s">
        <v>4062</v>
      </c>
      <c r="C2276">
        <v>519421</v>
      </c>
      <c r="D2276" t="s">
        <v>698</v>
      </c>
      <c r="E2276" t="s">
        <v>758</v>
      </c>
    </row>
    <row r="2277" spans="2:5" x14ac:dyDescent="0.3">
      <c r="B2277" t="s">
        <v>4063</v>
      </c>
      <c r="C2277" t="s">
        <v>698</v>
      </c>
      <c r="D2277" t="s">
        <v>4064</v>
      </c>
      <c r="E2277" t="s">
        <v>709</v>
      </c>
    </row>
    <row r="2278" spans="2:5" x14ac:dyDescent="0.3">
      <c r="B2278" t="s">
        <v>4065</v>
      </c>
      <c r="C2278">
        <v>503626</v>
      </c>
      <c r="D2278" t="s">
        <v>698</v>
      </c>
      <c r="E2278" t="s">
        <v>681</v>
      </c>
    </row>
    <row r="2279" spans="2:5" x14ac:dyDescent="0.3">
      <c r="B2279" t="s">
        <v>4066</v>
      </c>
      <c r="C2279">
        <v>532997</v>
      </c>
      <c r="D2279" t="s">
        <v>4067</v>
      </c>
      <c r="E2279" t="s">
        <v>837</v>
      </c>
    </row>
    <row r="2280" spans="2:5" x14ac:dyDescent="0.3">
      <c r="B2280" t="s">
        <v>4068</v>
      </c>
      <c r="C2280">
        <v>530149</v>
      </c>
      <c r="D2280" t="s">
        <v>698</v>
      </c>
      <c r="E2280" t="s">
        <v>713</v>
      </c>
    </row>
    <row r="2281" spans="2:5" x14ac:dyDescent="0.3">
      <c r="B2281" t="s">
        <v>4069</v>
      </c>
      <c r="C2281">
        <v>532081</v>
      </c>
      <c r="D2281" t="s">
        <v>4070</v>
      </c>
      <c r="E2281" t="s">
        <v>701</v>
      </c>
    </row>
    <row r="2282" spans="2:5" x14ac:dyDescent="0.3">
      <c r="B2282" t="s">
        <v>4071</v>
      </c>
      <c r="C2282">
        <v>532937</v>
      </c>
      <c r="D2282" t="s">
        <v>698</v>
      </c>
      <c r="E2282" t="s">
        <v>692</v>
      </c>
    </row>
    <row r="2283" spans="2:5" x14ac:dyDescent="0.3">
      <c r="B2283" t="s">
        <v>4072</v>
      </c>
      <c r="C2283">
        <v>539408</v>
      </c>
      <c r="D2283" t="s">
        <v>698</v>
      </c>
      <c r="E2283" t="s">
        <v>715</v>
      </c>
    </row>
    <row r="2284" spans="2:5" x14ac:dyDescent="0.3">
      <c r="B2284" t="s">
        <v>4073</v>
      </c>
      <c r="C2284">
        <v>505299</v>
      </c>
      <c r="D2284" t="s">
        <v>698</v>
      </c>
      <c r="E2284" t="s">
        <v>706</v>
      </c>
    </row>
    <row r="2285" spans="2:5" x14ac:dyDescent="0.3">
      <c r="B2285" t="s">
        <v>4074</v>
      </c>
      <c r="C2285">
        <v>513703</v>
      </c>
      <c r="D2285" t="s">
        <v>698</v>
      </c>
      <c r="E2285" t="s">
        <v>713</v>
      </c>
    </row>
    <row r="2286" spans="2:5" x14ac:dyDescent="0.3">
      <c r="B2286" t="s">
        <v>4075</v>
      </c>
      <c r="C2286">
        <v>523594</v>
      </c>
      <c r="D2286" t="s">
        <v>698</v>
      </c>
      <c r="E2286" t="s">
        <v>818</v>
      </c>
    </row>
    <row r="2287" spans="2:5" x14ac:dyDescent="0.3">
      <c r="B2287" t="s">
        <v>4076</v>
      </c>
      <c r="C2287">
        <v>511048</v>
      </c>
      <c r="D2287" t="s">
        <v>698</v>
      </c>
      <c r="E2287" t="s">
        <v>720</v>
      </c>
    </row>
    <row r="2288" spans="2:5" x14ac:dyDescent="0.3">
      <c r="B2288" t="s">
        <v>4077</v>
      </c>
      <c r="C2288">
        <v>514240</v>
      </c>
      <c r="D2288" t="s">
        <v>698</v>
      </c>
      <c r="E2288" t="s">
        <v>713</v>
      </c>
    </row>
    <row r="2289" spans="2:5" x14ac:dyDescent="0.3">
      <c r="B2289" t="s">
        <v>4078</v>
      </c>
      <c r="C2289">
        <v>536170</v>
      </c>
      <c r="D2289" t="s">
        <v>698</v>
      </c>
      <c r="E2289" t="s">
        <v>720</v>
      </c>
    </row>
    <row r="2290" spans="2:5" x14ac:dyDescent="0.3">
      <c r="B2290" t="s">
        <v>4079</v>
      </c>
      <c r="C2290">
        <v>530421</v>
      </c>
      <c r="D2290" t="s">
        <v>698</v>
      </c>
      <c r="E2290" t="s">
        <v>746</v>
      </c>
    </row>
    <row r="2291" spans="2:5" x14ac:dyDescent="0.3">
      <c r="B2291" t="s">
        <v>4080</v>
      </c>
      <c r="C2291">
        <v>531206</v>
      </c>
      <c r="D2291" t="s">
        <v>698</v>
      </c>
      <c r="E2291" t="s">
        <v>715</v>
      </c>
    </row>
    <row r="2292" spans="2:5" x14ac:dyDescent="0.3">
      <c r="B2292" t="s">
        <v>4081</v>
      </c>
      <c r="C2292">
        <v>531882</v>
      </c>
      <c r="D2292" t="s">
        <v>4082</v>
      </c>
      <c r="E2292" t="s">
        <v>758</v>
      </c>
    </row>
    <row r="2293" spans="2:5" x14ac:dyDescent="0.3">
      <c r="B2293" t="s">
        <v>4083</v>
      </c>
      <c r="C2293">
        <v>539997</v>
      </c>
      <c r="D2293" t="s">
        <v>698</v>
      </c>
      <c r="E2293" t="s">
        <v>736</v>
      </c>
    </row>
    <row r="2294" spans="2:5" x14ac:dyDescent="0.3">
      <c r="B2294" t="s">
        <v>4084</v>
      </c>
      <c r="C2294">
        <v>537669</v>
      </c>
      <c r="D2294" t="s">
        <v>698</v>
      </c>
      <c r="E2294" t="s">
        <v>776</v>
      </c>
    </row>
    <row r="2295" spans="2:5" x14ac:dyDescent="0.3">
      <c r="B2295" t="s">
        <v>4085</v>
      </c>
      <c r="C2295">
        <v>533519</v>
      </c>
      <c r="D2295" t="s">
        <v>4086</v>
      </c>
      <c r="E2295" t="s">
        <v>864</v>
      </c>
    </row>
    <row r="2296" spans="2:5" x14ac:dyDescent="0.3">
      <c r="B2296" t="s">
        <v>4087</v>
      </c>
      <c r="C2296">
        <v>540115</v>
      </c>
      <c r="D2296" t="s">
        <v>4088</v>
      </c>
      <c r="E2296" t="s">
        <v>704</v>
      </c>
    </row>
    <row r="2297" spans="2:5" x14ac:dyDescent="0.3">
      <c r="B2297" t="s">
        <v>4089</v>
      </c>
      <c r="C2297">
        <v>526947</v>
      </c>
      <c r="D2297" t="s">
        <v>4090</v>
      </c>
      <c r="E2297" t="s">
        <v>1744</v>
      </c>
    </row>
    <row r="2298" spans="2:5" x14ac:dyDescent="0.3">
      <c r="B2298" t="s">
        <v>4091</v>
      </c>
      <c r="C2298">
        <v>505693</v>
      </c>
      <c r="D2298" t="s">
        <v>4092</v>
      </c>
      <c r="E2298" t="s">
        <v>883</v>
      </c>
    </row>
    <row r="2299" spans="2:5" x14ac:dyDescent="0.3">
      <c r="B2299" t="s">
        <v>4093</v>
      </c>
      <c r="C2299">
        <v>524202</v>
      </c>
      <c r="D2299" t="s">
        <v>698</v>
      </c>
      <c r="E2299" t="s">
        <v>778</v>
      </c>
    </row>
    <row r="2300" spans="2:5" x14ac:dyDescent="0.3">
      <c r="B2300" t="s">
        <v>4094</v>
      </c>
      <c r="C2300">
        <v>524202</v>
      </c>
      <c r="D2300" t="s">
        <v>698</v>
      </c>
      <c r="E2300" t="s">
        <v>778</v>
      </c>
    </row>
    <row r="2301" spans="2:5" x14ac:dyDescent="0.3">
      <c r="B2301" t="s">
        <v>4095</v>
      </c>
      <c r="C2301">
        <v>540026</v>
      </c>
      <c r="D2301" t="s">
        <v>698</v>
      </c>
      <c r="E2301" t="s">
        <v>784</v>
      </c>
    </row>
    <row r="2302" spans="2:5" x14ac:dyDescent="0.3">
      <c r="B2302" t="s">
        <v>4096</v>
      </c>
      <c r="C2302">
        <v>530577</v>
      </c>
      <c r="D2302" t="s">
        <v>698</v>
      </c>
      <c r="E2302" t="s">
        <v>715</v>
      </c>
    </row>
    <row r="2303" spans="2:5" x14ac:dyDescent="0.3">
      <c r="B2303" t="s">
        <v>4097</v>
      </c>
      <c r="C2303">
        <v>524522</v>
      </c>
      <c r="D2303" t="s">
        <v>698</v>
      </c>
      <c r="E2303" t="s">
        <v>746</v>
      </c>
    </row>
    <row r="2304" spans="2:5" x14ac:dyDescent="0.3">
      <c r="B2304" t="s">
        <v>4098</v>
      </c>
      <c r="C2304" t="s">
        <v>698</v>
      </c>
      <c r="D2304" t="s">
        <v>4099</v>
      </c>
      <c r="E2304" t="s">
        <v>709</v>
      </c>
    </row>
    <row r="2305" spans="2:5" x14ac:dyDescent="0.3">
      <c r="B2305" t="s">
        <v>4100</v>
      </c>
      <c r="C2305">
        <v>531842</v>
      </c>
      <c r="D2305" t="s">
        <v>698</v>
      </c>
      <c r="E2305" t="s">
        <v>720</v>
      </c>
    </row>
    <row r="2306" spans="2:5" x14ac:dyDescent="0.3">
      <c r="B2306" t="s">
        <v>4101</v>
      </c>
      <c r="C2306">
        <v>535387</v>
      </c>
      <c r="D2306" t="s">
        <v>698</v>
      </c>
      <c r="E2306" t="s">
        <v>713</v>
      </c>
    </row>
    <row r="2307" spans="2:5" x14ac:dyDescent="0.3">
      <c r="B2307" t="s">
        <v>4102</v>
      </c>
      <c r="C2307">
        <v>535387</v>
      </c>
      <c r="D2307" t="s">
        <v>698</v>
      </c>
      <c r="E2307" t="s">
        <v>713</v>
      </c>
    </row>
    <row r="2308" spans="2:5" x14ac:dyDescent="0.3">
      <c r="B2308" t="s">
        <v>4103</v>
      </c>
      <c r="C2308">
        <v>505302</v>
      </c>
      <c r="D2308" t="s">
        <v>698</v>
      </c>
      <c r="E2308" t="s">
        <v>706</v>
      </c>
    </row>
    <row r="2309" spans="2:5" x14ac:dyDescent="0.3">
      <c r="B2309" t="s">
        <v>4104</v>
      </c>
      <c r="C2309">
        <v>504258</v>
      </c>
      <c r="D2309" t="s">
        <v>698</v>
      </c>
      <c r="E2309" t="s">
        <v>996</v>
      </c>
    </row>
    <row r="2310" spans="2:5" x14ac:dyDescent="0.3">
      <c r="B2310" t="s">
        <v>4105</v>
      </c>
      <c r="C2310" t="s">
        <v>698</v>
      </c>
      <c r="D2310" t="s">
        <v>4106</v>
      </c>
      <c r="E2310" t="s">
        <v>789</v>
      </c>
    </row>
    <row r="2311" spans="2:5" x14ac:dyDescent="0.3">
      <c r="B2311" t="s">
        <v>4107</v>
      </c>
      <c r="C2311">
        <v>500252</v>
      </c>
      <c r="D2311" t="s">
        <v>4108</v>
      </c>
      <c r="E2311" t="s">
        <v>706</v>
      </c>
    </row>
    <row r="2312" spans="2:5" x14ac:dyDescent="0.3">
      <c r="B2312" t="s">
        <v>4109</v>
      </c>
      <c r="C2312">
        <v>502958</v>
      </c>
      <c r="D2312" t="s">
        <v>698</v>
      </c>
      <c r="E2312" t="s">
        <v>713</v>
      </c>
    </row>
    <row r="2313" spans="2:5" x14ac:dyDescent="0.3">
      <c r="B2313" t="s">
        <v>4110</v>
      </c>
      <c r="C2313">
        <v>506079</v>
      </c>
      <c r="D2313" t="s">
        <v>4111</v>
      </c>
      <c r="E2313" t="s">
        <v>1021</v>
      </c>
    </row>
    <row r="2314" spans="2:5" x14ac:dyDescent="0.3">
      <c r="B2314" t="s">
        <v>4112</v>
      </c>
      <c r="C2314">
        <v>534690</v>
      </c>
      <c r="D2314" t="s">
        <v>4113</v>
      </c>
      <c r="E2314" t="s">
        <v>1016</v>
      </c>
    </row>
    <row r="2315" spans="2:5" x14ac:dyDescent="0.3">
      <c r="B2315" t="s">
        <v>4114</v>
      </c>
      <c r="C2315">
        <v>590075</v>
      </c>
      <c r="D2315" t="s">
        <v>4115</v>
      </c>
      <c r="E2315" t="s">
        <v>713</v>
      </c>
    </row>
    <row r="2316" spans="2:5" x14ac:dyDescent="0.3">
      <c r="B2316" t="s">
        <v>4116</v>
      </c>
      <c r="C2316">
        <v>539841</v>
      </c>
      <c r="D2316" t="s">
        <v>698</v>
      </c>
      <c r="E2316" t="s">
        <v>1019</v>
      </c>
    </row>
    <row r="2317" spans="2:5" x14ac:dyDescent="0.3">
      <c r="B2317" t="s">
        <v>4117</v>
      </c>
      <c r="C2317">
        <v>509048</v>
      </c>
      <c r="D2317" t="s">
        <v>698</v>
      </c>
      <c r="E2317" t="s">
        <v>784</v>
      </c>
    </row>
    <row r="2318" spans="2:5" x14ac:dyDescent="0.3">
      <c r="B2318" t="s">
        <v>4118</v>
      </c>
      <c r="C2318">
        <v>532275</v>
      </c>
      <c r="D2318" t="s">
        <v>698</v>
      </c>
      <c r="E2318" t="s">
        <v>715</v>
      </c>
    </row>
    <row r="2319" spans="2:5" x14ac:dyDescent="0.3">
      <c r="B2319" t="s">
        <v>4119</v>
      </c>
      <c r="C2319">
        <v>533012</v>
      </c>
      <c r="D2319" t="s">
        <v>4120</v>
      </c>
      <c r="E2319" t="s">
        <v>784</v>
      </c>
    </row>
    <row r="2320" spans="2:5" x14ac:dyDescent="0.3">
      <c r="B2320" t="s">
        <v>4121</v>
      </c>
      <c r="C2320">
        <v>540005</v>
      </c>
      <c r="D2320" t="s">
        <v>4122</v>
      </c>
      <c r="E2320" t="s">
        <v>684</v>
      </c>
    </row>
    <row r="2321" spans="2:5" x14ac:dyDescent="0.3">
      <c r="B2321" t="s">
        <v>4123</v>
      </c>
      <c r="C2321">
        <v>500510</v>
      </c>
      <c r="D2321" t="s">
        <v>4124</v>
      </c>
      <c r="E2321" t="s">
        <v>1096</v>
      </c>
    </row>
    <row r="2322" spans="2:5" x14ac:dyDescent="0.3">
      <c r="B2322" t="s">
        <v>4125</v>
      </c>
      <c r="C2322">
        <v>540702</v>
      </c>
      <c r="D2322" t="s">
        <v>4126</v>
      </c>
      <c r="E2322" t="s">
        <v>887</v>
      </c>
    </row>
    <row r="2323" spans="2:5" x14ac:dyDescent="0.3">
      <c r="B2323" t="s">
        <v>4127</v>
      </c>
      <c r="C2323">
        <v>531164</v>
      </c>
      <c r="D2323" t="s">
        <v>698</v>
      </c>
      <c r="E2323" t="s">
        <v>812</v>
      </c>
    </row>
    <row r="2324" spans="2:5" x14ac:dyDescent="0.3">
      <c r="B2324" t="s">
        <v>4128</v>
      </c>
      <c r="C2324">
        <v>539909</v>
      </c>
      <c r="D2324" t="s">
        <v>698</v>
      </c>
      <c r="E2324" t="s">
        <v>715</v>
      </c>
    </row>
    <row r="2325" spans="2:5" x14ac:dyDescent="0.3">
      <c r="B2325" t="s">
        <v>4129</v>
      </c>
      <c r="C2325" t="s">
        <v>698</v>
      </c>
      <c r="D2325" t="s">
        <v>4130</v>
      </c>
      <c r="E2325" t="s">
        <v>709</v>
      </c>
    </row>
    <row r="2326" spans="2:5" x14ac:dyDescent="0.3">
      <c r="B2326" t="s">
        <v>4131</v>
      </c>
      <c r="C2326">
        <v>540222</v>
      </c>
      <c r="D2326" t="s">
        <v>4132</v>
      </c>
      <c r="E2326" t="s">
        <v>736</v>
      </c>
    </row>
    <row r="2327" spans="2:5" x14ac:dyDescent="0.3">
      <c r="B2327" t="s">
        <v>4133</v>
      </c>
      <c r="C2327">
        <v>532829</v>
      </c>
      <c r="D2327" t="s">
        <v>698</v>
      </c>
      <c r="E2327" t="s">
        <v>1124</v>
      </c>
    </row>
    <row r="2328" spans="2:5" x14ac:dyDescent="0.3">
      <c r="B2328" t="s">
        <v>4134</v>
      </c>
      <c r="C2328" t="s">
        <v>698</v>
      </c>
      <c r="D2328" t="s">
        <v>4135</v>
      </c>
      <c r="E2328" t="s">
        <v>709</v>
      </c>
    </row>
    <row r="2329" spans="2:5" x14ac:dyDescent="0.3">
      <c r="B2329" t="s">
        <v>4136</v>
      </c>
      <c r="C2329">
        <v>531288</v>
      </c>
      <c r="D2329" t="s">
        <v>698</v>
      </c>
      <c r="E2329" t="s">
        <v>715</v>
      </c>
    </row>
    <row r="2330" spans="2:5" x14ac:dyDescent="0.3">
      <c r="B2330" t="s">
        <v>4137</v>
      </c>
      <c r="C2330">
        <v>540360</v>
      </c>
      <c r="D2330" t="s">
        <v>698</v>
      </c>
      <c r="E2330" t="s">
        <v>681</v>
      </c>
    </row>
    <row r="2331" spans="2:5" x14ac:dyDescent="0.3">
      <c r="B2331" t="s">
        <v>4138</v>
      </c>
      <c r="C2331">
        <v>508306</v>
      </c>
      <c r="D2331" t="s">
        <v>698</v>
      </c>
      <c r="E2331" t="s">
        <v>1105</v>
      </c>
    </row>
    <row r="2332" spans="2:5" x14ac:dyDescent="0.3">
      <c r="B2332" t="s">
        <v>4139</v>
      </c>
      <c r="C2332">
        <v>517415</v>
      </c>
      <c r="D2332" t="s">
        <v>698</v>
      </c>
      <c r="E2332" t="s">
        <v>1028</v>
      </c>
    </row>
    <row r="2333" spans="2:5" x14ac:dyDescent="0.3">
      <c r="B2333" t="s">
        <v>4140</v>
      </c>
      <c r="C2333">
        <v>517518</v>
      </c>
      <c r="D2333" t="s">
        <v>4141</v>
      </c>
      <c r="E2333" t="s">
        <v>706</v>
      </c>
    </row>
    <row r="2334" spans="2:5" x14ac:dyDescent="0.3">
      <c r="B2334" t="s">
        <v>4142</v>
      </c>
      <c r="C2334">
        <v>509046</v>
      </c>
      <c r="D2334" t="s">
        <v>698</v>
      </c>
      <c r="E2334" t="s">
        <v>1119</v>
      </c>
    </row>
    <row r="2335" spans="2:5" x14ac:dyDescent="0.3">
      <c r="B2335" t="s">
        <v>4143</v>
      </c>
      <c r="C2335">
        <v>780021</v>
      </c>
      <c r="D2335" t="s">
        <v>698</v>
      </c>
      <c r="E2335" t="s">
        <v>789</v>
      </c>
    </row>
    <row r="2336" spans="2:5" x14ac:dyDescent="0.3">
      <c r="B2336" t="s">
        <v>4144</v>
      </c>
      <c r="C2336">
        <v>541233</v>
      </c>
      <c r="D2336" t="s">
        <v>4145</v>
      </c>
      <c r="E2336" t="s">
        <v>899</v>
      </c>
    </row>
    <row r="2337" spans="2:5" x14ac:dyDescent="0.3">
      <c r="B2337" t="s">
        <v>4146</v>
      </c>
      <c r="C2337">
        <v>533602</v>
      </c>
      <c r="D2337" t="s">
        <v>698</v>
      </c>
      <c r="E2337" t="s">
        <v>718</v>
      </c>
    </row>
    <row r="2338" spans="2:5" x14ac:dyDescent="0.3">
      <c r="B2338" t="s">
        <v>4147</v>
      </c>
      <c r="C2338">
        <v>541196</v>
      </c>
      <c r="D2338" t="s">
        <v>698</v>
      </c>
      <c r="E2338" t="s">
        <v>782</v>
      </c>
    </row>
    <row r="2339" spans="2:5" x14ac:dyDescent="0.3">
      <c r="B2339" t="s">
        <v>4148</v>
      </c>
      <c r="C2339" t="s">
        <v>698</v>
      </c>
      <c r="D2339" t="s">
        <v>4149</v>
      </c>
      <c r="E2339" t="s">
        <v>709</v>
      </c>
    </row>
    <row r="2340" spans="2:5" x14ac:dyDescent="0.3">
      <c r="B2340" t="s">
        <v>4150</v>
      </c>
      <c r="C2340" t="s">
        <v>698</v>
      </c>
      <c r="D2340" t="s">
        <v>4149</v>
      </c>
      <c r="E2340" t="s">
        <v>709</v>
      </c>
    </row>
    <row r="2341" spans="2:5" x14ac:dyDescent="0.3">
      <c r="B2341" t="s">
        <v>4151</v>
      </c>
      <c r="C2341">
        <v>500250</v>
      </c>
      <c r="D2341" t="s">
        <v>4152</v>
      </c>
      <c r="E2341" t="s">
        <v>1053</v>
      </c>
    </row>
    <row r="2342" spans="2:5" x14ac:dyDescent="0.3">
      <c r="B2342" t="s">
        <v>4153</v>
      </c>
      <c r="C2342">
        <v>533007</v>
      </c>
      <c r="D2342" t="s">
        <v>4154</v>
      </c>
      <c r="E2342" t="s">
        <v>1618</v>
      </c>
    </row>
    <row r="2343" spans="2:5" x14ac:dyDescent="0.3">
      <c r="B2343" t="s">
        <v>4155</v>
      </c>
      <c r="C2343" t="s">
        <v>698</v>
      </c>
      <c r="D2343" t="s">
        <v>4156</v>
      </c>
      <c r="E2343" t="s">
        <v>709</v>
      </c>
    </row>
    <row r="2344" spans="2:5" x14ac:dyDescent="0.3">
      <c r="B2344" t="s">
        <v>4157</v>
      </c>
      <c r="C2344">
        <v>526596</v>
      </c>
      <c r="D2344" t="s">
        <v>4158</v>
      </c>
      <c r="E2344" t="s">
        <v>1124</v>
      </c>
    </row>
    <row r="2345" spans="2:5" x14ac:dyDescent="0.3">
      <c r="B2345" t="s">
        <v>4159</v>
      </c>
      <c r="C2345">
        <v>511593</v>
      </c>
      <c r="D2345" t="s">
        <v>698</v>
      </c>
      <c r="E2345" t="s">
        <v>715</v>
      </c>
    </row>
    <row r="2346" spans="2:5" x14ac:dyDescent="0.3">
      <c r="B2346" t="s">
        <v>4160</v>
      </c>
      <c r="C2346">
        <v>531027</v>
      </c>
      <c r="D2346" t="s">
        <v>698</v>
      </c>
      <c r="E2346" t="s">
        <v>681</v>
      </c>
    </row>
    <row r="2347" spans="2:5" x14ac:dyDescent="0.3">
      <c r="B2347" t="s">
        <v>4161</v>
      </c>
      <c r="C2347">
        <v>500253</v>
      </c>
      <c r="D2347" t="s">
        <v>4162</v>
      </c>
      <c r="E2347" t="s">
        <v>756</v>
      </c>
    </row>
    <row r="2348" spans="2:5" x14ac:dyDescent="0.3">
      <c r="B2348" t="s">
        <v>4163</v>
      </c>
      <c r="C2348">
        <v>539927</v>
      </c>
      <c r="D2348" t="s">
        <v>698</v>
      </c>
      <c r="E2348" t="s">
        <v>782</v>
      </c>
    </row>
    <row r="2349" spans="2:5" x14ac:dyDescent="0.3">
      <c r="B2349" t="s">
        <v>4164</v>
      </c>
      <c r="C2349">
        <v>507759</v>
      </c>
      <c r="D2349" t="s">
        <v>698</v>
      </c>
      <c r="E2349" t="s">
        <v>746</v>
      </c>
    </row>
    <row r="2350" spans="2:5" x14ac:dyDescent="0.3">
      <c r="B2350" t="s">
        <v>4165</v>
      </c>
      <c r="C2350">
        <v>517463</v>
      </c>
      <c r="D2350" t="s">
        <v>4166</v>
      </c>
      <c r="E2350" t="s">
        <v>1240</v>
      </c>
    </row>
    <row r="2351" spans="2:5" x14ac:dyDescent="0.3">
      <c r="B2351" t="s">
        <v>4167</v>
      </c>
      <c r="C2351">
        <v>531241</v>
      </c>
      <c r="D2351" t="s">
        <v>4168</v>
      </c>
      <c r="E2351" t="s">
        <v>1244</v>
      </c>
    </row>
    <row r="2352" spans="2:5" x14ac:dyDescent="0.3">
      <c r="B2352" t="s">
        <v>4169</v>
      </c>
      <c r="C2352">
        <v>531633</v>
      </c>
      <c r="D2352" t="s">
        <v>4170</v>
      </c>
      <c r="E2352" t="s">
        <v>736</v>
      </c>
    </row>
    <row r="2353" spans="2:5" x14ac:dyDescent="0.3">
      <c r="B2353" t="s">
        <v>4171</v>
      </c>
      <c r="C2353">
        <v>523457</v>
      </c>
      <c r="D2353" t="s">
        <v>4172</v>
      </c>
      <c r="E2353" t="s">
        <v>1734</v>
      </c>
    </row>
    <row r="2354" spans="2:5" x14ac:dyDescent="0.3">
      <c r="B2354" t="s">
        <v>4173</v>
      </c>
      <c r="C2354">
        <v>523457</v>
      </c>
      <c r="D2354" t="s">
        <v>4174</v>
      </c>
      <c r="E2354" t="s">
        <v>1734</v>
      </c>
    </row>
    <row r="2355" spans="2:5" x14ac:dyDescent="0.3">
      <c r="B2355" t="s">
        <v>4175</v>
      </c>
      <c r="C2355">
        <v>524748</v>
      </c>
      <c r="D2355" t="s">
        <v>698</v>
      </c>
      <c r="E2355" t="s">
        <v>746</v>
      </c>
    </row>
    <row r="2356" spans="2:5" x14ac:dyDescent="0.3">
      <c r="B2356" t="s">
        <v>4176</v>
      </c>
      <c r="C2356">
        <v>526604</v>
      </c>
      <c r="D2356" t="s">
        <v>698</v>
      </c>
      <c r="E2356" t="s">
        <v>706</v>
      </c>
    </row>
    <row r="2357" spans="2:5" x14ac:dyDescent="0.3">
      <c r="B2357" t="s">
        <v>4177</v>
      </c>
      <c r="C2357">
        <v>507912</v>
      </c>
      <c r="D2357" t="s">
        <v>698</v>
      </c>
      <c r="E2357" t="s">
        <v>681</v>
      </c>
    </row>
    <row r="2358" spans="2:5" x14ac:dyDescent="0.3">
      <c r="B2358" t="s">
        <v>4178</v>
      </c>
      <c r="C2358">
        <v>540192</v>
      </c>
      <c r="D2358" t="s">
        <v>698</v>
      </c>
      <c r="E2358" t="s">
        <v>681</v>
      </c>
    </row>
    <row r="2359" spans="2:5" x14ac:dyDescent="0.3">
      <c r="B2359" t="s">
        <v>4179</v>
      </c>
      <c r="C2359">
        <v>512455</v>
      </c>
      <c r="D2359" t="s">
        <v>698</v>
      </c>
      <c r="E2359" t="s">
        <v>730</v>
      </c>
    </row>
    <row r="2360" spans="2:5" x14ac:dyDescent="0.3">
      <c r="B2360" t="s">
        <v>4180</v>
      </c>
      <c r="C2360">
        <v>539992</v>
      </c>
      <c r="D2360" t="s">
        <v>4181</v>
      </c>
      <c r="E2360" t="s">
        <v>706</v>
      </c>
    </row>
    <row r="2361" spans="2:5" x14ac:dyDescent="0.3">
      <c r="B2361" t="s">
        <v>4182</v>
      </c>
      <c r="C2361">
        <v>590082</v>
      </c>
      <c r="D2361" t="s">
        <v>698</v>
      </c>
      <c r="E2361" t="s">
        <v>681</v>
      </c>
    </row>
    <row r="2362" spans="2:5" x14ac:dyDescent="0.3">
      <c r="B2362" t="s">
        <v>4183</v>
      </c>
      <c r="C2362">
        <v>532740</v>
      </c>
      <c r="D2362" t="s">
        <v>4184</v>
      </c>
      <c r="E2362" t="s">
        <v>706</v>
      </c>
    </row>
    <row r="2363" spans="2:5" x14ac:dyDescent="0.3">
      <c r="B2363" t="s">
        <v>4185</v>
      </c>
      <c r="C2363">
        <v>526568</v>
      </c>
      <c r="D2363" t="s">
        <v>698</v>
      </c>
      <c r="E2363" t="s">
        <v>1105</v>
      </c>
    </row>
    <row r="2364" spans="2:5" x14ac:dyDescent="0.3">
      <c r="B2364" t="s">
        <v>4186</v>
      </c>
      <c r="C2364">
        <v>534422</v>
      </c>
      <c r="D2364" t="s">
        <v>698</v>
      </c>
      <c r="E2364" t="s">
        <v>1168</v>
      </c>
    </row>
    <row r="2365" spans="2:5" x14ac:dyDescent="0.3">
      <c r="B2365" t="s">
        <v>4187</v>
      </c>
      <c r="C2365">
        <v>500284</v>
      </c>
      <c r="D2365" t="s">
        <v>698</v>
      </c>
      <c r="E2365" t="s">
        <v>746</v>
      </c>
    </row>
    <row r="2366" spans="2:5" x14ac:dyDescent="0.3">
      <c r="B2366" t="s">
        <v>4188</v>
      </c>
      <c r="C2366">
        <v>530065</v>
      </c>
      <c r="D2366" t="s">
        <v>698</v>
      </c>
      <c r="E2366" t="s">
        <v>899</v>
      </c>
    </row>
    <row r="2367" spans="2:5" x14ac:dyDescent="0.3">
      <c r="B2367" t="s">
        <v>4189</v>
      </c>
      <c r="C2367">
        <v>540952</v>
      </c>
      <c r="D2367" t="s">
        <v>698</v>
      </c>
      <c r="E2367" t="s">
        <v>812</v>
      </c>
    </row>
    <row r="2368" spans="2:5" x14ac:dyDescent="0.3">
      <c r="B2368" t="s">
        <v>4190</v>
      </c>
      <c r="C2368">
        <v>523475</v>
      </c>
      <c r="D2368" t="s">
        <v>698</v>
      </c>
      <c r="E2368" t="s">
        <v>758</v>
      </c>
    </row>
    <row r="2369" spans="2:5" x14ac:dyDescent="0.3">
      <c r="B2369" t="s">
        <v>4191</v>
      </c>
      <c r="C2369">
        <v>532998</v>
      </c>
      <c r="D2369" t="s">
        <v>4192</v>
      </c>
      <c r="E2369" t="s">
        <v>1168</v>
      </c>
    </row>
    <row r="2370" spans="2:5" x14ac:dyDescent="0.3">
      <c r="B2370" t="s">
        <v>4193</v>
      </c>
      <c r="C2370">
        <v>533343</v>
      </c>
      <c r="D2370" t="s">
        <v>4194</v>
      </c>
      <c r="E2370" t="s">
        <v>812</v>
      </c>
    </row>
    <row r="2371" spans="2:5" x14ac:dyDescent="0.3">
      <c r="B2371" t="s">
        <v>4195</v>
      </c>
      <c r="C2371">
        <v>539227</v>
      </c>
      <c r="D2371" t="s">
        <v>698</v>
      </c>
      <c r="E2371" t="s">
        <v>706</v>
      </c>
    </row>
    <row r="2372" spans="2:5" x14ac:dyDescent="0.3">
      <c r="B2372" t="s">
        <v>4196</v>
      </c>
      <c r="C2372">
        <v>514036</v>
      </c>
      <c r="D2372" t="s">
        <v>698</v>
      </c>
      <c r="E2372" t="s">
        <v>713</v>
      </c>
    </row>
    <row r="2373" spans="2:5" x14ac:dyDescent="0.3">
      <c r="B2373" t="s">
        <v>4197</v>
      </c>
      <c r="C2373">
        <v>532783</v>
      </c>
      <c r="D2373" t="s">
        <v>4198</v>
      </c>
      <c r="E2373" t="s">
        <v>758</v>
      </c>
    </row>
    <row r="2374" spans="2:5" x14ac:dyDescent="0.3">
      <c r="B2374" t="s">
        <v>4199</v>
      </c>
      <c r="C2374">
        <v>526179</v>
      </c>
      <c r="D2374" t="s">
        <v>698</v>
      </c>
      <c r="E2374" t="s">
        <v>935</v>
      </c>
    </row>
    <row r="2375" spans="2:5" x14ac:dyDescent="0.3">
      <c r="B2375" t="s">
        <v>4200</v>
      </c>
      <c r="C2375">
        <v>512048</v>
      </c>
      <c r="D2375" t="s">
        <v>698</v>
      </c>
      <c r="E2375" t="s">
        <v>784</v>
      </c>
    </row>
    <row r="2376" spans="2:5" x14ac:dyDescent="0.3">
      <c r="B2376" t="s">
        <v>4201</v>
      </c>
      <c r="C2376">
        <v>532796</v>
      </c>
      <c r="D2376" t="s">
        <v>4202</v>
      </c>
      <c r="E2376" t="s">
        <v>1053</v>
      </c>
    </row>
    <row r="2377" spans="2:5" x14ac:dyDescent="0.3">
      <c r="B2377" t="s">
        <v>4203</v>
      </c>
      <c r="C2377">
        <v>517206</v>
      </c>
      <c r="D2377" t="s">
        <v>4204</v>
      </c>
      <c r="E2377" t="s">
        <v>1053</v>
      </c>
    </row>
    <row r="2378" spans="2:5" x14ac:dyDescent="0.3">
      <c r="B2378" t="s">
        <v>4205</v>
      </c>
      <c r="C2378">
        <v>500257</v>
      </c>
      <c r="D2378" t="s">
        <v>4206</v>
      </c>
      <c r="E2378" t="s">
        <v>736</v>
      </c>
    </row>
    <row r="2379" spans="2:5" x14ac:dyDescent="0.3">
      <c r="B2379" t="s">
        <v>4207</v>
      </c>
      <c r="C2379">
        <v>539542</v>
      </c>
      <c r="D2379" t="s">
        <v>4208</v>
      </c>
      <c r="E2379" t="s">
        <v>812</v>
      </c>
    </row>
    <row r="2380" spans="2:5" x14ac:dyDescent="0.3">
      <c r="B2380" t="s">
        <v>4209</v>
      </c>
      <c r="C2380">
        <v>531402</v>
      </c>
      <c r="D2380" t="s">
        <v>698</v>
      </c>
      <c r="E2380" t="s">
        <v>720</v>
      </c>
    </row>
    <row r="2381" spans="2:5" x14ac:dyDescent="0.3">
      <c r="B2381" t="s">
        <v>4210</v>
      </c>
      <c r="C2381">
        <v>500259</v>
      </c>
      <c r="D2381" t="s">
        <v>4211</v>
      </c>
      <c r="E2381" t="s">
        <v>736</v>
      </c>
    </row>
    <row r="2382" spans="2:5" x14ac:dyDescent="0.3">
      <c r="B2382" t="s">
        <v>4212</v>
      </c>
      <c r="C2382">
        <v>530689</v>
      </c>
      <c r="D2382" t="s">
        <v>698</v>
      </c>
      <c r="E2382" t="s">
        <v>880</v>
      </c>
    </row>
    <row r="2383" spans="2:5" x14ac:dyDescent="0.3">
      <c r="B2383" t="s">
        <v>4213</v>
      </c>
      <c r="C2383">
        <v>505320</v>
      </c>
      <c r="D2383" t="s">
        <v>698</v>
      </c>
      <c r="E2383" t="s">
        <v>706</v>
      </c>
    </row>
    <row r="2384" spans="2:5" x14ac:dyDescent="0.3">
      <c r="B2384" t="s">
        <v>4214</v>
      </c>
      <c r="C2384">
        <v>534532</v>
      </c>
      <c r="D2384" t="s">
        <v>4215</v>
      </c>
      <c r="E2384" t="s">
        <v>812</v>
      </c>
    </row>
    <row r="2385" spans="2:5" x14ac:dyDescent="0.3">
      <c r="B2385" t="s">
        <v>4216</v>
      </c>
      <c r="C2385">
        <v>526935</v>
      </c>
      <c r="D2385" t="s">
        <v>698</v>
      </c>
      <c r="E2385" t="s">
        <v>681</v>
      </c>
    </row>
    <row r="2386" spans="2:5" x14ac:dyDescent="0.3">
      <c r="B2386" t="s">
        <v>4217</v>
      </c>
      <c r="C2386">
        <v>538890</v>
      </c>
      <c r="D2386" t="s">
        <v>698</v>
      </c>
      <c r="E2386" t="s">
        <v>713</v>
      </c>
    </row>
    <row r="2387" spans="2:5" x14ac:dyDescent="0.3">
      <c r="B2387" t="s">
        <v>4218</v>
      </c>
      <c r="C2387">
        <v>538890</v>
      </c>
      <c r="D2387" t="s">
        <v>698</v>
      </c>
      <c r="E2387" t="s">
        <v>713</v>
      </c>
    </row>
    <row r="2388" spans="2:5" x14ac:dyDescent="0.3">
      <c r="B2388" t="s">
        <v>4219</v>
      </c>
      <c r="C2388" t="s">
        <v>698</v>
      </c>
      <c r="D2388" t="s">
        <v>4220</v>
      </c>
      <c r="E2388" t="s">
        <v>709</v>
      </c>
    </row>
    <row r="2389" spans="2:5" x14ac:dyDescent="0.3">
      <c r="B2389" t="s">
        <v>4221</v>
      </c>
      <c r="C2389">
        <v>506543</v>
      </c>
      <c r="D2389" t="s">
        <v>698</v>
      </c>
      <c r="E2389" t="s">
        <v>1206</v>
      </c>
    </row>
    <row r="2390" spans="2:5" x14ac:dyDescent="0.3">
      <c r="B2390" t="s">
        <v>4222</v>
      </c>
      <c r="C2390">
        <v>532906</v>
      </c>
      <c r="D2390" t="s">
        <v>4223</v>
      </c>
      <c r="E2390" t="s">
        <v>1096</v>
      </c>
    </row>
    <row r="2391" spans="2:5" x14ac:dyDescent="0.3">
      <c r="B2391" t="s">
        <v>4224</v>
      </c>
      <c r="C2391">
        <v>507836</v>
      </c>
      <c r="D2391" t="s">
        <v>698</v>
      </c>
      <c r="E2391" t="s">
        <v>899</v>
      </c>
    </row>
    <row r="2392" spans="2:5" x14ac:dyDescent="0.3">
      <c r="B2392" t="s">
        <v>4225</v>
      </c>
      <c r="C2392">
        <v>507836</v>
      </c>
      <c r="D2392" t="s">
        <v>698</v>
      </c>
      <c r="E2392" t="s">
        <v>899</v>
      </c>
    </row>
    <row r="2393" spans="2:5" x14ac:dyDescent="0.3">
      <c r="B2393" t="s">
        <v>4226</v>
      </c>
      <c r="C2393">
        <v>541973</v>
      </c>
      <c r="D2393" t="s">
        <v>698</v>
      </c>
      <c r="E2393" t="s">
        <v>899</v>
      </c>
    </row>
    <row r="2394" spans="2:5" x14ac:dyDescent="0.3">
      <c r="B2394" t="s">
        <v>4227</v>
      </c>
      <c r="C2394">
        <v>523248</v>
      </c>
      <c r="D2394" t="s">
        <v>698</v>
      </c>
      <c r="E2394" t="s">
        <v>818</v>
      </c>
    </row>
    <row r="2395" spans="2:5" x14ac:dyDescent="0.3">
      <c r="B2395" t="s">
        <v>4228</v>
      </c>
      <c r="C2395">
        <v>501471</v>
      </c>
      <c r="D2395" t="s">
        <v>698</v>
      </c>
      <c r="E2395" t="s">
        <v>720</v>
      </c>
    </row>
    <row r="2396" spans="2:5" x14ac:dyDescent="0.3">
      <c r="B2396" t="s">
        <v>4229</v>
      </c>
      <c r="C2396" t="s">
        <v>698</v>
      </c>
      <c r="D2396" t="s">
        <v>4230</v>
      </c>
      <c r="E2396" t="s">
        <v>709</v>
      </c>
    </row>
    <row r="2397" spans="2:5" x14ac:dyDescent="0.3">
      <c r="B2397" t="s">
        <v>4231</v>
      </c>
      <c r="C2397">
        <v>512600</v>
      </c>
      <c r="D2397" t="s">
        <v>698</v>
      </c>
      <c r="E2397" t="s">
        <v>720</v>
      </c>
    </row>
    <row r="2398" spans="2:5" x14ac:dyDescent="0.3">
      <c r="B2398" t="s">
        <v>4232</v>
      </c>
      <c r="C2398" t="s">
        <v>698</v>
      </c>
      <c r="D2398" t="s">
        <v>4233</v>
      </c>
      <c r="E2398" t="s">
        <v>709</v>
      </c>
    </row>
    <row r="2399" spans="2:5" x14ac:dyDescent="0.3">
      <c r="B2399" t="s">
        <v>4234</v>
      </c>
      <c r="C2399">
        <v>539894</v>
      </c>
      <c r="D2399" t="s">
        <v>698</v>
      </c>
      <c r="E2399" t="s">
        <v>1096</v>
      </c>
    </row>
    <row r="2400" spans="2:5" x14ac:dyDescent="0.3">
      <c r="B2400" t="s">
        <v>4235</v>
      </c>
      <c r="C2400">
        <v>515093</v>
      </c>
      <c r="D2400" t="s">
        <v>4236</v>
      </c>
      <c r="E2400" t="s">
        <v>1226</v>
      </c>
    </row>
    <row r="2401" spans="2:5" x14ac:dyDescent="0.3">
      <c r="B2401" t="s">
        <v>4237</v>
      </c>
      <c r="C2401">
        <v>780009</v>
      </c>
      <c r="D2401" t="s">
        <v>698</v>
      </c>
      <c r="E2401" t="s">
        <v>789</v>
      </c>
    </row>
    <row r="2402" spans="2:5" x14ac:dyDescent="0.3">
      <c r="B2402" t="s">
        <v>4238</v>
      </c>
      <c r="C2402">
        <v>531497</v>
      </c>
      <c r="D2402" t="s">
        <v>4239</v>
      </c>
      <c r="E2402" t="s">
        <v>1096</v>
      </c>
    </row>
    <row r="2403" spans="2:5" x14ac:dyDescent="0.3">
      <c r="B2403" t="s">
        <v>4240</v>
      </c>
      <c r="C2403">
        <v>519279</v>
      </c>
      <c r="D2403" t="s">
        <v>698</v>
      </c>
      <c r="E2403" t="s">
        <v>896</v>
      </c>
    </row>
    <row r="2404" spans="2:5" x14ac:dyDescent="0.3">
      <c r="B2404" t="s">
        <v>4241</v>
      </c>
      <c r="C2404">
        <v>515059</v>
      </c>
      <c r="D2404" t="s">
        <v>698</v>
      </c>
      <c r="E2404" t="s">
        <v>947</v>
      </c>
    </row>
    <row r="2405" spans="2:5" x14ac:dyDescent="0.3">
      <c r="B2405" t="s">
        <v>4242</v>
      </c>
      <c r="C2405">
        <v>511000</v>
      </c>
      <c r="D2405" t="s">
        <v>698</v>
      </c>
      <c r="E2405" t="s">
        <v>715</v>
      </c>
    </row>
    <row r="2406" spans="2:5" x14ac:dyDescent="0.3">
      <c r="B2406" t="s">
        <v>4243</v>
      </c>
      <c r="C2406">
        <v>531910</v>
      </c>
      <c r="D2406" t="s">
        <v>698</v>
      </c>
      <c r="E2406" t="s">
        <v>736</v>
      </c>
    </row>
    <row r="2407" spans="2:5" x14ac:dyDescent="0.3">
      <c r="B2407" t="s">
        <v>4244</v>
      </c>
      <c r="C2407" t="s">
        <v>698</v>
      </c>
      <c r="D2407" t="s">
        <v>4245</v>
      </c>
      <c r="E2407" t="s">
        <v>709</v>
      </c>
    </row>
    <row r="2408" spans="2:5" x14ac:dyDescent="0.3">
      <c r="B2408" t="s">
        <v>4246</v>
      </c>
      <c r="C2408" t="s">
        <v>698</v>
      </c>
      <c r="D2408" t="s">
        <v>4247</v>
      </c>
      <c r="E2408" t="s">
        <v>709</v>
      </c>
    </row>
    <row r="2409" spans="2:5" x14ac:dyDescent="0.3">
      <c r="B2409" t="s">
        <v>4248</v>
      </c>
      <c r="C2409">
        <v>590134</v>
      </c>
      <c r="D2409" t="s">
        <v>4249</v>
      </c>
      <c r="E2409" t="s">
        <v>1206</v>
      </c>
    </row>
    <row r="2410" spans="2:5" x14ac:dyDescent="0.3">
      <c r="B2410" t="s">
        <v>4250</v>
      </c>
      <c r="C2410">
        <v>538401</v>
      </c>
      <c r="D2410" t="s">
        <v>698</v>
      </c>
      <c r="E2410" t="s">
        <v>1240</v>
      </c>
    </row>
    <row r="2411" spans="2:5" x14ac:dyDescent="0.3">
      <c r="B2411" t="s">
        <v>4251</v>
      </c>
      <c r="C2411">
        <v>500264</v>
      </c>
      <c r="D2411" t="s">
        <v>698</v>
      </c>
      <c r="E2411" t="s">
        <v>713</v>
      </c>
    </row>
    <row r="2412" spans="2:5" x14ac:dyDescent="0.3">
      <c r="B2412" t="s">
        <v>4252</v>
      </c>
      <c r="C2412">
        <v>540650</v>
      </c>
      <c r="D2412" t="s">
        <v>4253</v>
      </c>
      <c r="E2412" t="s">
        <v>1397</v>
      </c>
    </row>
    <row r="2413" spans="2:5" x14ac:dyDescent="0.3">
      <c r="B2413" t="s">
        <v>4254</v>
      </c>
      <c r="C2413">
        <v>524000</v>
      </c>
      <c r="D2413" t="s">
        <v>4255</v>
      </c>
      <c r="E2413" t="s">
        <v>715</v>
      </c>
    </row>
    <row r="2414" spans="2:5" x14ac:dyDescent="0.3">
      <c r="B2414" t="s">
        <v>4256</v>
      </c>
      <c r="C2414">
        <v>517449</v>
      </c>
      <c r="D2414" t="s">
        <v>698</v>
      </c>
      <c r="E2414" t="s">
        <v>1618</v>
      </c>
    </row>
    <row r="2415" spans="2:5" x14ac:dyDescent="0.3">
      <c r="B2415" t="s">
        <v>4257</v>
      </c>
      <c r="C2415">
        <v>512377</v>
      </c>
      <c r="D2415" t="s">
        <v>698</v>
      </c>
      <c r="E2415" t="s">
        <v>1119</v>
      </c>
    </row>
    <row r="2416" spans="2:5" x14ac:dyDescent="0.3">
      <c r="B2416" t="s">
        <v>4258</v>
      </c>
      <c r="C2416">
        <v>532896</v>
      </c>
      <c r="D2416" t="s">
        <v>4259</v>
      </c>
      <c r="E2416" t="s">
        <v>692</v>
      </c>
    </row>
    <row r="2417" spans="2:5" x14ac:dyDescent="0.3">
      <c r="B2417" t="s">
        <v>4260</v>
      </c>
      <c r="C2417">
        <v>523384</v>
      </c>
      <c r="D2417" t="s">
        <v>4261</v>
      </c>
      <c r="E2417" t="s">
        <v>715</v>
      </c>
    </row>
    <row r="2418" spans="2:5" x14ac:dyDescent="0.3">
      <c r="B2418" t="s">
        <v>4262</v>
      </c>
      <c r="C2418">
        <v>519612</v>
      </c>
      <c r="D2418" t="s">
        <v>698</v>
      </c>
      <c r="E2418" t="s">
        <v>758</v>
      </c>
    </row>
    <row r="2419" spans="2:5" x14ac:dyDescent="0.3">
      <c r="B2419" t="s">
        <v>4263</v>
      </c>
      <c r="C2419">
        <v>514450</v>
      </c>
      <c r="D2419" t="s">
        <v>698</v>
      </c>
      <c r="E2419" t="s">
        <v>1618</v>
      </c>
    </row>
    <row r="2420" spans="2:5" x14ac:dyDescent="0.3">
      <c r="B2420" t="s">
        <v>4264</v>
      </c>
      <c r="C2420">
        <v>513460</v>
      </c>
      <c r="D2420" t="s">
        <v>698</v>
      </c>
      <c r="E2420" t="s">
        <v>1021</v>
      </c>
    </row>
    <row r="2421" spans="2:5" x14ac:dyDescent="0.3">
      <c r="B2421" t="s">
        <v>4265</v>
      </c>
      <c r="C2421">
        <v>513554</v>
      </c>
      <c r="D2421" t="s">
        <v>4266</v>
      </c>
      <c r="E2421" t="s">
        <v>1021</v>
      </c>
    </row>
    <row r="2422" spans="2:5" x14ac:dyDescent="0.3">
      <c r="B2422" t="s">
        <v>4267</v>
      </c>
      <c r="C2422">
        <v>531515</v>
      </c>
      <c r="D2422" t="s">
        <v>698</v>
      </c>
      <c r="E2422" t="s">
        <v>720</v>
      </c>
    </row>
    <row r="2423" spans="2:5" x14ac:dyDescent="0.3">
      <c r="B2423" t="s">
        <v>4268</v>
      </c>
      <c r="C2423">
        <v>539957</v>
      </c>
      <c r="D2423" t="s">
        <v>4269</v>
      </c>
      <c r="E2423" t="s">
        <v>723</v>
      </c>
    </row>
    <row r="2424" spans="2:5" x14ac:dyDescent="0.3">
      <c r="B2424" t="s">
        <v>4270</v>
      </c>
      <c r="C2424">
        <v>500108</v>
      </c>
      <c r="D2424" t="s">
        <v>4271</v>
      </c>
      <c r="E2424" t="s">
        <v>1642</v>
      </c>
    </row>
    <row r="2425" spans="2:5" x14ac:dyDescent="0.3">
      <c r="B2425" t="s">
        <v>4272</v>
      </c>
      <c r="C2425">
        <v>530441</v>
      </c>
      <c r="D2425" t="s">
        <v>698</v>
      </c>
      <c r="E2425" t="s">
        <v>1119</v>
      </c>
    </row>
    <row r="2426" spans="2:5" x14ac:dyDescent="0.3">
      <c r="B2426" t="s">
        <v>4273</v>
      </c>
      <c r="C2426">
        <v>530441</v>
      </c>
      <c r="D2426" t="s">
        <v>698</v>
      </c>
      <c r="E2426" t="s">
        <v>1119</v>
      </c>
    </row>
    <row r="2427" spans="2:5" x14ac:dyDescent="0.3">
      <c r="B2427" t="s">
        <v>4274</v>
      </c>
      <c r="C2427">
        <v>505523</v>
      </c>
      <c r="D2427" t="s">
        <v>698</v>
      </c>
      <c r="E2427" t="s">
        <v>720</v>
      </c>
    </row>
    <row r="2428" spans="2:5" x14ac:dyDescent="0.3">
      <c r="B2428" t="s">
        <v>4275</v>
      </c>
      <c r="C2428">
        <v>500266</v>
      </c>
      <c r="D2428" t="s">
        <v>4276</v>
      </c>
      <c r="E2428" t="s">
        <v>718</v>
      </c>
    </row>
    <row r="2429" spans="2:5" x14ac:dyDescent="0.3">
      <c r="B2429" t="s">
        <v>4277</v>
      </c>
      <c r="C2429">
        <v>500265</v>
      </c>
      <c r="D2429" t="s">
        <v>4278</v>
      </c>
      <c r="E2429" t="s">
        <v>1096</v>
      </c>
    </row>
    <row r="2430" spans="2:5" x14ac:dyDescent="0.3">
      <c r="B2430" t="s">
        <v>4279</v>
      </c>
      <c r="C2430">
        <v>526795</v>
      </c>
      <c r="D2430" t="s">
        <v>698</v>
      </c>
      <c r="E2430" t="s">
        <v>770</v>
      </c>
    </row>
    <row r="2431" spans="2:5" x14ac:dyDescent="0.3">
      <c r="B2431" t="s">
        <v>4280</v>
      </c>
      <c r="C2431">
        <v>512337</v>
      </c>
      <c r="D2431" t="s">
        <v>698</v>
      </c>
      <c r="E2431" t="s">
        <v>720</v>
      </c>
    </row>
    <row r="2432" spans="2:5" x14ac:dyDescent="0.3">
      <c r="B2432" t="s">
        <v>4281</v>
      </c>
      <c r="C2432">
        <v>539383</v>
      </c>
      <c r="D2432" t="s">
        <v>698</v>
      </c>
      <c r="E2432" t="s">
        <v>684</v>
      </c>
    </row>
    <row r="2433" spans="2:5" x14ac:dyDescent="0.3">
      <c r="B2433" t="s">
        <v>4282</v>
      </c>
      <c r="C2433">
        <v>531648</v>
      </c>
      <c r="D2433" t="s">
        <v>698</v>
      </c>
      <c r="E2433" t="s">
        <v>772</v>
      </c>
    </row>
    <row r="2434" spans="2:5" x14ac:dyDescent="0.3">
      <c r="B2434" t="s">
        <v>4283</v>
      </c>
      <c r="C2434">
        <v>542677</v>
      </c>
      <c r="D2434" t="s">
        <v>4284</v>
      </c>
      <c r="E2434" t="s">
        <v>784</v>
      </c>
    </row>
    <row r="2435" spans="2:5" x14ac:dyDescent="0.3">
      <c r="B2435" t="s">
        <v>4285</v>
      </c>
      <c r="C2435" t="s">
        <v>698</v>
      </c>
      <c r="D2435" t="s">
        <v>4286</v>
      </c>
      <c r="E2435" t="s">
        <v>709</v>
      </c>
    </row>
    <row r="2436" spans="2:5" x14ac:dyDescent="0.3">
      <c r="B2436" t="s">
        <v>4287</v>
      </c>
      <c r="C2436" t="s">
        <v>698</v>
      </c>
      <c r="D2436" t="s">
        <v>4288</v>
      </c>
      <c r="E2436" t="s">
        <v>709</v>
      </c>
    </row>
    <row r="2437" spans="2:5" x14ac:dyDescent="0.3">
      <c r="B2437" t="s">
        <v>4289</v>
      </c>
      <c r="C2437">
        <v>532720</v>
      </c>
      <c r="D2437" t="s">
        <v>4290</v>
      </c>
      <c r="E2437" t="s">
        <v>715</v>
      </c>
    </row>
    <row r="2438" spans="2:5" x14ac:dyDescent="0.3">
      <c r="B2438" t="s">
        <v>4291</v>
      </c>
      <c r="C2438">
        <v>500520</v>
      </c>
      <c r="D2438" t="s">
        <v>4292</v>
      </c>
      <c r="E2438" t="s">
        <v>2628</v>
      </c>
    </row>
    <row r="2439" spans="2:5" x14ac:dyDescent="0.3">
      <c r="B2439" t="s">
        <v>4293</v>
      </c>
      <c r="C2439">
        <v>532756</v>
      </c>
      <c r="D2439" t="s">
        <v>4294</v>
      </c>
      <c r="E2439" t="s">
        <v>1618</v>
      </c>
    </row>
    <row r="2440" spans="2:5" x14ac:dyDescent="0.3">
      <c r="B2440" t="s">
        <v>4295</v>
      </c>
      <c r="C2440">
        <v>533088</v>
      </c>
      <c r="D2440" t="s">
        <v>4296</v>
      </c>
      <c r="E2440" t="s">
        <v>899</v>
      </c>
    </row>
    <row r="2441" spans="2:5" x14ac:dyDescent="0.3">
      <c r="B2441" t="s">
        <v>4297</v>
      </c>
      <c r="C2441">
        <v>533088</v>
      </c>
      <c r="D2441" t="s">
        <v>4296</v>
      </c>
      <c r="E2441" t="s">
        <v>899</v>
      </c>
    </row>
    <row r="2442" spans="2:5" x14ac:dyDescent="0.3">
      <c r="B2442" t="s">
        <v>4298</v>
      </c>
      <c r="C2442">
        <v>532313</v>
      </c>
      <c r="D2442" t="s">
        <v>4299</v>
      </c>
      <c r="E2442" t="s">
        <v>784</v>
      </c>
    </row>
    <row r="2443" spans="2:5" x14ac:dyDescent="0.3">
      <c r="B2443" t="s">
        <v>4300</v>
      </c>
      <c r="C2443">
        <v>540768</v>
      </c>
      <c r="D2443" t="s">
        <v>4301</v>
      </c>
      <c r="E2443" t="s">
        <v>1019</v>
      </c>
    </row>
    <row r="2444" spans="2:5" x14ac:dyDescent="0.3">
      <c r="B2444" t="s">
        <v>4302</v>
      </c>
      <c r="C2444">
        <v>542503</v>
      </c>
      <c r="D2444" t="s">
        <v>4303</v>
      </c>
      <c r="E2444" t="s">
        <v>2676</v>
      </c>
    </row>
    <row r="2445" spans="2:5" x14ac:dyDescent="0.3">
      <c r="B2445" t="s">
        <v>4304</v>
      </c>
      <c r="C2445">
        <v>590078</v>
      </c>
      <c r="D2445" t="s">
        <v>4305</v>
      </c>
      <c r="E2445" t="s">
        <v>730</v>
      </c>
    </row>
    <row r="2446" spans="2:5" x14ac:dyDescent="0.3">
      <c r="B2446" t="s">
        <v>4306</v>
      </c>
      <c r="C2446">
        <v>513430</v>
      </c>
      <c r="D2446" t="s">
        <v>698</v>
      </c>
      <c r="E2446" t="s">
        <v>1003</v>
      </c>
    </row>
    <row r="2447" spans="2:5" x14ac:dyDescent="0.3">
      <c r="B2447" t="s">
        <v>4307</v>
      </c>
      <c r="C2447">
        <v>539289</v>
      </c>
      <c r="D2447" t="s">
        <v>4308</v>
      </c>
      <c r="E2447" t="s">
        <v>684</v>
      </c>
    </row>
    <row r="2448" spans="2:5" x14ac:dyDescent="0.3">
      <c r="B2448" t="s">
        <v>4309</v>
      </c>
      <c r="C2448">
        <v>500267</v>
      </c>
      <c r="D2448" t="s">
        <v>698</v>
      </c>
      <c r="E2448" t="s">
        <v>1356</v>
      </c>
    </row>
    <row r="2449" spans="2:5" x14ac:dyDescent="0.3">
      <c r="B2449" t="s">
        <v>4310</v>
      </c>
      <c r="C2449">
        <v>539229</v>
      </c>
      <c r="D2449" t="s">
        <v>698</v>
      </c>
      <c r="E2449" t="s">
        <v>687</v>
      </c>
    </row>
    <row r="2450" spans="2:5" x14ac:dyDescent="0.3">
      <c r="B2450" t="s">
        <v>4311</v>
      </c>
      <c r="C2450">
        <v>506919</v>
      </c>
      <c r="D2450" t="s">
        <v>698</v>
      </c>
      <c r="E2450" t="s">
        <v>736</v>
      </c>
    </row>
    <row r="2451" spans="2:5" x14ac:dyDescent="0.3">
      <c r="B2451" t="s">
        <v>4312</v>
      </c>
      <c r="C2451">
        <v>539400</v>
      </c>
      <c r="D2451" t="s">
        <v>698</v>
      </c>
      <c r="E2451" t="s">
        <v>812</v>
      </c>
    </row>
    <row r="2452" spans="2:5" x14ac:dyDescent="0.3">
      <c r="B2452" t="s">
        <v>4313</v>
      </c>
      <c r="C2452">
        <v>539400</v>
      </c>
      <c r="D2452" t="s">
        <v>698</v>
      </c>
      <c r="E2452" t="s">
        <v>812</v>
      </c>
    </row>
    <row r="2453" spans="2:5" x14ac:dyDescent="0.3">
      <c r="B2453" t="s">
        <v>4314</v>
      </c>
      <c r="C2453">
        <v>532728</v>
      </c>
      <c r="D2453" t="s">
        <v>4315</v>
      </c>
      <c r="E2453" t="s">
        <v>692</v>
      </c>
    </row>
    <row r="2454" spans="2:5" x14ac:dyDescent="0.3">
      <c r="B2454" t="s">
        <v>4316</v>
      </c>
      <c r="C2454">
        <v>513269</v>
      </c>
      <c r="D2454" t="s">
        <v>4317</v>
      </c>
      <c r="E2454" t="s">
        <v>1096</v>
      </c>
    </row>
    <row r="2455" spans="2:5" x14ac:dyDescent="0.3">
      <c r="B2455" t="s">
        <v>4318</v>
      </c>
      <c r="C2455">
        <v>513269</v>
      </c>
      <c r="D2455" t="s">
        <v>4317</v>
      </c>
      <c r="E2455" t="s">
        <v>1096</v>
      </c>
    </row>
    <row r="2456" spans="2:5" x14ac:dyDescent="0.3">
      <c r="B2456" t="s">
        <v>4319</v>
      </c>
      <c r="C2456">
        <v>533169</v>
      </c>
      <c r="D2456" t="s">
        <v>4320</v>
      </c>
      <c r="E2456" t="s">
        <v>1096</v>
      </c>
    </row>
    <row r="2457" spans="2:5" x14ac:dyDescent="0.3">
      <c r="B2457" t="s">
        <v>4321</v>
      </c>
      <c r="C2457">
        <v>539045</v>
      </c>
      <c r="D2457" t="s">
        <v>4322</v>
      </c>
      <c r="E2457" t="s">
        <v>1003</v>
      </c>
    </row>
    <row r="2458" spans="2:5" x14ac:dyDescent="0.3">
      <c r="B2458" t="s">
        <v>4323</v>
      </c>
      <c r="C2458">
        <v>539046</v>
      </c>
      <c r="D2458" t="s">
        <v>4324</v>
      </c>
      <c r="E2458" t="s">
        <v>730</v>
      </c>
    </row>
    <row r="2459" spans="2:5" x14ac:dyDescent="0.3">
      <c r="B2459" t="s">
        <v>4325</v>
      </c>
      <c r="C2459">
        <v>532932</v>
      </c>
      <c r="D2459" t="s">
        <v>4326</v>
      </c>
      <c r="E2459" t="s">
        <v>893</v>
      </c>
    </row>
    <row r="2460" spans="2:5" x14ac:dyDescent="0.3">
      <c r="B2460" t="s">
        <v>4327</v>
      </c>
      <c r="C2460">
        <v>539044</v>
      </c>
      <c r="D2460" t="s">
        <v>4328</v>
      </c>
      <c r="E2460" t="s">
        <v>730</v>
      </c>
    </row>
    <row r="2461" spans="2:5" x14ac:dyDescent="0.3">
      <c r="B2461" t="s">
        <v>4329</v>
      </c>
      <c r="C2461">
        <v>500268</v>
      </c>
      <c r="D2461" t="s">
        <v>4330</v>
      </c>
      <c r="E2461" t="s">
        <v>912</v>
      </c>
    </row>
    <row r="2462" spans="2:5" x14ac:dyDescent="0.3">
      <c r="B2462" t="s">
        <v>4331</v>
      </c>
      <c r="C2462">
        <v>531213</v>
      </c>
      <c r="D2462" t="s">
        <v>4332</v>
      </c>
      <c r="E2462" t="s">
        <v>715</v>
      </c>
    </row>
    <row r="2463" spans="2:5" x14ac:dyDescent="0.3">
      <c r="B2463" t="s">
        <v>4333</v>
      </c>
      <c r="C2463">
        <v>540402</v>
      </c>
      <c r="D2463" t="s">
        <v>698</v>
      </c>
      <c r="E2463" t="s">
        <v>784</v>
      </c>
    </row>
    <row r="2464" spans="2:5" x14ac:dyDescent="0.3">
      <c r="B2464" t="s">
        <v>4334</v>
      </c>
      <c r="C2464" t="s">
        <v>698</v>
      </c>
      <c r="D2464" t="s">
        <v>4335</v>
      </c>
      <c r="E2464" t="s">
        <v>709</v>
      </c>
    </row>
    <row r="2465" spans="2:5" x14ac:dyDescent="0.3">
      <c r="B2465" t="s">
        <v>4336</v>
      </c>
      <c r="C2465">
        <v>533204</v>
      </c>
      <c r="D2465" t="s">
        <v>4337</v>
      </c>
      <c r="E2465" t="s">
        <v>713</v>
      </c>
    </row>
    <row r="2466" spans="2:5" x14ac:dyDescent="0.3">
      <c r="B2466" t="s">
        <v>4338</v>
      </c>
      <c r="C2466">
        <v>505850</v>
      </c>
      <c r="D2466" t="s">
        <v>4339</v>
      </c>
      <c r="E2466" t="s">
        <v>715</v>
      </c>
    </row>
    <row r="2467" spans="2:5" x14ac:dyDescent="0.3">
      <c r="B2467" t="s">
        <v>4340</v>
      </c>
      <c r="C2467">
        <v>502157</v>
      </c>
      <c r="D2467" t="s">
        <v>4341</v>
      </c>
      <c r="E2467" t="s">
        <v>711</v>
      </c>
    </row>
    <row r="2468" spans="2:5" x14ac:dyDescent="0.3">
      <c r="B2468" t="s">
        <v>4342</v>
      </c>
      <c r="C2468">
        <v>532637</v>
      </c>
      <c r="D2468" t="s">
        <v>4343</v>
      </c>
      <c r="E2468" t="s">
        <v>736</v>
      </c>
    </row>
    <row r="2469" spans="2:5" x14ac:dyDescent="0.3">
      <c r="B2469" t="s">
        <v>4344</v>
      </c>
      <c r="C2469">
        <v>537800</v>
      </c>
      <c r="D2469" t="s">
        <v>698</v>
      </c>
      <c r="E2469" t="s">
        <v>715</v>
      </c>
    </row>
    <row r="2470" spans="2:5" x14ac:dyDescent="0.3">
      <c r="B2470" t="s">
        <v>4345</v>
      </c>
      <c r="C2470">
        <v>514418</v>
      </c>
      <c r="D2470" t="s">
        <v>698</v>
      </c>
      <c r="E2470" t="s">
        <v>746</v>
      </c>
    </row>
    <row r="2471" spans="2:5" x14ac:dyDescent="0.3">
      <c r="B2471" t="s">
        <v>4346</v>
      </c>
      <c r="C2471">
        <v>539275</v>
      </c>
      <c r="D2471" t="s">
        <v>698</v>
      </c>
      <c r="E2471" t="s">
        <v>896</v>
      </c>
    </row>
    <row r="2472" spans="2:5" x14ac:dyDescent="0.3">
      <c r="B2472" t="s">
        <v>4347</v>
      </c>
      <c r="C2472">
        <v>516007</v>
      </c>
      <c r="D2472" t="s">
        <v>4348</v>
      </c>
      <c r="E2472" t="s">
        <v>1193</v>
      </c>
    </row>
    <row r="2473" spans="2:5" x14ac:dyDescent="0.3">
      <c r="B2473" t="s">
        <v>4349</v>
      </c>
      <c r="C2473">
        <v>530011</v>
      </c>
      <c r="D2473" t="s">
        <v>4350</v>
      </c>
      <c r="E2473" t="s">
        <v>1206</v>
      </c>
    </row>
    <row r="2474" spans="2:5" x14ac:dyDescent="0.3">
      <c r="B2474" t="s">
        <v>4351</v>
      </c>
      <c r="C2474">
        <v>500109</v>
      </c>
      <c r="D2474" t="s">
        <v>4352</v>
      </c>
      <c r="E2474" t="s">
        <v>1627</v>
      </c>
    </row>
    <row r="2475" spans="2:5" x14ac:dyDescent="0.3">
      <c r="B2475" t="s">
        <v>4353</v>
      </c>
      <c r="C2475">
        <v>530243</v>
      </c>
      <c r="D2475" t="s">
        <v>698</v>
      </c>
      <c r="E2475" t="s">
        <v>791</v>
      </c>
    </row>
    <row r="2476" spans="2:5" x14ac:dyDescent="0.3">
      <c r="B2476" t="s">
        <v>4354</v>
      </c>
      <c r="C2476">
        <v>507938</v>
      </c>
      <c r="D2476" t="s">
        <v>698</v>
      </c>
      <c r="E2476" t="s">
        <v>715</v>
      </c>
    </row>
    <row r="2477" spans="2:5" x14ac:dyDescent="0.3">
      <c r="B2477" t="s">
        <v>4355</v>
      </c>
      <c r="C2477">
        <v>533078</v>
      </c>
      <c r="D2477" t="s">
        <v>698</v>
      </c>
      <c r="E2477" t="s">
        <v>784</v>
      </c>
    </row>
    <row r="2478" spans="2:5" x14ac:dyDescent="0.3">
      <c r="B2478" t="s">
        <v>4356</v>
      </c>
      <c r="C2478">
        <v>540396</v>
      </c>
      <c r="D2478" t="s">
        <v>698</v>
      </c>
      <c r="E2478" t="s">
        <v>713</v>
      </c>
    </row>
    <row r="2479" spans="2:5" x14ac:dyDescent="0.3">
      <c r="B2479" t="s">
        <v>4357</v>
      </c>
      <c r="C2479">
        <v>540396</v>
      </c>
      <c r="D2479" t="s">
        <v>698</v>
      </c>
      <c r="E2479" t="s">
        <v>713</v>
      </c>
    </row>
    <row r="2480" spans="2:5" x14ac:dyDescent="0.3">
      <c r="B2480" t="s">
        <v>4358</v>
      </c>
      <c r="C2480">
        <v>541974</v>
      </c>
      <c r="D2480" t="s">
        <v>698</v>
      </c>
      <c r="E2480" t="s">
        <v>947</v>
      </c>
    </row>
    <row r="2481" spans="2:5" x14ac:dyDescent="0.3">
      <c r="B2481" t="s">
        <v>4359</v>
      </c>
      <c r="C2481">
        <v>539207</v>
      </c>
      <c r="D2481" t="s">
        <v>4360</v>
      </c>
      <c r="E2481" t="s">
        <v>1133</v>
      </c>
    </row>
    <row r="2482" spans="2:5" x14ac:dyDescent="0.3">
      <c r="B2482" t="s">
        <v>4361</v>
      </c>
      <c r="C2482">
        <v>530537</v>
      </c>
      <c r="D2482" t="s">
        <v>698</v>
      </c>
      <c r="E2482" t="s">
        <v>756</v>
      </c>
    </row>
    <row r="2483" spans="2:5" x14ac:dyDescent="0.3">
      <c r="B2483" t="s">
        <v>4362</v>
      </c>
      <c r="C2483">
        <v>511758</v>
      </c>
      <c r="D2483" t="s">
        <v>698</v>
      </c>
      <c r="E2483" t="s">
        <v>715</v>
      </c>
    </row>
    <row r="2484" spans="2:5" x14ac:dyDescent="0.3">
      <c r="B2484" t="s">
        <v>4363</v>
      </c>
      <c r="C2484">
        <v>512303</v>
      </c>
      <c r="D2484" t="s">
        <v>698</v>
      </c>
      <c r="E2484" t="s">
        <v>1119</v>
      </c>
    </row>
    <row r="2485" spans="2:5" x14ac:dyDescent="0.3">
      <c r="B2485" t="s">
        <v>4364</v>
      </c>
      <c r="C2485">
        <v>505324</v>
      </c>
      <c r="D2485" t="s">
        <v>4365</v>
      </c>
      <c r="E2485" t="s">
        <v>706</v>
      </c>
    </row>
    <row r="2486" spans="2:5" x14ac:dyDescent="0.3">
      <c r="B2486" t="s">
        <v>4366</v>
      </c>
      <c r="C2486">
        <v>505324</v>
      </c>
      <c r="D2486" t="s">
        <v>4365</v>
      </c>
      <c r="E2486" t="s">
        <v>706</v>
      </c>
    </row>
    <row r="2487" spans="2:5" x14ac:dyDescent="0.3">
      <c r="B2487" t="s">
        <v>4367</v>
      </c>
      <c r="C2487">
        <v>538970</v>
      </c>
      <c r="D2487" t="s">
        <v>698</v>
      </c>
      <c r="E2487" t="s">
        <v>784</v>
      </c>
    </row>
    <row r="2488" spans="2:5" x14ac:dyDescent="0.3">
      <c r="B2488" t="s">
        <v>4368</v>
      </c>
      <c r="C2488">
        <v>521018</v>
      </c>
      <c r="D2488" t="s">
        <v>4369</v>
      </c>
      <c r="E2488" t="s">
        <v>713</v>
      </c>
    </row>
    <row r="2489" spans="2:5" x14ac:dyDescent="0.3">
      <c r="B2489" t="s">
        <v>4370</v>
      </c>
      <c r="C2489">
        <v>503101</v>
      </c>
      <c r="D2489" t="s">
        <v>4371</v>
      </c>
      <c r="E2489" t="s">
        <v>784</v>
      </c>
    </row>
    <row r="2490" spans="2:5" x14ac:dyDescent="0.3">
      <c r="B2490" t="s">
        <v>4372</v>
      </c>
      <c r="C2490">
        <v>502250</v>
      </c>
      <c r="D2490" t="s">
        <v>698</v>
      </c>
      <c r="E2490" t="s">
        <v>1226</v>
      </c>
    </row>
    <row r="2491" spans="2:5" x14ac:dyDescent="0.3">
      <c r="B2491" t="s">
        <v>4373</v>
      </c>
      <c r="C2491">
        <v>513544</v>
      </c>
      <c r="D2491" t="s">
        <v>698</v>
      </c>
      <c r="E2491" t="s">
        <v>772</v>
      </c>
    </row>
    <row r="2492" spans="2:5" x14ac:dyDescent="0.3">
      <c r="B2492" t="s">
        <v>4374</v>
      </c>
      <c r="C2492">
        <v>530543</v>
      </c>
      <c r="D2492" t="s">
        <v>698</v>
      </c>
      <c r="E2492" t="s">
        <v>784</v>
      </c>
    </row>
    <row r="2493" spans="2:5" x14ac:dyDescent="0.3">
      <c r="B2493" t="s">
        <v>4375</v>
      </c>
      <c r="C2493">
        <v>540254</v>
      </c>
      <c r="D2493" t="s">
        <v>698</v>
      </c>
      <c r="E2493" t="s">
        <v>715</v>
      </c>
    </row>
    <row r="2494" spans="2:5" x14ac:dyDescent="0.3">
      <c r="B2494" t="s">
        <v>4376</v>
      </c>
      <c r="C2494">
        <v>500206</v>
      </c>
      <c r="D2494" t="s">
        <v>698</v>
      </c>
      <c r="E2494" t="s">
        <v>715</v>
      </c>
    </row>
    <row r="2495" spans="2:5" x14ac:dyDescent="0.3">
      <c r="B2495" t="s">
        <v>4377</v>
      </c>
      <c r="C2495">
        <v>531642</v>
      </c>
      <c r="D2495" t="s">
        <v>4378</v>
      </c>
      <c r="E2495" t="s">
        <v>880</v>
      </c>
    </row>
    <row r="2496" spans="2:5" x14ac:dyDescent="0.3">
      <c r="B2496" t="s">
        <v>4379</v>
      </c>
      <c r="C2496" t="s">
        <v>698</v>
      </c>
      <c r="D2496" t="s">
        <v>4380</v>
      </c>
      <c r="E2496" t="s">
        <v>709</v>
      </c>
    </row>
    <row r="2497" spans="2:5" x14ac:dyDescent="0.3">
      <c r="B2497" t="s">
        <v>4381</v>
      </c>
      <c r="C2497" t="s">
        <v>698</v>
      </c>
      <c r="D2497" t="s">
        <v>4380</v>
      </c>
      <c r="E2497" t="s">
        <v>709</v>
      </c>
    </row>
    <row r="2498" spans="2:5" x14ac:dyDescent="0.3">
      <c r="B2498" t="s">
        <v>4382</v>
      </c>
      <c r="C2498">
        <v>531503</v>
      </c>
      <c r="D2498" t="s">
        <v>698</v>
      </c>
      <c r="E2498" t="s">
        <v>713</v>
      </c>
    </row>
    <row r="2499" spans="2:5" x14ac:dyDescent="0.3">
      <c r="B2499" t="s">
        <v>4383</v>
      </c>
      <c r="C2499">
        <v>526891</v>
      </c>
      <c r="D2499" t="s">
        <v>698</v>
      </c>
      <c r="E2499" t="s">
        <v>681</v>
      </c>
    </row>
    <row r="2500" spans="2:5" x14ac:dyDescent="0.3">
      <c r="B2500" t="s">
        <v>4384</v>
      </c>
      <c r="C2500">
        <v>524404</v>
      </c>
      <c r="D2500" t="s">
        <v>4385</v>
      </c>
      <c r="E2500" t="s">
        <v>736</v>
      </c>
    </row>
    <row r="2501" spans="2:5" x14ac:dyDescent="0.3">
      <c r="B2501" t="s">
        <v>4386</v>
      </c>
      <c r="C2501" t="s">
        <v>698</v>
      </c>
      <c r="D2501" t="s">
        <v>4387</v>
      </c>
      <c r="E2501" t="s">
        <v>709</v>
      </c>
    </row>
    <row r="2502" spans="2:5" x14ac:dyDescent="0.3">
      <c r="B2502" t="s">
        <v>4388</v>
      </c>
      <c r="C2502">
        <v>517467</v>
      </c>
      <c r="D2502" t="s">
        <v>698</v>
      </c>
      <c r="E2502" t="s">
        <v>996</v>
      </c>
    </row>
    <row r="2503" spans="2:5" x14ac:dyDescent="0.3">
      <c r="B2503" t="s">
        <v>4389</v>
      </c>
      <c r="C2503">
        <v>523566</v>
      </c>
      <c r="D2503" t="s">
        <v>698</v>
      </c>
      <c r="E2503" t="s">
        <v>784</v>
      </c>
    </row>
    <row r="2504" spans="2:5" x14ac:dyDescent="0.3">
      <c r="B2504" t="s">
        <v>4390</v>
      </c>
      <c r="C2504">
        <v>531540</v>
      </c>
      <c r="D2504" t="s">
        <v>698</v>
      </c>
      <c r="E2504" t="s">
        <v>1096</v>
      </c>
    </row>
    <row r="2505" spans="2:5" x14ac:dyDescent="0.3">
      <c r="B2505" t="s">
        <v>4391</v>
      </c>
      <c r="C2505">
        <v>531319</v>
      </c>
      <c r="D2505" t="s">
        <v>698</v>
      </c>
      <c r="E2505" t="s">
        <v>715</v>
      </c>
    </row>
    <row r="2506" spans="2:5" x14ac:dyDescent="0.3">
      <c r="B2506" t="s">
        <v>4392</v>
      </c>
      <c r="C2506">
        <v>532500</v>
      </c>
      <c r="D2506" t="s">
        <v>4393</v>
      </c>
      <c r="E2506" t="s">
        <v>2628</v>
      </c>
    </row>
    <row r="2507" spans="2:5" x14ac:dyDescent="0.3">
      <c r="B2507" t="s">
        <v>4394</v>
      </c>
      <c r="C2507">
        <v>532500</v>
      </c>
      <c r="D2507" t="s">
        <v>4393</v>
      </c>
      <c r="E2507" t="s">
        <v>2628</v>
      </c>
    </row>
    <row r="2508" spans="2:5" x14ac:dyDescent="0.3">
      <c r="B2508" t="s">
        <v>4395</v>
      </c>
      <c r="C2508" t="s">
        <v>698</v>
      </c>
      <c r="D2508" t="s">
        <v>4396</v>
      </c>
      <c r="E2508" t="s">
        <v>709</v>
      </c>
    </row>
    <row r="2509" spans="2:5" x14ac:dyDescent="0.3">
      <c r="B2509" t="s">
        <v>4397</v>
      </c>
      <c r="C2509">
        <v>540749</v>
      </c>
      <c r="D2509" t="s">
        <v>4398</v>
      </c>
      <c r="E2509" t="s">
        <v>715</v>
      </c>
    </row>
    <row r="2510" spans="2:5" x14ac:dyDescent="0.3">
      <c r="B2510" t="s">
        <v>4399</v>
      </c>
      <c r="C2510" t="s">
        <v>698</v>
      </c>
      <c r="D2510" t="s">
        <v>4400</v>
      </c>
      <c r="E2510" t="s">
        <v>789</v>
      </c>
    </row>
    <row r="2511" spans="2:5" x14ac:dyDescent="0.3">
      <c r="B2511" t="s">
        <v>4401</v>
      </c>
      <c r="C2511">
        <v>523704</v>
      </c>
      <c r="D2511" t="s">
        <v>4402</v>
      </c>
      <c r="E2511" t="s">
        <v>791</v>
      </c>
    </row>
    <row r="2512" spans="2:5" x14ac:dyDescent="0.3">
      <c r="B2512" t="s">
        <v>4403</v>
      </c>
      <c r="C2512">
        <v>506867</v>
      </c>
      <c r="D2512" t="s">
        <v>698</v>
      </c>
      <c r="E2512" t="s">
        <v>713</v>
      </c>
    </row>
    <row r="2513" spans="2:5" x14ac:dyDescent="0.3">
      <c r="B2513" t="s">
        <v>4404</v>
      </c>
      <c r="C2513">
        <v>511768</v>
      </c>
      <c r="D2513" t="s">
        <v>698</v>
      </c>
      <c r="E2513" t="s">
        <v>715</v>
      </c>
    </row>
    <row r="2514" spans="2:5" x14ac:dyDescent="0.3">
      <c r="B2514" t="s">
        <v>4405</v>
      </c>
      <c r="C2514">
        <v>511688</v>
      </c>
      <c r="D2514" t="s">
        <v>698</v>
      </c>
      <c r="E2514" t="s">
        <v>715</v>
      </c>
    </row>
    <row r="2515" spans="2:5" x14ac:dyDescent="0.3">
      <c r="B2515" t="s">
        <v>4406</v>
      </c>
      <c r="C2515">
        <v>540704</v>
      </c>
      <c r="D2515" t="s">
        <v>4407</v>
      </c>
      <c r="E2515" t="s">
        <v>704</v>
      </c>
    </row>
    <row r="2516" spans="2:5" x14ac:dyDescent="0.3">
      <c r="B2516" t="s">
        <v>4408</v>
      </c>
      <c r="C2516">
        <v>539219</v>
      </c>
      <c r="D2516" t="s">
        <v>698</v>
      </c>
      <c r="E2516" t="s">
        <v>1618</v>
      </c>
    </row>
    <row r="2517" spans="2:5" x14ac:dyDescent="0.3">
      <c r="B2517" t="s">
        <v>4409</v>
      </c>
      <c r="C2517">
        <v>500248</v>
      </c>
      <c r="D2517" t="s">
        <v>698</v>
      </c>
      <c r="E2517" t="s">
        <v>818</v>
      </c>
    </row>
    <row r="2518" spans="2:5" x14ac:dyDescent="0.3">
      <c r="B2518" t="s">
        <v>4410</v>
      </c>
      <c r="C2518">
        <v>523371</v>
      </c>
      <c r="D2518" t="s">
        <v>4411</v>
      </c>
      <c r="E2518" t="s">
        <v>1397</v>
      </c>
    </row>
    <row r="2519" spans="2:5" x14ac:dyDescent="0.3">
      <c r="B2519" t="s">
        <v>4412</v>
      </c>
      <c r="C2519">
        <v>539981</v>
      </c>
      <c r="D2519" t="s">
        <v>4413</v>
      </c>
      <c r="E2519" t="s">
        <v>864</v>
      </c>
    </row>
    <row r="2520" spans="2:5" x14ac:dyDescent="0.3">
      <c r="B2520" t="s">
        <v>4414</v>
      </c>
      <c r="C2520">
        <v>534563</v>
      </c>
      <c r="D2520" t="s">
        <v>4415</v>
      </c>
      <c r="E2520" t="s">
        <v>706</v>
      </c>
    </row>
    <row r="2521" spans="2:5" x14ac:dyDescent="0.3">
      <c r="B2521" t="s">
        <v>4416</v>
      </c>
      <c r="C2521">
        <v>500271</v>
      </c>
      <c r="D2521" t="s">
        <v>4417</v>
      </c>
      <c r="E2521" t="s">
        <v>3111</v>
      </c>
    </row>
    <row r="2522" spans="2:5" x14ac:dyDescent="0.3">
      <c r="B2522" t="s">
        <v>4418</v>
      </c>
      <c r="C2522">
        <v>539981</v>
      </c>
      <c r="D2522" t="s">
        <v>4419</v>
      </c>
      <c r="E2522" t="s">
        <v>864</v>
      </c>
    </row>
    <row r="2523" spans="2:5" x14ac:dyDescent="0.3">
      <c r="B2523" t="s">
        <v>4420</v>
      </c>
      <c r="C2523">
        <v>539940</v>
      </c>
      <c r="D2523" t="s">
        <v>4421</v>
      </c>
      <c r="E2523" t="s">
        <v>864</v>
      </c>
    </row>
    <row r="2524" spans="2:5" x14ac:dyDescent="0.3">
      <c r="B2524" t="s">
        <v>4422</v>
      </c>
      <c r="C2524">
        <v>534338</v>
      </c>
      <c r="D2524" t="s">
        <v>698</v>
      </c>
      <c r="E2524" t="s">
        <v>784</v>
      </c>
    </row>
    <row r="2525" spans="2:5" x14ac:dyDescent="0.3">
      <c r="B2525" t="s">
        <v>4423</v>
      </c>
      <c r="C2525">
        <v>526538</v>
      </c>
      <c r="D2525" t="s">
        <v>698</v>
      </c>
      <c r="E2525" t="s">
        <v>736</v>
      </c>
    </row>
    <row r="2526" spans="2:5" x14ac:dyDescent="0.3">
      <c r="B2526" t="s">
        <v>4424</v>
      </c>
      <c r="C2526">
        <v>540401</v>
      </c>
      <c r="D2526" t="s">
        <v>698</v>
      </c>
      <c r="E2526" t="s">
        <v>720</v>
      </c>
    </row>
    <row r="2527" spans="2:5" x14ac:dyDescent="0.3">
      <c r="B2527" t="s">
        <v>4425</v>
      </c>
      <c r="C2527">
        <v>539519</v>
      </c>
      <c r="D2527" t="s">
        <v>698</v>
      </c>
      <c r="E2527" t="s">
        <v>732</v>
      </c>
    </row>
    <row r="2528" spans="2:5" x14ac:dyDescent="0.3">
      <c r="B2528" t="s">
        <v>4426</v>
      </c>
      <c r="C2528">
        <v>531221</v>
      </c>
      <c r="D2528" t="s">
        <v>698</v>
      </c>
      <c r="E2528" t="s">
        <v>1226</v>
      </c>
    </row>
    <row r="2529" spans="2:5" x14ac:dyDescent="0.3">
      <c r="B2529" t="s">
        <v>4427</v>
      </c>
      <c r="C2529">
        <v>531680</v>
      </c>
      <c r="D2529" t="s">
        <v>698</v>
      </c>
      <c r="E2529" t="s">
        <v>812</v>
      </c>
    </row>
    <row r="2530" spans="2:5" x14ac:dyDescent="0.3">
      <c r="B2530" t="s">
        <v>4428</v>
      </c>
      <c r="C2530">
        <v>522249</v>
      </c>
      <c r="D2530" t="s">
        <v>4429</v>
      </c>
      <c r="E2530" t="s">
        <v>713</v>
      </c>
    </row>
    <row r="2531" spans="2:5" x14ac:dyDescent="0.3">
      <c r="B2531" t="s">
        <v>4430</v>
      </c>
      <c r="C2531">
        <v>523792</v>
      </c>
      <c r="D2531" t="s">
        <v>4431</v>
      </c>
      <c r="E2531" t="s">
        <v>706</v>
      </c>
    </row>
    <row r="2532" spans="2:5" x14ac:dyDescent="0.3">
      <c r="B2532" t="s">
        <v>4432</v>
      </c>
      <c r="C2532">
        <v>533152</v>
      </c>
      <c r="D2532" t="s">
        <v>4433</v>
      </c>
      <c r="E2532" t="s">
        <v>1096</v>
      </c>
    </row>
    <row r="2533" spans="2:5" x14ac:dyDescent="0.3">
      <c r="B2533" t="s">
        <v>4434</v>
      </c>
      <c r="C2533">
        <v>532852</v>
      </c>
      <c r="D2533" t="s">
        <v>4435</v>
      </c>
      <c r="E2533" t="s">
        <v>718</v>
      </c>
    </row>
    <row r="2534" spans="2:5" x14ac:dyDescent="0.3">
      <c r="B2534" t="s">
        <v>4436</v>
      </c>
      <c r="C2534">
        <v>532654</v>
      </c>
      <c r="D2534" t="s">
        <v>4437</v>
      </c>
      <c r="E2534" t="s">
        <v>1105</v>
      </c>
    </row>
    <row r="2535" spans="2:5" x14ac:dyDescent="0.3">
      <c r="B2535" t="s">
        <v>4438</v>
      </c>
      <c r="C2535">
        <v>532654</v>
      </c>
      <c r="D2535" t="s">
        <v>4437</v>
      </c>
      <c r="E2535" t="s">
        <v>1105</v>
      </c>
    </row>
    <row r="2536" spans="2:5" x14ac:dyDescent="0.3">
      <c r="B2536" t="s">
        <v>4439</v>
      </c>
      <c r="C2536">
        <v>532629</v>
      </c>
      <c r="D2536" t="s">
        <v>4440</v>
      </c>
      <c r="E2536" t="s">
        <v>1096</v>
      </c>
    </row>
    <row r="2537" spans="2:5" x14ac:dyDescent="0.3">
      <c r="B2537" t="s">
        <v>4441</v>
      </c>
      <c r="C2537">
        <v>512267</v>
      </c>
      <c r="D2537" t="s">
        <v>698</v>
      </c>
      <c r="E2537" t="s">
        <v>701</v>
      </c>
    </row>
    <row r="2538" spans="2:5" x14ac:dyDescent="0.3">
      <c r="B2538" t="s">
        <v>4442</v>
      </c>
      <c r="C2538">
        <v>531146</v>
      </c>
      <c r="D2538" t="s">
        <v>698</v>
      </c>
      <c r="E2538" t="s">
        <v>736</v>
      </c>
    </row>
    <row r="2539" spans="2:5" x14ac:dyDescent="0.3">
      <c r="B2539" t="s">
        <v>4443</v>
      </c>
      <c r="C2539">
        <v>523144</v>
      </c>
      <c r="D2539" t="s">
        <v>698</v>
      </c>
      <c r="E2539" t="s">
        <v>736</v>
      </c>
    </row>
    <row r="2540" spans="2:5" x14ac:dyDescent="0.3">
      <c r="B2540" t="s">
        <v>4444</v>
      </c>
      <c r="C2540">
        <v>539938</v>
      </c>
      <c r="D2540" t="s">
        <v>4445</v>
      </c>
      <c r="E2540" t="s">
        <v>681</v>
      </c>
    </row>
    <row r="2541" spans="2:5" x14ac:dyDescent="0.3">
      <c r="B2541" t="s">
        <v>4446</v>
      </c>
      <c r="C2541">
        <v>540937</v>
      </c>
      <c r="D2541" t="s">
        <v>698</v>
      </c>
      <c r="E2541" t="s">
        <v>736</v>
      </c>
    </row>
    <row r="2542" spans="2:5" x14ac:dyDescent="0.3">
      <c r="B2542" t="s">
        <v>4447</v>
      </c>
      <c r="C2542">
        <v>526301</v>
      </c>
      <c r="D2542" t="s">
        <v>698</v>
      </c>
      <c r="E2542" t="s">
        <v>887</v>
      </c>
    </row>
    <row r="2543" spans="2:5" x14ac:dyDescent="0.3">
      <c r="B2543" t="s">
        <v>4448</v>
      </c>
      <c r="C2543">
        <v>538834</v>
      </c>
      <c r="D2543" t="s">
        <v>698</v>
      </c>
      <c r="E2543" t="s">
        <v>715</v>
      </c>
    </row>
    <row r="2544" spans="2:5" x14ac:dyDescent="0.3">
      <c r="B2544" t="s">
        <v>4449</v>
      </c>
      <c r="C2544">
        <v>512505</v>
      </c>
      <c r="D2544" t="s">
        <v>698</v>
      </c>
      <c r="E2544" t="s">
        <v>1021</v>
      </c>
    </row>
    <row r="2545" spans="2:5" x14ac:dyDescent="0.3">
      <c r="B2545" t="s">
        <v>4450</v>
      </c>
      <c r="C2545">
        <v>540519</v>
      </c>
      <c r="D2545" t="s">
        <v>698</v>
      </c>
      <c r="E2545" t="s">
        <v>706</v>
      </c>
    </row>
    <row r="2546" spans="2:5" x14ac:dyDescent="0.3">
      <c r="B2546" t="s">
        <v>4451</v>
      </c>
      <c r="C2546">
        <v>511276</v>
      </c>
      <c r="D2546" t="s">
        <v>698</v>
      </c>
      <c r="E2546" t="s">
        <v>896</v>
      </c>
    </row>
    <row r="2547" spans="2:5" x14ac:dyDescent="0.3">
      <c r="B2547" t="s">
        <v>4452</v>
      </c>
      <c r="C2547">
        <v>531176</v>
      </c>
      <c r="D2547" t="s">
        <v>698</v>
      </c>
      <c r="E2547" t="s">
        <v>715</v>
      </c>
    </row>
    <row r="2548" spans="2:5" x14ac:dyDescent="0.3">
      <c r="B2548" t="s">
        <v>4453</v>
      </c>
      <c r="C2548">
        <v>531417</v>
      </c>
      <c r="D2548" t="s">
        <v>698</v>
      </c>
      <c r="E2548" t="s">
        <v>715</v>
      </c>
    </row>
    <row r="2549" spans="2:5" x14ac:dyDescent="0.3">
      <c r="B2549" t="s">
        <v>4454</v>
      </c>
      <c r="C2549">
        <v>532105</v>
      </c>
      <c r="D2549" t="s">
        <v>698</v>
      </c>
      <c r="E2549" t="s">
        <v>1119</v>
      </c>
    </row>
    <row r="2550" spans="2:5" x14ac:dyDescent="0.3">
      <c r="B2550" t="s">
        <v>4455</v>
      </c>
      <c r="C2550">
        <v>532105</v>
      </c>
      <c r="D2550" t="s">
        <v>698</v>
      </c>
      <c r="E2550" t="s">
        <v>1119</v>
      </c>
    </row>
    <row r="2551" spans="2:5" x14ac:dyDescent="0.3">
      <c r="B2551" t="s">
        <v>4456</v>
      </c>
      <c r="C2551">
        <v>539767</v>
      </c>
      <c r="D2551" t="s">
        <v>698</v>
      </c>
      <c r="E2551" t="s">
        <v>784</v>
      </c>
    </row>
    <row r="2552" spans="2:5" x14ac:dyDescent="0.3">
      <c r="B2552" t="s">
        <v>4457</v>
      </c>
      <c r="C2552">
        <v>532408</v>
      </c>
      <c r="D2552" t="s">
        <v>4458</v>
      </c>
      <c r="E2552" t="s">
        <v>791</v>
      </c>
    </row>
    <row r="2553" spans="2:5" x14ac:dyDescent="0.3">
      <c r="B2553" t="s">
        <v>4459</v>
      </c>
      <c r="C2553">
        <v>541352</v>
      </c>
      <c r="D2553" t="s">
        <v>698</v>
      </c>
      <c r="E2553" t="s">
        <v>778</v>
      </c>
    </row>
    <row r="2554" spans="2:5" x14ac:dyDescent="0.3">
      <c r="B2554" t="s">
        <v>4460</v>
      </c>
      <c r="C2554">
        <v>532865</v>
      </c>
      <c r="D2554" t="s">
        <v>4461</v>
      </c>
      <c r="E2554" t="s">
        <v>858</v>
      </c>
    </row>
    <row r="2555" spans="2:5" x14ac:dyDescent="0.3">
      <c r="B2555" t="s">
        <v>4462</v>
      </c>
      <c r="C2555">
        <v>511367</v>
      </c>
      <c r="D2555" t="s">
        <v>698</v>
      </c>
      <c r="E2555" t="s">
        <v>715</v>
      </c>
    </row>
    <row r="2556" spans="2:5" x14ac:dyDescent="0.3">
      <c r="B2556" t="s">
        <v>4463</v>
      </c>
      <c r="C2556">
        <v>511367</v>
      </c>
      <c r="D2556" t="s">
        <v>698</v>
      </c>
      <c r="E2556" t="s">
        <v>715</v>
      </c>
    </row>
    <row r="2557" spans="2:5" x14ac:dyDescent="0.3">
      <c r="B2557" t="s">
        <v>4464</v>
      </c>
      <c r="C2557">
        <v>539012</v>
      </c>
      <c r="D2557" t="s">
        <v>698</v>
      </c>
      <c r="E2557" t="s">
        <v>704</v>
      </c>
    </row>
    <row r="2558" spans="2:5" x14ac:dyDescent="0.3">
      <c r="B2558" t="s">
        <v>4465</v>
      </c>
      <c r="C2558">
        <v>540730</v>
      </c>
      <c r="D2558" t="s">
        <v>698</v>
      </c>
      <c r="E2558" t="s">
        <v>720</v>
      </c>
    </row>
    <row r="2559" spans="2:5" x14ac:dyDescent="0.3">
      <c r="B2559" t="s">
        <v>4466</v>
      </c>
      <c r="C2559">
        <v>511740</v>
      </c>
      <c r="D2559" t="s">
        <v>698</v>
      </c>
      <c r="E2559" t="s">
        <v>756</v>
      </c>
    </row>
    <row r="2560" spans="2:5" x14ac:dyDescent="0.3">
      <c r="B2560" t="s">
        <v>4467</v>
      </c>
      <c r="C2560">
        <v>511377</v>
      </c>
      <c r="D2560" t="s">
        <v>698</v>
      </c>
      <c r="E2560" t="s">
        <v>715</v>
      </c>
    </row>
    <row r="2561" spans="2:5" x14ac:dyDescent="0.3">
      <c r="B2561" t="s">
        <v>4468</v>
      </c>
      <c r="C2561">
        <v>511738</v>
      </c>
      <c r="D2561" t="s">
        <v>698</v>
      </c>
      <c r="E2561" t="s">
        <v>681</v>
      </c>
    </row>
    <row r="2562" spans="2:5" x14ac:dyDescent="0.3">
      <c r="B2562" t="s">
        <v>4469</v>
      </c>
      <c r="C2562">
        <v>532307</v>
      </c>
      <c r="D2562" t="s">
        <v>4470</v>
      </c>
      <c r="E2562" t="s">
        <v>791</v>
      </c>
    </row>
    <row r="2563" spans="2:5" x14ac:dyDescent="0.3">
      <c r="B2563" t="s">
        <v>4471</v>
      </c>
      <c r="C2563">
        <v>531127</v>
      </c>
      <c r="D2563" t="s">
        <v>698</v>
      </c>
      <c r="E2563" t="s">
        <v>715</v>
      </c>
    </row>
    <row r="2564" spans="2:5" x14ac:dyDescent="0.3">
      <c r="B2564" t="s">
        <v>4472</v>
      </c>
      <c r="C2564">
        <v>523828</v>
      </c>
      <c r="D2564" t="s">
        <v>4473</v>
      </c>
      <c r="E2564" t="s">
        <v>1053</v>
      </c>
    </row>
    <row r="2565" spans="2:5" x14ac:dyDescent="0.3">
      <c r="B2565" t="s">
        <v>4474</v>
      </c>
      <c r="C2565">
        <v>531727</v>
      </c>
      <c r="D2565" t="s">
        <v>698</v>
      </c>
      <c r="E2565" t="s">
        <v>1053</v>
      </c>
    </row>
    <row r="2566" spans="2:5" x14ac:dyDescent="0.3">
      <c r="B2566" t="s">
        <v>4475</v>
      </c>
      <c r="C2566">
        <v>539126</v>
      </c>
      <c r="D2566" t="s">
        <v>4476</v>
      </c>
      <c r="E2566" t="s">
        <v>1293</v>
      </c>
    </row>
    <row r="2567" spans="2:5" x14ac:dyDescent="0.3">
      <c r="B2567" t="s">
        <v>4477</v>
      </c>
      <c r="C2567">
        <v>538942</v>
      </c>
      <c r="D2567" t="s">
        <v>698</v>
      </c>
      <c r="E2567" t="s">
        <v>1119</v>
      </c>
    </row>
    <row r="2568" spans="2:5" x14ac:dyDescent="0.3">
      <c r="B2568" t="s">
        <v>4478</v>
      </c>
      <c r="C2568">
        <v>526235</v>
      </c>
      <c r="D2568" t="s">
        <v>4479</v>
      </c>
      <c r="E2568" t="s">
        <v>687</v>
      </c>
    </row>
    <row r="2569" spans="2:5" x14ac:dyDescent="0.3">
      <c r="B2569" t="s">
        <v>4480</v>
      </c>
      <c r="C2569">
        <v>500126</v>
      </c>
      <c r="D2569" t="s">
        <v>4481</v>
      </c>
      <c r="E2569" t="s">
        <v>736</v>
      </c>
    </row>
    <row r="2570" spans="2:5" x14ac:dyDescent="0.3">
      <c r="B2570" t="s">
        <v>4482</v>
      </c>
      <c r="C2570">
        <v>538964</v>
      </c>
      <c r="D2570" t="s">
        <v>698</v>
      </c>
      <c r="E2570" t="s">
        <v>736</v>
      </c>
    </row>
    <row r="2571" spans="2:5" x14ac:dyDescent="0.3">
      <c r="B2571" t="s">
        <v>4483</v>
      </c>
      <c r="C2571">
        <v>531357</v>
      </c>
      <c r="D2571" t="s">
        <v>698</v>
      </c>
      <c r="E2571" t="s">
        <v>720</v>
      </c>
    </row>
    <row r="2572" spans="2:5" x14ac:dyDescent="0.3">
      <c r="B2572" t="s">
        <v>4484</v>
      </c>
      <c r="C2572">
        <v>512415</v>
      </c>
      <c r="D2572" t="s">
        <v>698</v>
      </c>
      <c r="E2572" t="s">
        <v>1119</v>
      </c>
    </row>
    <row r="2573" spans="2:5" x14ac:dyDescent="0.3">
      <c r="B2573" t="s">
        <v>4485</v>
      </c>
      <c r="C2573">
        <v>500274</v>
      </c>
      <c r="D2573" t="s">
        <v>698</v>
      </c>
      <c r="E2573" t="s">
        <v>736</v>
      </c>
    </row>
    <row r="2574" spans="2:5" x14ac:dyDescent="0.3">
      <c r="B2574" t="s">
        <v>4486</v>
      </c>
      <c r="C2574">
        <v>531810</v>
      </c>
      <c r="D2574" t="s">
        <v>698</v>
      </c>
      <c r="E2574" t="s">
        <v>1021</v>
      </c>
    </row>
    <row r="2575" spans="2:5" x14ac:dyDescent="0.3">
      <c r="B2575" t="s">
        <v>4487</v>
      </c>
      <c r="C2575">
        <v>531810</v>
      </c>
      <c r="D2575" t="s">
        <v>698</v>
      </c>
      <c r="E2575" t="s">
        <v>1021</v>
      </c>
    </row>
    <row r="2576" spans="2:5" x14ac:dyDescent="0.3">
      <c r="B2576" t="s">
        <v>4488</v>
      </c>
      <c r="C2576">
        <v>513335</v>
      </c>
      <c r="D2576" t="s">
        <v>4489</v>
      </c>
      <c r="E2576" t="s">
        <v>1618</v>
      </c>
    </row>
    <row r="2577" spans="2:5" x14ac:dyDescent="0.3">
      <c r="B2577" t="s">
        <v>4490</v>
      </c>
      <c r="C2577">
        <v>532990</v>
      </c>
      <c r="D2577" t="s">
        <v>4491</v>
      </c>
      <c r="E2577" t="s">
        <v>730</v>
      </c>
    </row>
    <row r="2578" spans="2:5" x14ac:dyDescent="0.3">
      <c r="B2578" t="s">
        <v>4492</v>
      </c>
      <c r="C2578">
        <v>500159</v>
      </c>
      <c r="D2578" t="s">
        <v>698</v>
      </c>
      <c r="E2578" t="s">
        <v>692</v>
      </c>
    </row>
    <row r="2579" spans="2:5" x14ac:dyDescent="0.3">
      <c r="B2579" t="s">
        <v>4493</v>
      </c>
      <c r="C2579">
        <v>542650</v>
      </c>
      <c r="D2579" t="s">
        <v>4494</v>
      </c>
      <c r="E2579" t="s">
        <v>887</v>
      </c>
    </row>
    <row r="2580" spans="2:5" x14ac:dyDescent="0.3">
      <c r="B2580" t="s">
        <v>4495</v>
      </c>
      <c r="C2580">
        <v>540150</v>
      </c>
      <c r="D2580" t="s">
        <v>698</v>
      </c>
      <c r="E2580" t="s">
        <v>1096</v>
      </c>
    </row>
    <row r="2581" spans="2:5" x14ac:dyDescent="0.3">
      <c r="B2581" t="s">
        <v>4496</v>
      </c>
      <c r="C2581">
        <v>513496</v>
      </c>
      <c r="D2581" t="s">
        <v>698</v>
      </c>
      <c r="E2581" t="s">
        <v>3214</v>
      </c>
    </row>
    <row r="2582" spans="2:5" x14ac:dyDescent="0.3">
      <c r="B2582" t="s">
        <v>4497</v>
      </c>
      <c r="C2582">
        <v>531613</v>
      </c>
      <c r="D2582" t="s">
        <v>4498</v>
      </c>
      <c r="E2582" t="s">
        <v>1254</v>
      </c>
    </row>
    <row r="2583" spans="2:5" x14ac:dyDescent="0.3">
      <c r="B2583" t="s">
        <v>4499</v>
      </c>
      <c r="C2583">
        <v>526622</v>
      </c>
      <c r="D2583" t="s">
        <v>698</v>
      </c>
      <c r="E2583" t="s">
        <v>1019</v>
      </c>
    </row>
    <row r="2584" spans="2:5" x14ac:dyDescent="0.3">
      <c r="B2584" t="s">
        <v>4500</v>
      </c>
      <c r="C2584">
        <v>526622</v>
      </c>
      <c r="D2584" t="s">
        <v>698</v>
      </c>
      <c r="E2584" t="s">
        <v>1019</v>
      </c>
    </row>
    <row r="2585" spans="2:5" x14ac:dyDescent="0.3">
      <c r="B2585" t="s">
        <v>4501</v>
      </c>
      <c r="C2585">
        <v>513721</v>
      </c>
      <c r="D2585" t="s">
        <v>698</v>
      </c>
      <c r="E2585" t="s">
        <v>730</v>
      </c>
    </row>
    <row r="2586" spans="2:5" x14ac:dyDescent="0.3">
      <c r="B2586" t="s">
        <v>4502</v>
      </c>
      <c r="C2586">
        <v>532850</v>
      </c>
      <c r="D2586" t="s">
        <v>4503</v>
      </c>
      <c r="E2586" t="s">
        <v>1240</v>
      </c>
    </row>
    <row r="2587" spans="2:5" x14ac:dyDescent="0.3">
      <c r="B2587" t="s">
        <v>4504</v>
      </c>
      <c r="C2587">
        <v>523343</v>
      </c>
      <c r="D2587" t="s">
        <v>698</v>
      </c>
      <c r="E2587" t="s">
        <v>715</v>
      </c>
    </row>
    <row r="2588" spans="2:5" x14ac:dyDescent="0.3">
      <c r="B2588" t="s">
        <v>4505</v>
      </c>
      <c r="C2588">
        <v>523343</v>
      </c>
      <c r="D2588" t="s">
        <v>698</v>
      </c>
      <c r="E2588" t="s">
        <v>715</v>
      </c>
    </row>
    <row r="2589" spans="2:5" x14ac:dyDescent="0.3">
      <c r="B2589" t="s">
        <v>4506</v>
      </c>
      <c r="C2589">
        <v>526251</v>
      </c>
      <c r="D2589" t="s">
        <v>698</v>
      </c>
      <c r="E2589" t="s">
        <v>681</v>
      </c>
    </row>
    <row r="2590" spans="2:5" x14ac:dyDescent="0.3">
      <c r="B2590" t="s">
        <v>4507</v>
      </c>
      <c r="C2590">
        <v>500277</v>
      </c>
      <c r="D2590" t="s">
        <v>698</v>
      </c>
      <c r="E2590" t="s">
        <v>713</v>
      </c>
    </row>
    <row r="2591" spans="2:5" x14ac:dyDescent="0.3">
      <c r="B2591" t="s">
        <v>4508</v>
      </c>
      <c r="C2591">
        <v>531192</v>
      </c>
      <c r="D2591" t="s">
        <v>698</v>
      </c>
      <c r="E2591" t="s">
        <v>715</v>
      </c>
    </row>
    <row r="2592" spans="2:5" x14ac:dyDescent="0.3">
      <c r="B2592" t="s">
        <v>4509</v>
      </c>
      <c r="C2592">
        <v>540744</v>
      </c>
      <c r="D2592" t="s">
        <v>698</v>
      </c>
      <c r="E2592" t="s">
        <v>730</v>
      </c>
    </row>
    <row r="2593" spans="2:5" x14ac:dyDescent="0.3">
      <c r="B2593" t="s">
        <v>4510</v>
      </c>
      <c r="C2593">
        <v>533310</v>
      </c>
      <c r="D2593" t="s">
        <v>4511</v>
      </c>
      <c r="E2593" t="s">
        <v>4512</v>
      </c>
    </row>
    <row r="2594" spans="2:5" x14ac:dyDescent="0.3">
      <c r="B2594" t="s">
        <v>4513</v>
      </c>
      <c r="C2594">
        <v>526570</v>
      </c>
      <c r="D2594" t="s">
        <v>698</v>
      </c>
      <c r="E2594" t="s">
        <v>1226</v>
      </c>
    </row>
    <row r="2595" spans="2:5" x14ac:dyDescent="0.3">
      <c r="B2595" t="s">
        <v>4514</v>
      </c>
      <c r="C2595">
        <v>538895</v>
      </c>
      <c r="D2595" t="s">
        <v>698</v>
      </c>
      <c r="E2595" t="s">
        <v>720</v>
      </c>
    </row>
    <row r="2596" spans="2:5" x14ac:dyDescent="0.3">
      <c r="B2596" t="s">
        <v>4515</v>
      </c>
      <c r="C2596">
        <v>541337</v>
      </c>
      <c r="D2596" t="s">
        <v>698</v>
      </c>
      <c r="E2596" t="s">
        <v>975</v>
      </c>
    </row>
    <row r="2597" spans="2:5" x14ac:dyDescent="0.3">
      <c r="B2597" t="s">
        <v>4516</v>
      </c>
      <c r="C2597">
        <v>531338</v>
      </c>
      <c r="D2597" t="s">
        <v>698</v>
      </c>
      <c r="E2597" t="s">
        <v>1226</v>
      </c>
    </row>
    <row r="2598" spans="2:5" x14ac:dyDescent="0.3">
      <c r="B2598" t="s">
        <v>4517</v>
      </c>
      <c r="C2598">
        <v>511018</v>
      </c>
      <c r="D2598" t="s">
        <v>698</v>
      </c>
      <c r="E2598" t="s">
        <v>1119</v>
      </c>
    </row>
    <row r="2599" spans="2:5" x14ac:dyDescent="0.3">
      <c r="B2599" t="s">
        <v>4518</v>
      </c>
      <c r="C2599">
        <v>507621</v>
      </c>
      <c r="D2599" t="s">
        <v>698</v>
      </c>
      <c r="E2599" t="s">
        <v>758</v>
      </c>
    </row>
    <row r="2600" spans="2:5" x14ac:dyDescent="0.3">
      <c r="B2600" t="s">
        <v>4519</v>
      </c>
      <c r="C2600">
        <v>511187</v>
      </c>
      <c r="D2600" t="s">
        <v>698</v>
      </c>
      <c r="E2600" t="s">
        <v>1119</v>
      </c>
    </row>
    <row r="2601" spans="2:5" x14ac:dyDescent="0.3">
      <c r="B2601" t="s">
        <v>4520</v>
      </c>
      <c r="C2601" t="s">
        <v>698</v>
      </c>
      <c r="D2601" t="s">
        <v>4521</v>
      </c>
      <c r="E2601" t="s">
        <v>709</v>
      </c>
    </row>
    <row r="2602" spans="2:5" x14ac:dyDescent="0.3">
      <c r="B2602" t="s">
        <v>4522</v>
      </c>
      <c r="C2602">
        <v>531456</v>
      </c>
      <c r="D2602" t="s">
        <v>698</v>
      </c>
      <c r="E2602" t="s">
        <v>713</v>
      </c>
    </row>
    <row r="2603" spans="2:5" x14ac:dyDescent="0.3">
      <c r="B2603" t="s">
        <v>4523</v>
      </c>
      <c r="C2603">
        <v>538962</v>
      </c>
      <c r="D2603" t="s">
        <v>4524</v>
      </c>
      <c r="E2603" t="s">
        <v>1053</v>
      </c>
    </row>
    <row r="2604" spans="2:5" x14ac:dyDescent="0.3">
      <c r="B2604" t="s">
        <v>4525</v>
      </c>
      <c r="C2604">
        <v>539303</v>
      </c>
      <c r="D2604" t="s">
        <v>698</v>
      </c>
      <c r="E2604" t="s">
        <v>715</v>
      </c>
    </row>
    <row r="2605" spans="2:5" x14ac:dyDescent="0.3">
      <c r="B2605" t="s">
        <v>4526</v>
      </c>
      <c r="C2605">
        <v>532539</v>
      </c>
      <c r="D2605" t="s">
        <v>4527</v>
      </c>
      <c r="E2605" t="s">
        <v>1053</v>
      </c>
    </row>
    <row r="2606" spans="2:5" x14ac:dyDescent="0.3">
      <c r="B2606" t="s">
        <v>4528</v>
      </c>
      <c r="C2606">
        <v>517344</v>
      </c>
      <c r="D2606" t="s">
        <v>4529</v>
      </c>
      <c r="E2606" t="s">
        <v>791</v>
      </c>
    </row>
    <row r="2607" spans="2:5" x14ac:dyDescent="0.3">
      <c r="B2607" t="s">
        <v>4530</v>
      </c>
      <c r="C2607">
        <v>517344</v>
      </c>
      <c r="D2607" t="s">
        <v>4529</v>
      </c>
      <c r="E2607" t="s">
        <v>791</v>
      </c>
    </row>
    <row r="2608" spans="2:5" x14ac:dyDescent="0.3">
      <c r="B2608" t="s">
        <v>4531</v>
      </c>
      <c r="C2608">
        <v>532819</v>
      </c>
      <c r="D2608" t="s">
        <v>4532</v>
      </c>
      <c r="E2608" t="s">
        <v>684</v>
      </c>
    </row>
    <row r="2609" spans="2:5" x14ac:dyDescent="0.3">
      <c r="B2609" t="s">
        <v>4533</v>
      </c>
      <c r="C2609">
        <v>523373</v>
      </c>
      <c r="D2609" t="s">
        <v>698</v>
      </c>
      <c r="E2609" t="s">
        <v>812</v>
      </c>
    </row>
    <row r="2610" spans="2:5" x14ac:dyDescent="0.3">
      <c r="B2610" t="s">
        <v>4534</v>
      </c>
      <c r="C2610">
        <v>523373</v>
      </c>
      <c r="D2610" t="s">
        <v>698</v>
      </c>
      <c r="E2610" t="s">
        <v>812</v>
      </c>
    </row>
    <row r="2611" spans="2:5" x14ac:dyDescent="0.3">
      <c r="B2611" t="s">
        <v>4535</v>
      </c>
      <c r="C2611">
        <v>532164</v>
      </c>
      <c r="D2611" t="s">
        <v>698</v>
      </c>
      <c r="E2611" t="s">
        <v>715</v>
      </c>
    </row>
    <row r="2612" spans="2:5" x14ac:dyDescent="0.3">
      <c r="B2612" t="s">
        <v>4536</v>
      </c>
      <c r="C2612">
        <v>505797</v>
      </c>
      <c r="D2612" t="s">
        <v>698</v>
      </c>
      <c r="E2612" t="s">
        <v>883</v>
      </c>
    </row>
    <row r="2613" spans="2:5" x14ac:dyDescent="0.3">
      <c r="B2613" t="s">
        <v>4537</v>
      </c>
      <c r="C2613">
        <v>500279</v>
      </c>
      <c r="D2613" t="s">
        <v>4538</v>
      </c>
      <c r="E2613" t="s">
        <v>1067</v>
      </c>
    </row>
    <row r="2614" spans="2:5" x14ac:dyDescent="0.3">
      <c r="B2614" t="s">
        <v>4539</v>
      </c>
      <c r="C2614">
        <v>505336</v>
      </c>
      <c r="D2614" t="s">
        <v>698</v>
      </c>
      <c r="E2614" t="s">
        <v>706</v>
      </c>
    </row>
    <row r="2615" spans="2:5" x14ac:dyDescent="0.3">
      <c r="B2615" t="s">
        <v>4540</v>
      </c>
      <c r="C2615">
        <v>505336</v>
      </c>
      <c r="D2615" t="s">
        <v>698</v>
      </c>
      <c r="E2615" t="s">
        <v>706</v>
      </c>
    </row>
    <row r="2616" spans="2:5" x14ac:dyDescent="0.3">
      <c r="B2616" t="s">
        <v>4541</v>
      </c>
      <c r="C2616">
        <v>526642</v>
      </c>
      <c r="D2616" t="s">
        <v>4542</v>
      </c>
      <c r="E2616" t="s">
        <v>1124</v>
      </c>
    </row>
    <row r="2617" spans="2:5" x14ac:dyDescent="0.3">
      <c r="B2617" t="s">
        <v>4543</v>
      </c>
      <c r="C2617">
        <v>539220</v>
      </c>
      <c r="D2617" t="s">
        <v>698</v>
      </c>
      <c r="E2617" t="s">
        <v>812</v>
      </c>
    </row>
    <row r="2618" spans="2:5" x14ac:dyDescent="0.3">
      <c r="B2618" t="s">
        <v>4544</v>
      </c>
      <c r="C2618">
        <v>541195</v>
      </c>
      <c r="D2618" t="s">
        <v>4545</v>
      </c>
      <c r="E2618" t="s">
        <v>1021</v>
      </c>
    </row>
    <row r="2619" spans="2:5" x14ac:dyDescent="0.3">
      <c r="B2619" t="s">
        <v>4546</v>
      </c>
      <c r="C2619">
        <v>539594</v>
      </c>
      <c r="D2619" t="s">
        <v>698</v>
      </c>
      <c r="E2619" t="s">
        <v>896</v>
      </c>
    </row>
    <row r="2620" spans="2:5" x14ac:dyDescent="0.3">
      <c r="B2620" t="s">
        <v>4547</v>
      </c>
      <c r="C2620" t="s">
        <v>698</v>
      </c>
      <c r="D2620" t="s">
        <v>4548</v>
      </c>
      <c r="E2620" t="s">
        <v>709</v>
      </c>
    </row>
    <row r="2621" spans="2:5" x14ac:dyDescent="0.3">
      <c r="B2621" t="s">
        <v>4549</v>
      </c>
      <c r="C2621">
        <v>523782</v>
      </c>
      <c r="D2621" t="s">
        <v>698</v>
      </c>
      <c r="E2621" t="s">
        <v>720</v>
      </c>
    </row>
    <row r="2622" spans="2:5" x14ac:dyDescent="0.3">
      <c r="B2622" t="s">
        <v>4550</v>
      </c>
      <c r="C2622">
        <v>523782</v>
      </c>
      <c r="D2622" t="s">
        <v>698</v>
      </c>
      <c r="E2622" t="s">
        <v>720</v>
      </c>
    </row>
    <row r="2623" spans="2:5" x14ac:dyDescent="0.3">
      <c r="B2623" t="s">
        <v>4551</v>
      </c>
      <c r="C2623">
        <v>540078</v>
      </c>
      <c r="D2623" t="s">
        <v>698</v>
      </c>
      <c r="E2623" t="s">
        <v>893</v>
      </c>
    </row>
    <row r="2624" spans="2:5" x14ac:dyDescent="0.3">
      <c r="B2624" t="s">
        <v>4552</v>
      </c>
      <c r="C2624" t="s">
        <v>698</v>
      </c>
      <c r="D2624" t="s">
        <v>4553</v>
      </c>
      <c r="E2624" t="s">
        <v>709</v>
      </c>
    </row>
    <row r="2625" spans="2:5" x14ac:dyDescent="0.3">
      <c r="B2625" t="s">
        <v>4554</v>
      </c>
      <c r="C2625">
        <v>522036</v>
      </c>
      <c r="D2625" t="s">
        <v>4555</v>
      </c>
      <c r="E2625" t="s">
        <v>883</v>
      </c>
    </row>
    <row r="2626" spans="2:5" x14ac:dyDescent="0.3">
      <c r="B2626" t="s">
        <v>4556</v>
      </c>
      <c r="C2626">
        <v>522241</v>
      </c>
      <c r="D2626" t="s">
        <v>4557</v>
      </c>
      <c r="E2626" t="s">
        <v>1618</v>
      </c>
    </row>
    <row r="2627" spans="2:5" x14ac:dyDescent="0.3">
      <c r="B2627" t="s">
        <v>4558</v>
      </c>
      <c r="C2627">
        <v>509196</v>
      </c>
      <c r="D2627" t="s">
        <v>4559</v>
      </c>
      <c r="E2627" t="s">
        <v>4560</v>
      </c>
    </row>
    <row r="2628" spans="2:5" x14ac:dyDescent="0.3">
      <c r="B2628" t="s">
        <v>4561</v>
      </c>
      <c r="C2628" t="s">
        <v>698</v>
      </c>
      <c r="D2628" t="s">
        <v>4562</v>
      </c>
      <c r="E2628" t="s">
        <v>709</v>
      </c>
    </row>
    <row r="2629" spans="2:5" x14ac:dyDescent="0.3">
      <c r="B2629" t="s">
        <v>4563</v>
      </c>
      <c r="C2629">
        <v>513377</v>
      </c>
      <c r="D2629" t="s">
        <v>4564</v>
      </c>
      <c r="E2629" t="s">
        <v>720</v>
      </c>
    </row>
    <row r="2630" spans="2:5" x14ac:dyDescent="0.3">
      <c r="B2630" t="s">
        <v>4565</v>
      </c>
      <c r="C2630">
        <v>503772</v>
      </c>
      <c r="D2630" t="s">
        <v>698</v>
      </c>
      <c r="E2630" t="s">
        <v>720</v>
      </c>
    </row>
    <row r="2631" spans="2:5" x14ac:dyDescent="0.3">
      <c r="B2631" t="s">
        <v>4566</v>
      </c>
      <c r="C2631">
        <v>503015</v>
      </c>
      <c r="D2631" t="s">
        <v>698</v>
      </c>
      <c r="E2631" t="s">
        <v>720</v>
      </c>
    </row>
    <row r="2632" spans="2:5" x14ac:dyDescent="0.3">
      <c r="B2632" t="s">
        <v>4567</v>
      </c>
      <c r="C2632">
        <v>539762</v>
      </c>
      <c r="D2632" t="s">
        <v>698</v>
      </c>
      <c r="E2632" t="s">
        <v>896</v>
      </c>
    </row>
    <row r="2633" spans="2:5" x14ac:dyDescent="0.3">
      <c r="B2633" t="s">
        <v>4568</v>
      </c>
      <c r="C2633">
        <v>519287</v>
      </c>
      <c r="D2633" t="s">
        <v>698</v>
      </c>
      <c r="E2633" t="s">
        <v>758</v>
      </c>
    </row>
    <row r="2634" spans="2:5" x14ac:dyDescent="0.3">
      <c r="B2634" t="s">
        <v>4569</v>
      </c>
      <c r="C2634">
        <v>503015</v>
      </c>
      <c r="D2634" t="s">
        <v>698</v>
      </c>
      <c r="E2634" t="s">
        <v>720</v>
      </c>
    </row>
    <row r="2635" spans="2:5" x14ac:dyDescent="0.3">
      <c r="B2635" t="s">
        <v>4570</v>
      </c>
      <c r="C2635">
        <v>509760</v>
      </c>
      <c r="D2635" t="s">
        <v>698</v>
      </c>
      <c r="E2635" t="s">
        <v>681</v>
      </c>
    </row>
    <row r="2636" spans="2:5" x14ac:dyDescent="0.3">
      <c r="B2636" t="s">
        <v>4571</v>
      </c>
      <c r="C2636">
        <v>513303</v>
      </c>
      <c r="D2636" t="s">
        <v>4572</v>
      </c>
      <c r="E2636" t="s">
        <v>4573</v>
      </c>
    </row>
    <row r="2637" spans="2:5" x14ac:dyDescent="0.3">
      <c r="B2637" t="s">
        <v>4574</v>
      </c>
      <c r="C2637">
        <v>537092</v>
      </c>
      <c r="D2637" t="s">
        <v>698</v>
      </c>
      <c r="E2637" t="s">
        <v>681</v>
      </c>
    </row>
    <row r="2638" spans="2:5" x14ac:dyDescent="0.3">
      <c r="B2638" t="s">
        <v>4575</v>
      </c>
      <c r="C2638">
        <v>519003</v>
      </c>
      <c r="D2638" t="s">
        <v>698</v>
      </c>
      <c r="E2638" t="s">
        <v>896</v>
      </c>
    </row>
    <row r="2639" spans="2:5" x14ac:dyDescent="0.3">
      <c r="B2639" t="s">
        <v>4576</v>
      </c>
      <c r="C2639">
        <v>500890</v>
      </c>
      <c r="D2639" t="s">
        <v>4577</v>
      </c>
      <c r="E2639" t="s">
        <v>1178</v>
      </c>
    </row>
    <row r="2640" spans="2:5" x14ac:dyDescent="0.3">
      <c r="B2640" t="s">
        <v>4578</v>
      </c>
      <c r="C2640">
        <v>503776</v>
      </c>
      <c r="D2640" t="s">
        <v>698</v>
      </c>
      <c r="E2640" t="s">
        <v>842</v>
      </c>
    </row>
    <row r="2641" spans="2:5" x14ac:dyDescent="0.3">
      <c r="B2641" t="s">
        <v>4579</v>
      </c>
      <c r="C2641">
        <v>506261</v>
      </c>
      <c r="D2641" t="s">
        <v>698</v>
      </c>
      <c r="E2641" t="s">
        <v>996</v>
      </c>
    </row>
    <row r="2642" spans="2:5" x14ac:dyDescent="0.3">
      <c r="B2642" t="s">
        <v>4580</v>
      </c>
      <c r="C2642" t="s">
        <v>698</v>
      </c>
      <c r="D2642" t="s">
        <v>4581</v>
      </c>
      <c r="E2642" t="s">
        <v>709</v>
      </c>
    </row>
    <row r="2643" spans="2:5" x14ac:dyDescent="0.3">
      <c r="B2643" t="s">
        <v>4582</v>
      </c>
      <c r="C2643">
        <v>531453</v>
      </c>
      <c r="D2643" t="s">
        <v>4583</v>
      </c>
      <c r="E2643" t="s">
        <v>713</v>
      </c>
    </row>
    <row r="2644" spans="2:5" x14ac:dyDescent="0.3">
      <c r="B2644" t="s">
        <v>4584</v>
      </c>
      <c r="C2644">
        <v>530169</v>
      </c>
      <c r="D2644" t="s">
        <v>698</v>
      </c>
      <c r="E2644" t="s">
        <v>692</v>
      </c>
    </row>
    <row r="2645" spans="2:5" x14ac:dyDescent="0.3">
      <c r="B2645" t="s">
        <v>4585</v>
      </c>
      <c r="C2645">
        <v>532140</v>
      </c>
      <c r="D2645" t="s">
        <v>698</v>
      </c>
      <c r="E2645" t="s">
        <v>713</v>
      </c>
    </row>
    <row r="2646" spans="2:5" x14ac:dyDescent="0.3">
      <c r="B2646" t="s">
        <v>4586</v>
      </c>
      <c r="C2646">
        <v>530047</v>
      </c>
      <c r="D2646" t="s">
        <v>4587</v>
      </c>
      <c r="E2646" t="s">
        <v>713</v>
      </c>
    </row>
    <row r="2647" spans="2:5" x14ac:dyDescent="0.3">
      <c r="B2647" t="s">
        <v>4588</v>
      </c>
      <c r="C2647">
        <v>533286</v>
      </c>
      <c r="D2647" t="s">
        <v>4589</v>
      </c>
      <c r="E2647" t="s">
        <v>678</v>
      </c>
    </row>
    <row r="2648" spans="2:5" x14ac:dyDescent="0.3">
      <c r="B2648" t="s">
        <v>4590</v>
      </c>
      <c r="C2648" t="s">
        <v>698</v>
      </c>
      <c r="D2648" t="s">
        <v>4591</v>
      </c>
      <c r="E2648" t="s">
        <v>709</v>
      </c>
    </row>
    <row r="2649" spans="2:5" x14ac:dyDescent="0.3">
      <c r="B2649" t="s">
        <v>4592</v>
      </c>
      <c r="C2649">
        <v>533080</v>
      </c>
      <c r="D2649" t="s">
        <v>4593</v>
      </c>
      <c r="E2649" t="s">
        <v>893</v>
      </c>
    </row>
    <row r="2650" spans="2:5" x14ac:dyDescent="0.3">
      <c r="B2650" t="s">
        <v>4594</v>
      </c>
      <c r="C2650">
        <v>526263</v>
      </c>
      <c r="D2650" t="s">
        <v>4595</v>
      </c>
      <c r="E2650" t="s">
        <v>1028</v>
      </c>
    </row>
    <row r="2651" spans="2:5" x14ac:dyDescent="0.3">
      <c r="B2651" t="s">
        <v>4596</v>
      </c>
      <c r="C2651">
        <v>511551</v>
      </c>
      <c r="D2651" t="s">
        <v>698</v>
      </c>
      <c r="E2651" t="s">
        <v>681</v>
      </c>
    </row>
    <row r="2652" spans="2:5" x14ac:dyDescent="0.3">
      <c r="B2652" t="s">
        <v>4597</v>
      </c>
      <c r="C2652">
        <v>535910</v>
      </c>
      <c r="D2652" t="s">
        <v>698</v>
      </c>
      <c r="E2652" t="s">
        <v>715</v>
      </c>
    </row>
    <row r="2653" spans="2:5" x14ac:dyDescent="0.3">
      <c r="B2653" t="s">
        <v>4598</v>
      </c>
      <c r="C2653">
        <v>532078</v>
      </c>
      <c r="D2653" t="s">
        <v>698</v>
      </c>
      <c r="E2653" t="s">
        <v>730</v>
      </c>
    </row>
    <row r="2654" spans="2:5" x14ac:dyDescent="0.3">
      <c r="B2654" t="s">
        <v>4599</v>
      </c>
      <c r="C2654">
        <v>513446</v>
      </c>
      <c r="D2654" t="s">
        <v>4600</v>
      </c>
      <c r="E2654" t="s">
        <v>730</v>
      </c>
    </row>
    <row r="2655" spans="2:5" x14ac:dyDescent="0.3">
      <c r="B2655" t="s">
        <v>4601</v>
      </c>
      <c r="C2655">
        <v>532723</v>
      </c>
      <c r="D2655" t="s">
        <v>698</v>
      </c>
      <c r="E2655" t="s">
        <v>784</v>
      </c>
    </row>
    <row r="2656" spans="2:5" x14ac:dyDescent="0.3">
      <c r="B2656" t="s">
        <v>4602</v>
      </c>
      <c r="C2656">
        <v>505343</v>
      </c>
      <c r="D2656" t="s">
        <v>698</v>
      </c>
      <c r="E2656" t="s">
        <v>1119</v>
      </c>
    </row>
    <row r="2657" spans="2:5" x14ac:dyDescent="0.3">
      <c r="B2657" t="s">
        <v>4603</v>
      </c>
      <c r="C2657">
        <v>505343</v>
      </c>
      <c r="D2657" t="s">
        <v>698</v>
      </c>
      <c r="E2657" t="s">
        <v>1119</v>
      </c>
    </row>
    <row r="2658" spans="2:5" x14ac:dyDescent="0.3">
      <c r="B2658" t="s">
        <v>4604</v>
      </c>
      <c r="C2658">
        <v>524084</v>
      </c>
      <c r="D2658" t="s">
        <v>4605</v>
      </c>
      <c r="E2658" t="s">
        <v>842</v>
      </c>
    </row>
    <row r="2659" spans="2:5" x14ac:dyDescent="0.3">
      <c r="B2659" t="s">
        <v>4606</v>
      </c>
      <c r="C2659">
        <v>524084</v>
      </c>
      <c r="D2659" t="s">
        <v>4605</v>
      </c>
      <c r="E2659" t="s">
        <v>842</v>
      </c>
    </row>
    <row r="2660" spans="2:5" x14ac:dyDescent="0.3">
      <c r="B2660" t="s">
        <v>4607</v>
      </c>
      <c r="C2660">
        <v>538836</v>
      </c>
      <c r="D2660" t="s">
        <v>4608</v>
      </c>
      <c r="E2660" t="s">
        <v>812</v>
      </c>
    </row>
    <row r="2661" spans="2:5" x14ac:dyDescent="0.3">
      <c r="B2661" t="s">
        <v>4609</v>
      </c>
      <c r="C2661">
        <v>530167</v>
      </c>
      <c r="D2661" t="s">
        <v>698</v>
      </c>
      <c r="E2661" t="s">
        <v>715</v>
      </c>
    </row>
    <row r="2662" spans="2:5" x14ac:dyDescent="0.3">
      <c r="B2662" t="s">
        <v>4610</v>
      </c>
      <c r="C2662">
        <v>539199</v>
      </c>
      <c r="D2662" t="s">
        <v>698</v>
      </c>
      <c r="E2662" t="s">
        <v>681</v>
      </c>
    </row>
    <row r="2663" spans="2:5" x14ac:dyDescent="0.3">
      <c r="B2663" t="s">
        <v>4611</v>
      </c>
      <c r="C2663">
        <v>532621</v>
      </c>
      <c r="D2663" t="s">
        <v>4612</v>
      </c>
      <c r="E2663" t="s">
        <v>713</v>
      </c>
    </row>
    <row r="2664" spans="2:5" x14ac:dyDescent="0.3">
      <c r="B2664" t="s">
        <v>4613</v>
      </c>
      <c r="C2664">
        <v>511549</v>
      </c>
      <c r="D2664" t="s">
        <v>698</v>
      </c>
      <c r="E2664" t="s">
        <v>715</v>
      </c>
    </row>
    <row r="2665" spans="2:5" x14ac:dyDescent="0.3">
      <c r="B2665" t="s">
        <v>4614</v>
      </c>
      <c r="C2665">
        <v>500288</v>
      </c>
      <c r="D2665" t="s">
        <v>4615</v>
      </c>
      <c r="E2665" t="s">
        <v>736</v>
      </c>
    </row>
    <row r="2666" spans="2:5" x14ac:dyDescent="0.3">
      <c r="B2666" t="s">
        <v>4616</v>
      </c>
      <c r="C2666">
        <v>526237</v>
      </c>
      <c r="D2666" t="s">
        <v>698</v>
      </c>
      <c r="E2666" t="s">
        <v>715</v>
      </c>
    </row>
    <row r="2667" spans="2:5" x14ac:dyDescent="0.3">
      <c r="B2667" t="s">
        <v>4617</v>
      </c>
      <c r="C2667">
        <v>523160</v>
      </c>
      <c r="D2667" t="s">
        <v>698</v>
      </c>
      <c r="E2667" t="s">
        <v>883</v>
      </c>
    </row>
    <row r="2668" spans="2:5" x14ac:dyDescent="0.3">
      <c r="B2668" t="s">
        <v>4618</v>
      </c>
      <c r="C2668">
        <v>523160</v>
      </c>
      <c r="D2668" t="s">
        <v>698</v>
      </c>
      <c r="E2668" t="s">
        <v>883</v>
      </c>
    </row>
    <row r="2669" spans="2:5" x14ac:dyDescent="0.3">
      <c r="B2669" t="s">
        <v>4619</v>
      </c>
      <c r="C2669">
        <v>513305</v>
      </c>
      <c r="D2669" t="s">
        <v>4620</v>
      </c>
      <c r="E2669" t="s">
        <v>1119</v>
      </c>
    </row>
    <row r="2670" spans="2:5" x14ac:dyDescent="0.3">
      <c r="B2670" t="s">
        <v>4621</v>
      </c>
      <c r="C2670">
        <v>532407</v>
      </c>
      <c r="D2670" t="s">
        <v>698</v>
      </c>
      <c r="E2670" t="s">
        <v>791</v>
      </c>
    </row>
    <row r="2671" spans="2:5" x14ac:dyDescent="0.3">
      <c r="B2671" t="s">
        <v>4622</v>
      </c>
      <c r="C2671" t="s">
        <v>698</v>
      </c>
      <c r="D2671" t="s">
        <v>4623</v>
      </c>
      <c r="E2671" t="s">
        <v>789</v>
      </c>
    </row>
    <row r="2672" spans="2:5" x14ac:dyDescent="0.3">
      <c r="B2672" t="s">
        <v>4624</v>
      </c>
      <c r="C2672">
        <v>517334</v>
      </c>
      <c r="D2672" t="s">
        <v>4625</v>
      </c>
      <c r="E2672" t="s">
        <v>1053</v>
      </c>
    </row>
    <row r="2673" spans="2:5" x14ac:dyDescent="0.3">
      <c r="B2673" t="s">
        <v>4626</v>
      </c>
      <c r="C2673">
        <v>532892</v>
      </c>
      <c r="D2673" t="s">
        <v>4627</v>
      </c>
      <c r="E2673" t="s">
        <v>715</v>
      </c>
    </row>
    <row r="2674" spans="2:5" x14ac:dyDescent="0.3">
      <c r="B2674" t="s">
        <v>4628</v>
      </c>
      <c r="C2674">
        <v>590115</v>
      </c>
      <c r="D2674" t="s">
        <v>4629</v>
      </c>
      <c r="E2674" t="s">
        <v>681</v>
      </c>
    </row>
    <row r="2675" spans="2:5" x14ac:dyDescent="0.3">
      <c r="B2675" t="s">
        <v>4630</v>
      </c>
      <c r="C2675">
        <v>533385</v>
      </c>
      <c r="D2675" t="s">
        <v>4631</v>
      </c>
      <c r="E2675" t="s">
        <v>681</v>
      </c>
    </row>
    <row r="2676" spans="2:5" x14ac:dyDescent="0.3">
      <c r="B2676" t="s">
        <v>4632</v>
      </c>
      <c r="C2676">
        <v>507522</v>
      </c>
      <c r="D2676" t="s">
        <v>698</v>
      </c>
      <c r="E2676" t="s">
        <v>1330</v>
      </c>
    </row>
    <row r="2677" spans="2:5" x14ac:dyDescent="0.3">
      <c r="B2677" t="s">
        <v>4633</v>
      </c>
      <c r="C2677">
        <v>526299</v>
      </c>
      <c r="D2677" t="s">
        <v>4634</v>
      </c>
      <c r="E2677" t="s">
        <v>684</v>
      </c>
    </row>
    <row r="2678" spans="2:5" x14ac:dyDescent="0.3">
      <c r="B2678" t="s">
        <v>4635</v>
      </c>
      <c r="C2678">
        <v>500450</v>
      </c>
      <c r="D2678" t="s">
        <v>698</v>
      </c>
      <c r="E2678" t="s">
        <v>681</v>
      </c>
    </row>
    <row r="2679" spans="2:5" x14ac:dyDescent="0.3">
      <c r="B2679" t="s">
        <v>4636</v>
      </c>
      <c r="C2679">
        <v>526143</v>
      </c>
      <c r="D2679" t="s">
        <v>698</v>
      </c>
      <c r="E2679" t="s">
        <v>893</v>
      </c>
    </row>
    <row r="2680" spans="2:5" x14ac:dyDescent="0.3">
      <c r="B2680" t="s">
        <v>4637</v>
      </c>
      <c r="C2680">
        <v>532440</v>
      </c>
      <c r="D2680" t="s">
        <v>4638</v>
      </c>
      <c r="E2680" t="s">
        <v>2691</v>
      </c>
    </row>
    <row r="2681" spans="2:5" x14ac:dyDescent="0.3">
      <c r="B2681" t="s">
        <v>4639</v>
      </c>
      <c r="C2681">
        <v>540809</v>
      </c>
      <c r="D2681" t="s">
        <v>698</v>
      </c>
      <c r="E2681" t="s">
        <v>720</v>
      </c>
    </row>
    <row r="2682" spans="2:5" x14ac:dyDescent="0.3">
      <c r="B2682" t="s">
        <v>4640</v>
      </c>
      <c r="C2682">
        <v>500290</v>
      </c>
      <c r="D2682" t="s">
        <v>4641</v>
      </c>
      <c r="E2682" t="s">
        <v>1178</v>
      </c>
    </row>
    <row r="2683" spans="2:5" x14ac:dyDescent="0.3">
      <c r="B2683" t="s">
        <v>4642</v>
      </c>
      <c r="C2683">
        <v>532376</v>
      </c>
      <c r="D2683" t="s">
        <v>4643</v>
      </c>
      <c r="E2683" t="s">
        <v>844</v>
      </c>
    </row>
    <row r="2684" spans="2:5" x14ac:dyDescent="0.3">
      <c r="B2684" t="s">
        <v>4644</v>
      </c>
      <c r="C2684">
        <v>512065</v>
      </c>
      <c r="D2684" t="s">
        <v>698</v>
      </c>
      <c r="E2684" t="s">
        <v>715</v>
      </c>
    </row>
    <row r="2685" spans="2:5" x14ac:dyDescent="0.3">
      <c r="B2685" t="s">
        <v>4645</v>
      </c>
      <c r="C2685">
        <v>532650</v>
      </c>
      <c r="D2685" t="s">
        <v>4646</v>
      </c>
      <c r="E2685" t="s">
        <v>1021</v>
      </c>
    </row>
    <row r="2686" spans="2:5" x14ac:dyDescent="0.3">
      <c r="B2686" t="s">
        <v>4647</v>
      </c>
      <c r="C2686">
        <v>508922</v>
      </c>
      <c r="D2686" t="s">
        <v>698</v>
      </c>
      <c r="E2686" t="s">
        <v>1744</v>
      </c>
    </row>
    <row r="2687" spans="2:5" x14ac:dyDescent="0.3">
      <c r="B2687" t="s">
        <v>4648</v>
      </c>
      <c r="C2687">
        <v>508922</v>
      </c>
      <c r="D2687" t="s">
        <v>698</v>
      </c>
      <c r="E2687" t="s">
        <v>1744</v>
      </c>
    </row>
    <row r="2688" spans="2:5" x14ac:dyDescent="0.3">
      <c r="B2688" t="s">
        <v>4649</v>
      </c>
      <c r="C2688" t="s">
        <v>698</v>
      </c>
      <c r="D2688" t="s">
        <v>4650</v>
      </c>
      <c r="E2688" t="s">
        <v>1744</v>
      </c>
    </row>
    <row r="2689" spans="2:5" x14ac:dyDescent="0.3">
      <c r="B2689" t="s">
        <v>4651</v>
      </c>
      <c r="C2689">
        <v>542597</v>
      </c>
      <c r="D2689" t="s">
        <v>4652</v>
      </c>
      <c r="E2689" t="s">
        <v>1064</v>
      </c>
    </row>
    <row r="2690" spans="2:5" x14ac:dyDescent="0.3">
      <c r="B2690" t="s">
        <v>4653</v>
      </c>
      <c r="C2690">
        <v>534312</v>
      </c>
      <c r="D2690" t="s">
        <v>4654</v>
      </c>
      <c r="E2690" t="s">
        <v>803</v>
      </c>
    </row>
    <row r="2691" spans="2:5" x14ac:dyDescent="0.3">
      <c r="B2691" t="s">
        <v>4655</v>
      </c>
      <c r="C2691">
        <v>531919</v>
      </c>
      <c r="D2691" t="s">
        <v>698</v>
      </c>
      <c r="E2691" t="s">
        <v>718</v>
      </c>
    </row>
    <row r="2692" spans="2:5" x14ac:dyDescent="0.3">
      <c r="B2692" t="s">
        <v>4656</v>
      </c>
      <c r="C2692">
        <v>539819</v>
      </c>
      <c r="D2692" t="s">
        <v>698</v>
      </c>
      <c r="E2692" t="s">
        <v>681</v>
      </c>
    </row>
    <row r="2693" spans="2:5" x14ac:dyDescent="0.3">
      <c r="B2693" t="s">
        <v>4657</v>
      </c>
      <c r="C2693">
        <v>538743</v>
      </c>
      <c r="D2693" t="s">
        <v>698</v>
      </c>
      <c r="E2693" t="s">
        <v>684</v>
      </c>
    </row>
    <row r="2694" spans="2:5" x14ac:dyDescent="0.3">
      <c r="B2694" t="s">
        <v>4658</v>
      </c>
      <c r="C2694">
        <v>532097</v>
      </c>
      <c r="D2694" t="s">
        <v>4659</v>
      </c>
      <c r="E2694" t="s">
        <v>1096</v>
      </c>
    </row>
    <row r="2695" spans="2:5" x14ac:dyDescent="0.3">
      <c r="B2695" t="s">
        <v>4660</v>
      </c>
      <c r="C2695">
        <v>500460</v>
      </c>
      <c r="D2695" t="s">
        <v>4661</v>
      </c>
      <c r="E2695" t="s">
        <v>730</v>
      </c>
    </row>
    <row r="2696" spans="2:5" x14ac:dyDescent="0.3">
      <c r="B2696" t="s">
        <v>4662</v>
      </c>
      <c r="C2696">
        <v>523832</v>
      </c>
      <c r="D2696" t="s">
        <v>4663</v>
      </c>
      <c r="E2696" t="s">
        <v>816</v>
      </c>
    </row>
    <row r="2697" spans="2:5" x14ac:dyDescent="0.3">
      <c r="B2697" t="s">
        <v>4664</v>
      </c>
      <c r="C2697">
        <v>530341</v>
      </c>
      <c r="D2697" t="s">
        <v>698</v>
      </c>
      <c r="E2697" t="s">
        <v>681</v>
      </c>
    </row>
    <row r="2698" spans="2:5" x14ac:dyDescent="0.3">
      <c r="B2698" t="s">
        <v>4665</v>
      </c>
      <c r="C2698">
        <v>535204</v>
      </c>
      <c r="D2698" t="s">
        <v>698</v>
      </c>
      <c r="E2698" t="s">
        <v>720</v>
      </c>
    </row>
    <row r="2699" spans="2:5" x14ac:dyDescent="0.3">
      <c r="B2699" t="s">
        <v>4666</v>
      </c>
      <c r="C2699">
        <v>532357</v>
      </c>
      <c r="D2699" t="s">
        <v>4667</v>
      </c>
      <c r="E2699" t="s">
        <v>701</v>
      </c>
    </row>
    <row r="2700" spans="2:5" x14ac:dyDescent="0.3">
      <c r="B2700" t="s">
        <v>4668</v>
      </c>
      <c r="C2700">
        <v>501477</v>
      </c>
      <c r="D2700" t="s">
        <v>698</v>
      </c>
      <c r="E2700" t="s">
        <v>720</v>
      </c>
    </row>
    <row r="2701" spans="2:5" x14ac:dyDescent="0.3">
      <c r="B2701" t="s">
        <v>4669</v>
      </c>
      <c r="C2701">
        <v>501477</v>
      </c>
      <c r="D2701" t="s">
        <v>698</v>
      </c>
      <c r="E2701" t="s">
        <v>720</v>
      </c>
    </row>
    <row r="2702" spans="2:5" x14ac:dyDescent="0.3">
      <c r="B2702" t="s">
        <v>4670</v>
      </c>
      <c r="C2702">
        <v>534091</v>
      </c>
      <c r="D2702" t="s">
        <v>4671</v>
      </c>
      <c r="E2702" t="s">
        <v>718</v>
      </c>
    </row>
    <row r="2703" spans="2:5" x14ac:dyDescent="0.3">
      <c r="B2703" t="s">
        <v>4672</v>
      </c>
      <c r="C2703">
        <v>534091</v>
      </c>
      <c r="D2703" t="s">
        <v>4671</v>
      </c>
      <c r="E2703" t="s">
        <v>718</v>
      </c>
    </row>
    <row r="2704" spans="2:5" x14ac:dyDescent="0.3">
      <c r="B2704" t="s">
        <v>4673</v>
      </c>
      <c r="C2704">
        <v>526169</v>
      </c>
      <c r="D2704" t="s">
        <v>698</v>
      </c>
      <c r="E2704" t="s">
        <v>1178</v>
      </c>
    </row>
    <row r="2705" spans="2:5" x14ac:dyDescent="0.3">
      <c r="B2705" t="s">
        <v>4674</v>
      </c>
      <c r="C2705">
        <v>526169</v>
      </c>
      <c r="D2705" t="s">
        <v>698</v>
      </c>
      <c r="E2705" t="s">
        <v>1178</v>
      </c>
    </row>
    <row r="2706" spans="2:5" x14ac:dyDescent="0.3">
      <c r="B2706" t="s">
        <v>4675</v>
      </c>
      <c r="C2706">
        <v>505594</v>
      </c>
      <c r="D2706" t="s">
        <v>698</v>
      </c>
      <c r="E2706" t="s">
        <v>1119</v>
      </c>
    </row>
    <row r="2707" spans="2:5" x14ac:dyDescent="0.3">
      <c r="B2707" t="s">
        <v>4676</v>
      </c>
      <c r="C2707">
        <v>504356</v>
      </c>
      <c r="D2707" t="s">
        <v>698</v>
      </c>
      <c r="E2707" t="s">
        <v>1119</v>
      </c>
    </row>
    <row r="2708" spans="2:5" x14ac:dyDescent="0.3">
      <c r="B2708" t="s">
        <v>4677</v>
      </c>
      <c r="C2708">
        <v>520059</v>
      </c>
      <c r="D2708" t="s">
        <v>4678</v>
      </c>
      <c r="E2708" t="s">
        <v>1053</v>
      </c>
    </row>
    <row r="2709" spans="2:5" x14ac:dyDescent="0.3">
      <c r="B2709" t="s">
        <v>4679</v>
      </c>
      <c r="C2709">
        <v>520043</v>
      </c>
      <c r="D2709" t="s">
        <v>4680</v>
      </c>
      <c r="E2709" t="s">
        <v>1053</v>
      </c>
    </row>
    <row r="2710" spans="2:5" x14ac:dyDescent="0.3">
      <c r="B2710" t="s">
        <v>4681</v>
      </c>
      <c r="C2710">
        <v>511200</v>
      </c>
      <c r="D2710" t="s">
        <v>698</v>
      </c>
      <c r="E2710" t="s">
        <v>1119</v>
      </c>
    </row>
    <row r="2711" spans="2:5" x14ac:dyDescent="0.3">
      <c r="B2711" t="s">
        <v>4682</v>
      </c>
      <c r="C2711">
        <v>511401</v>
      </c>
      <c r="D2711" t="s">
        <v>4683</v>
      </c>
      <c r="E2711" t="s">
        <v>681</v>
      </c>
    </row>
    <row r="2712" spans="2:5" x14ac:dyDescent="0.3">
      <c r="B2712" t="s">
        <v>4684</v>
      </c>
      <c r="C2712">
        <v>531821</v>
      </c>
      <c r="D2712" t="s">
        <v>698</v>
      </c>
      <c r="E2712" t="s">
        <v>681</v>
      </c>
    </row>
    <row r="2713" spans="2:5" x14ac:dyDescent="0.3">
      <c r="B2713" t="s">
        <v>4685</v>
      </c>
      <c r="C2713">
        <v>515037</v>
      </c>
      <c r="D2713" t="s">
        <v>4686</v>
      </c>
      <c r="E2713" t="s">
        <v>975</v>
      </c>
    </row>
    <row r="2714" spans="2:5" x14ac:dyDescent="0.3">
      <c r="B2714" t="s">
        <v>4687</v>
      </c>
      <c r="C2714">
        <v>540366</v>
      </c>
      <c r="D2714" t="s">
        <v>4688</v>
      </c>
      <c r="E2714" t="s">
        <v>1437</v>
      </c>
    </row>
    <row r="2715" spans="2:5" x14ac:dyDescent="0.3">
      <c r="B2715" t="s">
        <v>4689</v>
      </c>
      <c r="C2715">
        <v>511766</v>
      </c>
      <c r="D2715" t="s">
        <v>4690</v>
      </c>
      <c r="E2715" t="s">
        <v>715</v>
      </c>
    </row>
    <row r="2716" spans="2:5" x14ac:dyDescent="0.3">
      <c r="B2716" t="s">
        <v>4691</v>
      </c>
      <c r="C2716">
        <v>533398</v>
      </c>
      <c r="D2716" t="s">
        <v>4692</v>
      </c>
      <c r="E2716" t="s">
        <v>715</v>
      </c>
    </row>
    <row r="2717" spans="2:5" x14ac:dyDescent="0.3">
      <c r="B2717" t="s">
        <v>4693</v>
      </c>
      <c r="C2717">
        <v>532991</v>
      </c>
      <c r="D2717" t="s">
        <v>4694</v>
      </c>
      <c r="E2717" t="s">
        <v>784</v>
      </c>
    </row>
    <row r="2718" spans="2:5" x14ac:dyDescent="0.3">
      <c r="B2718" t="s">
        <v>4695</v>
      </c>
      <c r="C2718">
        <v>538862</v>
      </c>
      <c r="D2718" t="s">
        <v>698</v>
      </c>
      <c r="E2718" t="s">
        <v>681</v>
      </c>
    </row>
    <row r="2719" spans="2:5" x14ac:dyDescent="0.3">
      <c r="B2719" t="s">
        <v>4696</v>
      </c>
      <c r="C2719">
        <v>506734</v>
      </c>
      <c r="D2719" t="s">
        <v>698</v>
      </c>
      <c r="E2719" t="s">
        <v>746</v>
      </c>
    </row>
    <row r="2720" spans="2:5" x14ac:dyDescent="0.3">
      <c r="B2720" t="s">
        <v>4697</v>
      </c>
      <c r="C2720">
        <v>535205</v>
      </c>
      <c r="D2720" t="s">
        <v>698</v>
      </c>
      <c r="E2720" t="s">
        <v>720</v>
      </c>
    </row>
    <row r="2721" spans="2:5" x14ac:dyDescent="0.3">
      <c r="B2721" t="s">
        <v>4698</v>
      </c>
      <c r="C2721" t="s">
        <v>698</v>
      </c>
      <c r="D2721" t="s">
        <v>4699</v>
      </c>
      <c r="E2721" t="s">
        <v>789</v>
      </c>
    </row>
    <row r="2722" spans="2:5" x14ac:dyDescent="0.3">
      <c r="B2722" t="s">
        <v>4700</v>
      </c>
      <c r="C2722">
        <v>512024</v>
      </c>
      <c r="D2722" t="s">
        <v>698</v>
      </c>
      <c r="E2722" t="s">
        <v>772</v>
      </c>
    </row>
    <row r="2723" spans="2:5" x14ac:dyDescent="0.3">
      <c r="B2723" t="s">
        <v>4701</v>
      </c>
      <c r="C2723">
        <v>530897</v>
      </c>
      <c r="D2723" t="s">
        <v>698</v>
      </c>
      <c r="E2723" t="s">
        <v>887</v>
      </c>
    </row>
    <row r="2724" spans="2:5" x14ac:dyDescent="0.3">
      <c r="B2724" t="s">
        <v>4702</v>
      </c>
      <c r="C2724">
        <v>516082</v>
      </c>
      <c r="D2724" t="s">
        <v>4703</v>
      </c>
      <c r="E2724" t="s">
        <v>692</v>
      </c>
    </row>
    <row r="2725" spans="2:5" x14ac:dyDescent="0.3">
      <c r="B2725" t="s">
        <v>4704</v>
      </c>
      <c r="C2725">
        <v>532623</v>
      </c>
      <c r="D2725" t="s">
        <v>698</v>
      </c>
      <c r="E2725" t="s">
        <v>720</v>
      </c>
    </row>
    <row r="2726" spans="2:5" x14ac:dyDescent="0.3">
      <c r="B2726" t="s">
        <v>4705</v>
      </c>
      <c r="C2726">
        <v>512279</v>
      </c>
      <c r="D2726" t="s">
        <v>698</v>
      </c>
      <c r="E2726" t="s">
        <v>1119</v>
      </c>
    </row>
    <row r="2727" spans="2:5" x14ac:dyDescent="0.3">
      <c r="B2727" t="s">
        <v>4706</v>
      </c>
      <c r="C2727">
        <v>524709</v>
      </c>
      <c r="D2727" t="s">
        <v>4707</v>
      </c>
      <c r="E2727" t="s">
        <v>842</v>
      </c>
    </row>
    <row r="2728" spans="2:5" x14ac:dyDescent="0.3">
      <c r="B2728" t="s">
        <v>4708</v>
      </c>
      <c r="C2728" t="s">
        <v>698</v>
      </c>
      <c r="D2728" t="s">
        <v>4709</v>
      </c>
      <c r="E2728" t="s">
        <v>789</v>
      </c>
    </row>
    <row r="2729" spans="2:5" x14ac:dyDescent="0.3">
      <c r="B2729" t="s">
        <v>4710</v>
      </c>
      <c r="C2729">
        <v>531832</v>
      </c>
      <c r="D2729" t="s">
        <v>698</v>
      </c>
      <c r="E2729" t="s">
        <v>896</v>
      </c>
    </row>
    <row r="2730" spans="2:5" x14ac:dyDescent="0.3">
      <c r="B2730" t="s">
        <v>4711</v>
      </c>
      <c r="C2730">
        <v>539917</v>
      </c>
      <c r="D2730" t="s">
        <v>4712</v>
      </c>
      <c r="E2730" t="s">
        <v>1206</v>
      </c>
    </row>
    <row r="2731" spans="2:5" x14ac:dyDescent="0.3">
      <c r="B2731" t="s">
        <v>4713</v>
      </c>
      <c r="C2731">
        <v>534184</v>
      </c>
      <c r="D2731" t="s">
        <v>4714</v>
      </c>
      <c r="E2731" t="s">
        <v>761</v>
      </c>
    </row>
    <row r="2732" spans="2:5" x14ac:dyDescent="0.3">
      <c r="B2732" t="s">
        <v>4715</v>
      </c>
      <c r="C2732">
        <v>532362</v>
      </c>
      <c r="D2732" t="s">
        <v>698</v>
      </c>
      <c r="E2732" t="s">
        <v>730</v>
      </c>
    </row>
    <row r="2733" spans="2:5" x14ac:dyDescent="0.3">
      <c r="B2733" t="s">
        <v>4716</v>
      </c>
      <c r="C2733">
        <v>532895</v>
      </c>
      <c r="D2733" t="s">
        <v>4717</v>
      </c>
      <c r="E2733" t="s">
        <v>718</v>
      </c>
    </row>
    <row r="2734" spans="2:5" x14ac:dyDescent="0.3">
      <c r="B2734" t="s">
        <v>4718</v>
      </c>
      <c r="C2734">
        <v>521109</v>
      </c>
      <c r="D2734" t="s">
        <v>4719</v>
      </c>
      <c r="E2734" t="s">
        <v>713</v>
      </c>
    </row>
    <row r="2735" spans="2:5" x14ac:dyDescent="0.3">
      <c r="B2735" t="s">
        <v>4720</v>
      </c>
      <c r="C2735">
        <v>532952</v>
      </c>
      <c r="D2735" t="s">
        <v>4721</v>
      </c>
      <c r="E2735" t="s">
        <v>718</v>
      </c>
    </row>
    <row r="2736" spans="2:5" x14ac:dyDescent="0.3">
      <c r="B2736" t="s">
        <v>4722</v>
      </c>
      <c r="C2736">
        <v>519136</v>
      </c>
      <c r="D2736" t="s">
        <v>4723</v>
      </c>
      <c r="E2736" t="s">
        <v>713</v>
      </c>
    </row>
    <row r="2737" spans="2:5" x14ac:dyDescent="0.3">
      <c r="B2737" t="s">
        <v>4724</v>
      </c>
      <c r="C2737">
        <v>523391</v>
      </c>
      <c r="D2737" t="s">
        <v>4725</v>
      </c>
      <c r="E2737" t="s">
        <v>713</v>
      </c>
    </row>
    <row r="2738" spans="2:5" x14ac:dyDescent="0.3">
      <c r="B2738" t="s">
        <v>4726</v>
      </c>
      <c r="C2738">
        <v>500296</v>
      </c>
      <c r="D2738" t="s">
        <v>4727</v>
      </c>
      <c r="E2738" t="s">
        <v>713</v>
      </c>
    </row>
    <row r="2739" spans="2:5" x14ac:dyDescent="0.3">
      <c r="B2739" t="s">
        <v>4728</v>
      </c>
      <c r="C2739">
        <v>541418</v>
      </c>
      <c r="D2739" t="s">
        <v>698</v>
      </c>
      <c r="E2739" t="s">
        <v>758</v>
      </c>
    </row>
    <row r="2740" spans="2:5" x14ac:dyDescent="0.3">
      <c r="B2740" t="s">
        <v>4729</v>
      </c>
      <c r="C2740">
        <v>531212</v>
      </c>
      <c r="D2740" t="s">
        <v>698</v>
      </c>
      <c r="E2740" t="s">
        <v>715</v>
      </c>
    </row>
    <row r="2741" spans="2:5" x14ac:dyDescent="0.3">
      <c r="B2741" t="s">
        <v>4730</v>
      </c>
      <c r="C2741">
        <v>532256</v>
      </c>
      <c r="D2741" t="s">
        <v>4731</v>
      </c>
      <c r="E2741" t="s">
        <v>715</v>
      </c>
    </row>
    <row r="2742" spans="2:5" x14ac:dyDescent="0.3">
      <c r="B2742" t="s">
        <v>4732</v>
      </c>
      <c r="C2742">
        <v>538395</v>
      </c>
      <c r="D2742" t="s">
        <v>698</v>
      </c>
      <c r="E2742" t="s">
        <v>681</v>
      </c>
    </row>
    <row r="2743" spans="2:5" x14ac:dyDescent="0.3">
      <c r="B2743" t="s">
        <v>4733</v>
      </c>
      <c r="C2743">
        <v>532641</v>
      </c>
      <c r="D2743" t="s">
        <v>4734</v>
      </c>
      <c r="E2743" t="s">
        <v>713</v>
      </c>
    </row>
    <row r="2744" spans="2:5" x14ac:dyDescent="0.3">
      <c r="B2744" t="s">
        <v>4735</v>
      </c>
      <c r="C2744" t="s">
        <v>698</v>
      </c>
      <c r="D2744" t="s">
        <v>4736</v>
      </c>
      <c r="E2744" t="s">
        <v>709</v>
      </c>
    </row>
    <row r="2745" spans="2:5" x14ac:dyDescent="0.3">
      <c r="B2745" t="s">
        <v>4737</v>
      </c>
      <c r="C2745">
        <v>539551</v>
      </c>
      <c r="D2745" t="s">
        <v>4738</v>
      </c>
      <c r="E2745" t="s">
        <v>1168</v>
      </c>
    </row>
    <row r="2746" spans="2:5" x14ac:dyDescent="0.3">
      <c r="B2746" t="s">
        <v>4739</v>
      </c>
      <c r="C2746">
        <v>540080</v>
      </c>
      <c r="D2746" t="s">
        <v>698</v>
      </c>
      <c r="E2746" t="s">
        <v>730</v>
      </c>
    </row>
    <row r="2747" spans="2:5" x14ac:dyDescent="0.3">
      <c r="B2747" t="s">
        <v>4740</v>
      </c>
      <c r="C2747">
        <v>519455</v>
      </c>
      <c r="D2747" t="s">
        <v>698</v>
      </c>
      <c r="E2747" t="s">
        <v>812</v>
      </c>
    </row>
    <row r="2748" spans="2:5" x14ac:dyDescent="0.3">
      <c r="B2748" t="s">
        <v>4741</v>
      </c>
      <c r="C2748">
        <v>540204</v>
      </c>
      <c r="D2748" t="s">
        <v>4742</v>
      </c>
      <c r="E2748" t="s">
        <v>782</v>
      </c>
    </row>
    <row r="2749" spans="2:5" x14ac:dyDescent="0.3">
      <c r="B2749" t="s">
        <v>4743</v>
      </c>
      <c r="C2749">
        <v>531416</v>
      </c>
      <c r="D2749" t="s">
        <v>698</v>
      </c>
      <c r="E2749" t="s">
        <v>784</v>
      </c>
    </row>
    <row r="2750" spans="2:5" x14ac:dyDescent="0.3">
      <c r="B2750" t="s">
        <v>4744</v>
      </c>
      <c r="C2750" t="s">
        <v>698</v>
      </c>
      <c r="D2750" t="s">
        <v>4745</v>
      </c>
      <c r="E2750" t="s">
        <v>709</v>
      </c>
    </row>
    <row r="2751" spans="2:5" x14ac:dyDescent="0.3">
      <c r="B2751" t="s">
        <v>4746</v>
      </c>
      <c r="C2751">
        <v>526739</v>
      </c>
      <c r="D2751" t="s">
        <v>698</v>
      </c>
      <c r="E2751" t="s">
        <v>858</v>
      </c>
    </row>
    <row r="2752" spans="2:5" x14ac:dyDescent="0.3">
      <c r="B2752" t="s">
        <v>4747</v>
      </c>
      <c r="C2752">
        <v>517431</v>
      </c>
      <c r="D2752" t="s">
        <v>4748</v>
      </c>
      <c r="E2752" t="s">
        <v>818</v>
      </c>
    </row>
    <row r="2753" spans="2:5" x14ac:dyDescent="0.3">
      <c r="B2753" t="s">
        <v>4749</v>
      </c>
      <c r="C2753">
        <v>539595</v>
      </c>
      <c r="D2753" t="s">
        <v>698</v>
      </c>
      <c r="E2753" t="s">
        <v>681</v>
      </c>
    </row>
    <row r="2754" spans="2:5" x14ac:dyDescent="0.3">
      <c r="B2754" t="s">
        <v>4750</v>
      </c>
      <c r="C2754">
        <v>524816</v>
      </c>
      <c r="D2754" t="s">
        <v>4751</v>
      </c>
      <c r="E2754" t="s">
        <v>736</v>
      </c>
    </row>
    <row r="2755" spans="2:5" x14ac:dyDescent="0.3">
      <c r="B2755" t="s">
        <v>4752</v>
      </c>
      <c r="C2755">
        <v>537291</v>
      </c>
      <c r="D2755" t="s">
        <v>4753</v>
      </c>
      <c r="E2755" t="s">
        <v>896</v>
      </c>
    </row>
    <row r="2756" spans="2:5" x14ac:dyDescent="0.3">
      <c r="B2756" t="s">
        <v>4754</v>
      </c>
      <c r="C2756">
        <v>537291</v>
      </c>
      <c r="D2756" t="s">
        <v>4753</v>
      </c>
      <c r="E2756" t="s">
        <v>896</v>
      </c>
    </row>
    <row r="2757" spans="2:5" x14ac:dyDescent="0.3">
      <c r="B2757" t="s">
        <v>4755</v>
      </c>
      <c r="C2757">
        <v>502407</v>
      </c>
      <c r="D2757" t="s">
        <v>698</v>
      </c>
      <c r="E2757" t="s">
        <v>692</v>
      </c>
    </row>
    <row r="2758" spans="2:5" x14ac:dyDescent="0.3">
      <c r="B2758" t="s">
        <v>4756</v>
      </c>
      <c r="C2758">
        <v>532234</v>
      </c>
      <c r="D2758" t="s">
        <v>4757</v>
      </c>
      <c r="E2758" t="s">
        <v>1003</v>
      </c>
    </row>
    <row r="2759" spans="2:5" x14ac:dyDescent="0.3">
      <c r="B2759" t="s">
        <v>4758</v>
      </c>
      <c r="C2759">
        <v>523630</v>
      </c>
      <c r="D2759" t="s">
        <v>4759</v>
      </c>
      <c r="E2759" t="s">
        <v>1206</v>
      </c>
    </row>
    <row r="2760" spans="2:5" x14ac:dyDescent="0.3">
      <c r="B2760" t="s">
        <v>4760</v>
      </c>
      <c r="C2760">
        <v>531289</v>
      </c>
      <c r="D2760" t="s">
        <v>698</v>
      </c>
      <c r="E2760" t="s">
        <v>1021</v>
      </c>
    </row>
    <row r="2761" spans="2:5" x14ac:dyDescent="0.3">
      <c r="B2761" t="s">
        <v>4761</v>
      </c>
      <c r="C2761">
        <v>531651</v>
      </c>
      <c r="D2761" t="s">
        <v>698</v>
      </c>
      <c r="E2761" t="s">
        <v>730</v>
      </c>
    </row>
    <row r="2762" spans="2:5" x14ac:dyDescent="0.3">
      <c r="B2762" t="s">
        <v>4762</v>
      </c>
      <c r="C2762">
        <v>507813</v>
      </c>
      <c r="D2762" t="s">
        <v>698</v>
      </c>
      <c r="E2762" t="s">
        <v>1734</v>
      </c>
    </row>
    <row r="2763" spans="2:5" x14ac:dyDescent="0.3">
      <c r="B2763" t="s">
        <v>4763</v>
      </c>
      <c r="C2763">
        <v>500298</v>
      </c>
      <c r="D2763" t="s">
        <v>698</v>
      </c>
      <c r="E2763" t="s">
        <v>746</v>
      </c>
    </row>
    <row r="2764" spans="2:5" x14ac:dyDescent="0.3">
      <c r="B2764" t="s">
        <v>4764</v>
      </c>
      <c r="C2764">
        <v>526616</v>
      </c>
      <c r="D2764" t="s">
        <v>698</v>
      </c>
      <c r="E2764" t="s">
        <v>818</v>
      </c>
    </row>
    <row r="2765" spans="2:5" x14ac:dyDescent="0.3">
      <c r="B2765" t="s">
        <v>4765</v>
      </c>
      <c r="C2765">
        <v>531287</v>
      </c>
      <c r="D2765" t="s">
        <v>698</v>
      </c>
      <c r="E2765" t="s">
        <v>818</v>
      </c>
    </row>
    <row r="2766" spans="2:5" x14ac:dyDescent="0.3">
      <c r="B2766" t="s">
        <v>4766</v>
      </c>
      <c r="C2766">
        <v>516062</v>
      </c>
      <c r="D2766" t="s">
        <v>698</v>
      </c>
      <c r="E2766" t="s">
        <v>1193</v>
      </c>
    </row>
    <row r="2767" spans="2:5" x14ac:dyDescent="0.3">
      <c r="B2767" t="s">
        <v>4767</v>
      </c>
      <c r="C2767">
        <v>504882</v>
      </c>
      <c r="D2767" t="s">
        <v>698</v>
      </c>
      <c r="E2767" t="s">
        <v>784</v>
      </c>
    </row>
    <row r="2768" spans="2:5" x14ac:dyDescent="0.3">
      <c r="B2768" t="s">
        <v>4768</v>
      </c>
      <c r="C2768">
        <v>504882</v>
      </c>
      <c r="D2768" t="s">
        <v>698</v>
      </c>
      <c r="E2768" t="s">
        <v>784</v>
      </c>
    </row>
    <row r="2769" spans="2:5" x14ac:dyDescent="0.3">
      <c r="B2769" t="s">
        <v>4769</v>
      </c>
      <c r="C2769">
        <v>513179</v>
      </c>
      <c r="D2769" t="s">
        <v>4770</v>
      </c>
      <c r="E2769" t="s">
        <v>730</v>
      </c>
    </row>
    <row r="2770" spans="2:5" x14ac:dyDescent="0.3">
      <c r="B2770" t="s">
        <v>4771</v>
      </c>
      <c r="C2770">
        <v>530119</v>
      </c>
      <c r="D2770" t="s">
        <v>698</v>
      </c>
      <c r="E2770" t="s">
        <v>947</v>
      </c>
    </row>
    <row r="2771" spans="2:5" x14ac:dyDescent="0.3">
      <c r="B2771" t="s">
        <v>4772</v>
      </c>
      <c r="C2771">
        <v>531834</v>
      </c>
      <c r="D2771" t="s">
        <v>698</v>
      </c>
      <c r="E2771" t="s">
        <v>896</v>
      </c>
    </row>
    <row r="2772" spans="2:5" x14ac:dyDescent="0.3">
      <c r="B2772" t="s">
        <v>4773</v>
      </c>
      <c r="C2772">
        <v>524654</v>
      </c>
      <c r="D2772" t="s">
        <v>698</v>
      </c>
      <c r="E2772" t="s">
        <v>736</v>
      </c>
    </row>
    <row r="2773" spans="2:5" x14ac:dyDescent="0.3">
      <c r="B2773" t="s">
        <v>4774</v>
      </c>
      <c r="C2773">
        <v>538926</v>
      </c>
      <c r="D2773" t="s">
        <v>698</v>
      </c>
      <c r="E2773" t="s">
        <v>896</v>
      </c>
    </row>
    <row r="2774" spans="2:5" x14ac:dyDescent="0.3">
      <c r="B2774" t="s">
        <v>4775</v>
      </c>
      <c r="C2774">
        <v>513023</v>
      </c>
      <c r="D2774" t="s">
        <v>4776</v>
      </c>
      <c r="E2774" t="s">
        <v>837</v>
      </c>
    </row>
    <row r="2775" spans="2:5" x14ac:dyDescent="0.3">
      <c r="B2775" t="s">
        <v>4777</v>
      </c>
      <c r="C2775">
        <v>539521</v>
      </c>
      <c r="D2775" t="s">
        <v>698</v>
      </c>
      <c r="E2775" t="s">
        <v>681</v>
      </c>
    </row>
    <row r="2776" spans="2:5" x14ac:dyDescent="0.3">
      <c r="B2776" t="s">
        <v>4778</v>
      </c>
      <c r="C2776">
        <v>532504</v>
      </c>
      <c r="D2776" t="s">
        <v>4779</v>
      </c>
      <c r="E2776" t="s">
        <v>746</v>
      </c>
    </row>
    <row r="2777" spans="2:5" x14ac:dyDescent="0.3">
      <c r="B2777" t="s">
        <v>4780</v>
      </c>
      <c r="C2777">
        <v>531494</v>
      </c>
      <c r="D2777" t="s">
        <v>698</v>
      </c>
      <c r="E2777" t="s">
        <v>784</v>
      </c>
    </row>
    <row r="2778" spans="2:5" x14ac:dyDescent="0.3">
      <c r="B2778" t="s">
        <v>4781</v>
      </c>
      <c r="C2778">
        <v>539332</v>
      </c>
      <c r="D2778" t="s">
        <v>4782</v>
      </c>
      <c r="E2778" t="s">
        <v>821</v>
      </c>
    </row>
    <row r="2779" spans="2:5" x14ac:dyDescent="0.3">
      <c r="B2779" t="s">
        <v>4783</v>
      </c>
      <c r="C2779">
        <v>539525</v>
      </c>
      <c r="D2779" t="s">
        <v>698</v>
      </c>
      <c r="E2779" t="s">
        <v>732</v>
      </c>
    </row>
    <row r="2780" spans="2:5" x14ac:dyDescent="0.3">
      <c r="B2780" t="s">
        <v>4784</v>
      </c>
      <c r="C2780">
        <v>508989</v>
      </c>
      <c r="D2780" t="s">
        <v>4785</v>
      </c>
      <c r="E2780" t="s">
        <v>1222</v>
      </c>
    </row>
    <row r="2781" spans="2:5" x14ac:dyDescent="0.3">
      <c r="B2781" t="s">
        <v>4786</v>
      </c>
      <c r="C2781">
        <v>538668</v>
      </c>
      <c r="D2781" t="s">
        <v>698</v>
      </c>
      <c r="E2781" t="s">
        <v>715</v>
      </c>
    </row>
    <row r="2782" spans="2:5" x14ac:dyDescent="0.3">
      <c r="B2782" t="s">
        <v>4787</v>
      </c>
      <c r="C2782">
        <v>523242</v>
      </c>
      <c r="D2782" t="s">
        <v>698</v>
      </c>
      <c r="E2782" t="s">
        <v>1124</v>
      </c>
    </row>
    <row r="2783" spans="2:5" x14ac:dyDescent="0.3">
      <c r="B2783" t="s">
        <v>4788</v>
      </c>
      <c r="C2783">
        <v>534309</v>
      </c>
      <c r="D2783" t="s">
        <v>4789</v>
      </c>
      <c r="E2783" t="s">
        <v>1096</v>
      </c>
    </row>
    <row r="2784" spans="2:5" x14ac:dyDescent="0.3">
      <c r="B2784" t="s">
        <v>4790</v>
      </c>
      <c r="C2784">
        <v>534309</v>
      </c>
      <c r="D2784" t="s">
        <v>4789</v>
      </c>
      <c r="E2784" t="s">
        <v>1096</v>
      </c>
    </row>
    <row r="2785" spans="2:5" x14ac:dyDescent="0.3">
      <c r="B2785" t="s">
        <v>4791</v>
      </c>
      <c r="C2785">
        <v>519506</v>
      </c>
      <c r="D2785" t="s">
        <v>698</v>
      </c>
      <c r="E2785" t="s">
        <v>758</v>
      </c>
    </row>
    <row r="2786" spans="2:5" x14ac:dyDescent="0.3">
      <c r="B2786" t="s">
        <v>4792</v>
      </c>
      <c r="C2786">
        <v>531452</v>
      </c>
      <c r="D2786" t="s">
        <v>698</v>
      </c>
      <c r="E2786" t="s">
        <v>715</v>
      </c>
    </row>
    <row r="2787" spans="2:5" x14ac:dyDescent="0.3">
      <c r="B2787" t="s">
        <v>4793</v>
      </c>
      <c r="C2787">
        <v>500294</v>
      </c>
      <c r="D2787" t="s">
        <v>4794</v>
      </c>
      <c r="E2787" t="s">
        <v>1096</v>
      </c>
    </row>
    <row r="2788" spans="2:5" x14ac:dyDescent="0.3">
      <c r="B2788" t="s">
        <v>4795</v>
      </c>
      <c r="C2788">
        <v>502168</v>
      </c>
      <c r="D2788" t="s">
        <v>4796</v>
      </c>
      <c r="E2788" t="s">
        <v>711</v>
      </c>
    </row>
    <row r="2789" spans="2:5" x14ac:dyDescent="0.3">
      <c r="B2789" t="s">
        <v>4797</v>
      </c>
      <c r="C2789">
        <v>530557</v>
      </c>
      <c r="D2789" t="s">
        <v>698</v>
      </c>
      <c r="E2789" t="s">
        <v>681</v>
      </c>
    </row>
    <row r="2790" spans="2:5" x14ac:dyDescent="0.3">
      <c r="B2790" t="s">
        <v>4798</v>
      </c>
      <c r="C2790">
        <v>511535</v>
      </c>
      <c r="D2790" t="s">
        <v>698</v>
      </c>
      <c r="E2790" t="s">
        <v>681</v>
      </c>
    </row>
    <row r="2791" spans="2:5" x14ac:dyDescent="0.3">
      <c r="B2791" t="s">
        <v>4799</v>
      </c>
      <c r="C2791">
        <v>532649</v>
      </c>
      <c r="D2791" t="s">
        <v>4800</v>
      </c>
      <c r="E2791" t="s">
        <v>736</v>
      </c>
    </row>
    <row r="2792" spans="2:5" x14ac:dyDescent="0.3">
      <c r="B2792" t="s">
        <v>4801</v>
      </c>
      <c r="C2792">
        <v>508670</v>
      </c>
      <c r="D2792" t="s">
        <v>698</v>
      </c>
      <c r="E2792" t="s">
        <v>1105</v>
      </c>
    </row>
    <row r="2793" spans="2:5" x14ac:dyDescent="0.3">
      <c r="B2793" t="s">
        <v>4802</v>
      </c>
      <c r="C2793">
        <v>531049</v>
      </c>
      <c r="D2793" t="s">
        <v>698</v>
      </c>
      <c r="E2793" t="s">
        <v>1226</v>
      </c>
    </row>
    <row r="2794" spans="2:5" x14ac:dyDescent="0.3">
      <c r="B2794" t="s">
        <v>4803</v>
      </c>
      <c r="C2794">
        <v>539409</v>
      </c>
      <c r="D2794" t="s">
        <v>698</v>
      </c>
      <c r="E2794" t="s">
        <v>720</v>
      </c>
    </row>
    <row r="2795" spans="2:5" x14ac:dyDescent="0.3">
      <c r="B2795" t="s">
        <v>4804</v>
      </c>
      <c r="C2795">
        <v>537838</v>
      </c>
      <c r="D2795" t="s">
        <v>698</v>
      </c>
      <c r="E2795" t="s">
        <v>720</v>
      </c>
    </row>
    <row r="2796" spans="2:5" x14ac:dyDescent="0.3">
      <c r="B2796" t="s">
        <v>4805</v>
      </c>
      <c r="C2796">
        <v>519560</v>
      </c>
      <c r="D2796" t="s">
        <v>698</v>
      </c>
      <c r="E2796" t="s">
        <v>896</v>
      </c>
    </row>
    <row r="2797" spans="2:5" x14ac:dyDescent="0.3">
      <c r="B2797" t="s">
        <v>4806</v>
      </c>
      <c r="C2797">
        <v>539016</v>
      </c>
      <c r="D2797" t="s">
        <v>698</v>
      </c>
      <c r="E2797" t="s">
        <v>715</v>
      </c>
    </row>
    <row r="2798" spans="2:5" x14ac:dyDescent="0.3">
      <c r="B2798" t="s">
        <v>4807</v>
      </c>
      <c r="C2798">
        <v>532864</v>
      </c>
      <c r="D2798" t="s">
        <v>4808</v>
      </c>
      <c r="E2798" t="s">
        <v>1618</v>
      </c>
    </row>
    <row r="2799" spans="2:5" x14ac:dyDescent="0.3">
      <c r="B2799" t="s">
        <v>4809</v>
      </c>
      <c r="C2799">
        <v>504112</v>
      </c>
      <c r="D2799" t="s">
        <v>4810</v>
      </c>
      <c r="E2799" t="s">
        <v>2325</v>
      </c>
    </row>
    <row r="2800" spans="2:5" x14ac:dyDescent="0.3">
      <c r="B2800" t="s">
        <v>4811</v>
      </c>
      <c r="C2800">
        <v>514332</v>
      </c>
      <c r="D2800" t="s">
        <v>698</v>
      </c>
      <c r="E2800" t="s">
        <v>784</v>
      </c>
    </row>
    <row r="2801" spans="2:5" x14ac:dyDescent="0.3">
      <c r="B2801" t="s">
        <v>4812</v>
      </c>
      <c r="C2801">
        <v>526195</v>
      </c>
      <c r="D2801" t="s">
        <v>698</v>
      </c>
      <c r="E2801" t="s">
        <v>812</v>
      </c>
    </row>
    <row r="2802" spans="2:5" x14ac:dyDescent="0.3">
      <c r="B2802" t="s">
        <v>4813</v>
      </c>
      <c r="C2802">
        <v>526195</v>
      </c>
      <c r="D2802" t="s">
        <v>698</v>
      </c>
      <c r="E2802" t="s">
        <v>812</v>
      </c>
    </row>
    <row r="2803" spans="2:5" x14ac:dyDescent="0.3">
      <c r="B2803" t="s">
        <v>4814</v>
      </c>
      <c r="C2803">
        <v>542665</v>
      </c>
      <c r="D2803" t="s">
        <v>4815</v>
      </c>
      <c r="E2803" t="s">
        <v>858</v>
      </c>
    </row>
    <row r="2804" spans="2:5" x14ac:dyDescent="0.3">
      <c r="B2804" t="s">
        <v>4816</v>
      </c>
      <c r="C2804">
        <v>512522</v>
      </c>
      <c r="D2804" t="s">
        <v>698</v>
      </c>
      <c r="E2804" t="s">
        <v>720</v>
      </c>
    </row>
    <row r="2805" spans="2:5" x14ac:dyDescent="0.3">
      <c r="B2805" t="s">
        <v>4817</v>
      </c>
      <c r="C2805">
        <v>505355</v>
      </c>
      <c r="D2805" t="s">
        <v>4818</v>
      </c>
      <c r="E2805" t="s">
        <v>1119</v>
      </c>
    </row>
    <row r="2806" spans="2:5" x14ac:dyDescent="0.3">
      <c r="B2806" t="s">
        <v>4819</v>
      </c>
      <c r="C2806">
        <v>500790</v>
      </c>
      <c r="D2806" t="s">
        <v>4820</v>
      </c>
      <c r="E2806" t="s">
        <v>758</v>
      </c>
    </row>
    <row r="2807" spans="2:5" x14ac:dyDescent="0.3">
      <c r="B2807" t="s">
        <v>4821</v>
      </c>
      <c r="C2807">
        <v>500790</v>
      </c>
      <c r="D2807" t="s">
        <v>4820</v>
      </c>
      <c r="E2807" t="s">
        <v>758</v>
      </c>
    </row>
    <row r="2808" spans="2:5" x14ac:dyDescent="0.3">
      <c r="B2808" t="s">
        <v>4822</v>
      </c>
      <c r="C2808">
        <v>509040</v>
      </c>
      <c r="D2808" t="s">
        <v>698</v>
      </c>
      <c r="E2808" t="s">
        <v>791</v>
      </c>
    </row>
    <row r="2809" spans="2:5" x14ac:dyDescent="0.3">
      <c r="B2809" t="s">
        <v>4823</v>
      </c>
      <c r="C2809">
        <v>509040</v>
      </c>
      <c r="D2809" t="s">
        <v>698</v>
      </c>
      <c r="E2809" t="s">
        <v>791</v>
      </c>
    </row>
    <row r="2810" spans="2:5" x14ac:dyDescent="0.3">
      <c r="B2810" t="s">
        <v>4824</v>
      </c>
      <c r="C2810">
        <v>542117</v>
      </c>
      <c r="D2810" t="s">
        <v>698</v>
      </c>
      <c r="E2810" t="s">
        <v>789</v>
      </c>
    </row>
    <row r="2811" spans="2:5" x14ac:dyDescent="0.3">
      <c r="B2811" t="s">
        <v>4825</v>
      </c>
      <c r="C2811">
        <v>511658</v>
      </c>
      <c r="D2811" t="s">
        <v>698</v>
      </c>
      <c r="E2811" t="s">
        <v>791</v>
      </c>
    </row>
    <row r="2812" spans="2:5" x14ac:dyDescent="0.3">
      <c r="B2812" t="s">
        <v>4826</v>
      </c>
      <c r="C2812">
        <v>523558</v>
      </c>
      <c r="D2812" t="s">
        <v>698</v>
      </c>
      <c r="E2812" t="s">
        <v>1240</v>
      </c>
    </row>
    <row r="2813" spans="2:5" x14ac:dyDescent="0.3">
      <c r="B2813" t="s">
        <v>4827</v>
      </c>
      <c r="C2813">
        <v>532798</v>
      </c>
      <c r="D2813" t="s">
        <v>4828</v>
      </c>
      <c r="E2813" t="s">
        <v>864</v>
      </c>
    </row>
    <row r="2814" spans="2:5" x14ac:dyDescent="0.3">
      <c r="B2814" t="s">
        <v>4829</v>
      </c>
      <c r="C2814">
        <v>532887</v>
      </c>
      <c r="D2814" t="s">
        <v>4830</v>
      </c>
      <c r="E2814" t="s">
        <v>741</v>
      </c>
    </row>
    <row r="2815" spans="2:5" x14ac:dyDescent="0.3">
      <c r="B2815" t="s">
        <v>4831</v>
      </c>
      <c r="C2815">
        <v>524558</v>
      </c>
      <c r="D2815" t="s">
        <v>4832</v>
      </c>
      <c r="E2815" t="s">
        <v>736</v>
      </c>
    </row>
    <row r="2816" spans="2:5" x14ac:dyDescent="0.3">
      <c r="B2816" t="s">
        <v>4833</v>
      </c>
      <c r="C2816">
        <v>532529</v>
      </c>
      <c r="D2816" t="s">
        <v>4834</v>
      </c>
      <c r="E2816" t="s">
        <v>1437</v>
      </c>
    </row>
    <row r="2817" spans="2:5" x14ac:dyDescent="0.3">
      <c r="B2817" t="s">
        <v>4835</v>
      </c>
      <c r="C2817">
        <v>540243</v>
      </c>
      <c r="D2817" t="s">
        <v>698</v>
      </c>
      <c r="E2817" t="s">
        <v>720</v>
      </c>
    </row>
    <row r="2818" spans="2:5" x14ac:dyDescent="0.3">
      <c r="B2818" t="s">
        <v>4836</v>
      </c>
      <c r="C2818">
        <v>508867</v>
      </c>
      <c r="D2818" t="s">
        <v>698</v>
      </c>
      <c r="E2818" t="s">
        <v>791</v>
      </c>
    </row>
    <row r="2819" spans="2:5" x14ac:dyDescent="0.3">
      <c r="B2819" t="s">
        <v>4837</v>
      </c>
      <c r="C2819">
        <v>501479</v>
      </c>
      <c r="D2819" t="s">
        <v>698</v>
      </c>
      <c r="E2819" t="s">
        <v>720</v>
      </c>
    </row>
    <row r="2820" spans="2:5" x14ac:dyDescent="0.3">
      <c r="B2820" t="s">
        <v>4838</v>
      </c>
      <c r="C2820">
        <v>536644</v>
      </c>
      <c r="D2820" t="s">
        <v>698</v>
      </c>
      <c r="E2820" t="s">
        <v>720</v>
      </c>
    </row>
    <row r="2821" spans="2:5" x14ac:dyDescent="0.3">
      <c r="B2821" t="s">
        <v>4839</v>
      </c>
      <c r="C2821">
        <v>540900</v>
      </c>
      <c r="D2821" t="s">
        <v>4840</v>
      </c>
      <c r="E2821" t="s">
        <v>684</v>
      </c>
    </row>
    <row r="2822" spans="2:5" x14ac:dyDescent="0.3">
      <c r="B2822" t="s">
        <v>4841</v>
      </c>
      <c r="C2822">
        <v>532416</v>
      </c>
      <c r="D2822" t="s">
        <v>4842</v>
      </c>
      <c r="E2822" t="s">
        <v>1222</v>
      </c>
    </row>
    <row r="2823" spans="2:5" x14ac:dyDescent="0.3">
      <c r="B2823" t="s">
        <v>4843</v>
      </c>
      <c r="C2823">
        <v>538874</v>
      </c>
      <c r="D2823" t="s">
        <v>698</v>
      </c>
      <c r="E2823" t="s">
        <v>681</v>
      </c>
    </row>
    <row r="2824" spans="2:5" x14ac:dyDescent="0.3">
      <c r="B2824" t="s">
        <v>4844</v>
      </c>
      <c r="C2824">
        <v>524774</v>
      </c>
      <c r="D2824" t="s">
        <v>698</v>
      </c>
      <c r="E2824" t="s">
        <v>736</v>
      </c>
    </row>
    <row r="2825" spans="2:5" x14ac:dyDescent="0.3">
      <c r="B2825" t="s">
        <v>4845</v>
      </c>
      <c r="C2825">
        <v>517554</v>
      </c>
      <c r="D2825" t="s">
        <v>698</v>
      </c>
      <c r="E2825" t="s">
        <v>778</v>
      </c>
    </row>
    <row r="2826" spans="2:5" x14ac:dyDescent="0.3">
      <c r="B2826" t="s">
        <v>4846</v>
      </c>
      <c r="C2826">
        <v>533098</v>
      </c>
      <c r="D2826" t="s">
        <v>4847</v>
      </c>
      <c r="E2826" t="s">
        <v>837</v>
      </c>
    </row>
    <row r="2827" spans="2:5" x14ac:dyDescent="0.3">
      <c r="B2827" t="s">
        <v>4848</v>
      </c>
      <c r="C2827">
        <v>526721</v>
      </c>
      <c r="D2827" t="s">
        <v>698</v>
      </c>
      <c r="E2827" t="s">
        <v>876</v>
      </c>
    </row>
    <row r="2828" spans="2:5" x14ac:dyDescent="0.3">
      <c r="B2828" t="s">
        <v>4849</v>
      </c>
      <c r="C2828">
        <v>523209</v>
      </c>
      <c r="D2828" t="s">
        <v>698</v>
      </c>
      <c r="E2828" t="s">
        <v>715</v>
      </c>
    </row>
    <row r="2829" spans="2:5" x14ac:dyDescent="0.3">
      <c r="B2829" t="s">
        <v>4850</v>
      </c>
      <c r="C2829">
        <v>512103</v>
      </c>
      <c r="D2829" t="s">
        <v>698</v>
      </c>
      <c r="E2829" t="s">
        <v>1226</v>
      </c>
    </row>
    <row r="2830" spans="2:5" x14ac:dyDescent="0.3">
      <c r="B2830" t="s">
        <v>4851</v>
      </c>
      <c r="C2830">
        <v>531083</v>
      </c>
      <c r="D2830" t="s">
        <v>698</v>
      </c>
      <c r="E2830" t="s">
        <v>791</v>
      </c>
    </row>
    <row r="2831" spans="2:5" x14ac:dyDescent="0.3">
      <c r="B2831" t="s">
        <v>4852</v>
      </c>
      <c r="C2831">
        <v>500304</v>
      </c>
      <c r="D2831" t="s">
        <v>4853</v>
      </c>
      <c r="E2831" t="s">
        <v>1183</v>
      </c>
    </row>
    <row r="2832" spans="2:5" x14ac:dyDescent="0.3">
      <c r="B2832" t="s">
        <v>4854</v>
      </c>
      <c r="C2832">
        <v>532541</v>
      </c>
      <c r="D2832" t="s">
        <v>4855</v>
      </c>
      <c r="E2832" t="s">
        <v>684</v>
      </c>
    </row>
    <row r="2833" spans="2:5" x14ac:dyDescent="0.3">
      <c r="B2833" t="s">
        <v>4856</v>
      </c>
      <c r="C2833">
        <v>526159</v>
      </c>
      <c r="D2833" t="s">
        <v>698</v>
      </c>
      <c r="E2833" t="s">
        <v>720</v>
      </c>
    </row>
    <row r="2834" spans="2:5" x14ac:dyDescent="0.3">
      <c r="B2834" t="s">
        <v>4857</v>
      </c>
      <c r="C2834">
        <v>531272</v>
      </c>
      <c r="D2834" t="s">
        <v>698</v>
      </c>
      <c r="E2834" t="s">
        <v>715</v>
      </c>
    </row>
    <row r="2835" spans="2:5" x14ac:dyDescent="0.3">
      <c r="B2835" t="s">
        <v>4858</v>
      </c>
      <c r="C2835">
        <v>530377</v>
      </c>
      <c r="D2835" t="s">
        <v>4859</v>
      </c>
      <c r="E2835" t="s">
        <v>784</v>
      </c>
    </row>
    <row r="2836" spans="2:5" x14ac:dyDescent="0.3">
      <c r="B2836" t="s">
        <v>4860</v>
      </c>
      <c r="C2836">
        <v>542231</v>
      </c>
      <c r="D2836" t="s">
        <v>4861</v>
      </c>
      <c r="E2836" t="s">
        <v>784</v>
      </c>
    </row>
    <row r="2837" spans="2:5" x14ac:dyDescent="0.3">
      <c r="B2837" t="s">
        <v>4862</v>
      </c>
      <c r="C2837">
        <v>502294</v>
      </c>
      <c r="D2837" t="s">
        <v>698</v>
      </c>
      <c r="E2837" t="s">
        <v>1226</v>
      </c>
    </row>
    <row r="2838" spans="2:5" x14ac:dyDescent="0.3">
      <c r="B2838" t="s">
        <v>4863</v>
      </c>
      <c r="C2838">
        <v>530129</v>
      </c>
      <c r="D2838" t="s">
        <v>698</v>
      </c>
      <c r="E2838" t="s">
        <v>1021</v>
      </c>
    </row>
    <row r="2839" spans="2:5" x14ac:dyDescent="0.3">
      <c r="B2839" t="s">
        <v>4864</v>
      </c>
      <c r="C2839">
        <v>523385</v>
      </c>
      <c r="D2839" t="s">
        <v>4865</v>
      </c>
      <c r="E2839" t="s">
        <v>818</v>
      </c>
    </row>
    <row r="2840" spans="2:5" x14ac:dyDescent="0.3">
      <c r="B2840" t="s">
        <v>4866</v>
      </c>
      <c r="C2840">
        <v>512004</v>
      </c>
      <c r="D2840" t="s">
        <v>698</v>
      </c>
      <c r="E2840" t="s">
        <v>1119</v>
      </c>
    </row>
    <row r="2841" spans="2:5" x14ac:dyDescent="0.3">
      <c r="B2841" t="s">
        <v>4867</v>
      </c>
      <c r="C2841">
        <v>531598</v>
      </c>
      <c r="D2841" t="s">
        <v>698</v>
      </c>
      <c r="E2841" t="s">
        <v>758</v>
      </c>
    </row>
    <row r="2842" spans="2:5" x14ac:dyDescent="0.3">
      <c r="B2842" t="s">
        <v>4868</v>
      </c>
      <c r="C2842">
        <v>530971</v>
      </c>
      <c r="D2842" t="s">
        <v>698</v>
      </c>
      <c r="E2842" t="s">
        <v>720</v>
      </c>
    </row>
    <row r="2843" spans="2:5" x14ac:dyDescent="0.3">
      <c r="B2843" t="s">
        <v>4869</v>
      </c>
      <c r="C2843">
        <v>511714</v>
      </c>
      <c r="D2843" t="s">
        <v>698</v>
      </c>
      <c r="E2843" t="s">
        <v>784</v>
      </c>
    </row>
    <row r="2844" spans="2:5" x14ac:dyDescent="0.3">
      <c r="B2844" t="s">
        <v>4870</v>
      </c>
      <c r="C2844">
        <v>539843</v>
      </c>
      <c r="D2844" t="s">
        <v>698</v>
      </c>
      <c r="E2844" t="s">
        <v>684</v>
      </c>
    </row>
    <row r="2845" spans="2:5" x14ac:dyDescent="0.3">
      <c r="B2845" t="s">
        <v>4871</v>
      </c>
      <c r="C2845">
        <v>532986</v>
      </c>
      <c r="D2845" t="s">
        <v>698</v>
      </c>
      <c r="E2845" t="s">
        <v>1096</v>
      </c>
    </row>
    <row r="2846" spans="2:5" x14ac:dyDescent="0.3">
      <c r="B2846" t="s">
        <v>4872</v>
      </c>
      <c r="C2846" t="s">
        <v>698</v>
      </c>
      <c r="D2846" t="s">
        <v>4873</v>
      </c>
      <c r="E2846" t="s">
        <v>789</v>
      </c>
    </row>
    <row r="2847" spans="2:5" x14ac:dyDescent="0.3">
      <c r="B2847" t="s">
        <v>4874</v>
      </c>
      <c r="C2847">
        <v>512425</v>
      </c>
      <c r="D2847" t="s">
        <v>698</v>
      </c>
      <c r="E2847" t="s">
        <v>720</v>
      </c>
    </row>
    <row r="2848" spans="2:5" x14ac:dyDescent="0.3">
      <c r="B2848" t="s">
        <v>4875</v>
      </c>
      <c r="C2848">
        <v>500307</v>
      </c>
      <c r="D2848" t="s">
        <v>698</v>
      </c>
      <c r="E2848" t="s">
        <v>1119</v>
      </c>
    </row>
    <row r="2849" spans="2:5" x14ac:dyDescent="0.3">
      <c r="B2849" t="s">
        <v>4876</v>
      </c>
      <c r="C2849">
        <v>539311</v>
      </c>
      <c r="D2849" t="s">
        <v>698</v>
      </c>
      <c r="E2849" t="s">
        <v>681</v>
      </c>
    </row>
    <row r="2850" spans="2:5" x14ac:dyDescent="0.3">
      <c r="B2850" t="s">
        <v>4877</v>
      </c>
      <c r="C2850">
        <v>539311</v>
      </c>
      <c r="D2850" t="s">
        <v>698</v>
      </c>
      <c r="E2850" t="s">
        <v>681</v>
      </c>
    </row>
    <row r="2851" spans="2:5" x14ac:dyDescent="0.3">
      <c r="B2851" t="s">
        <v>4878</v>
      </c>
      <c r="C2851">
        <v>532722</v>
      </c>
      <c r="D2851" t="s">
        <v>4879</v>
      </c>
      <c r="E2851" t="s">
        <v>975</v>
      </c>
    </row>
    <row r="2852" spans="2:5" x14ac:dyDescent="0.3">
      <c r="B2852" t="s">
        <v>4880</v>
      </c>
      <c r="C2852">
        <v>533202</v>
      </c>
      <c r="D2852" t="s">
        <v>4881</v>
      </c>
      <c r="E2852" t="s">
        <v>784</v>
      </c>
    </row>
    <row r="2853" spans="2:5" x14ac:dyDescent="0.3">
      <c r="B2853" t="s">
        <v>4882</v>
      </c>
      <c r="C2853">
        <v>508875</v>
      </c>
      <c r="D2853" t="s">
        <v>698</v>
      </c>
      <c r="E2853" t="s">
        <v>1119</v>
      </c>
    </row>
    <row r="2854" spans="2:5" x14ac:dyDescent="0.3">
      <c r="B2854" t="s">
        <v>4883</v>
      </c>
      <c r="C2854">
        <v>532854</v>
      </c>
      <c r="D2854" t="s">
        <v>4884</v>
      </c>
      <c r="E2854" t="s">
        <v>706</v>
      </c>
    </row>
    <row r="2855" spans="2:5" x14ac:dyDescent="0.3">
      <c r="B2855" t="s">
        <v>4885</v>
      </c>
      <c r="C2855">
        <v>532698</v>
      </c>
      <c r="D2855" t="s">
        <v>4886</v>
      </c>
      <c r="E2855" t="s">
        <v>713</v>
      </c>
    </row>
    <row r="2856" spans="2:5" x14ac:dyDescent="0.3">
      <c r="B2856" t="s">
        <v>4887</v>
      </c>
      <c r="C2856" t="s">
        <v>698</v>
      </c>
      <c r="D2856" t="s">
        <v>4888</v>
      </c>
      <c r="E2856" t="s">
        <v>709</v>
      </c>
    </row>
    <row r="2857" spans="2:5" x14ac:dyDescent="0.3">
      <c r="B2857" t="s">
        <v>4889</v>
      </c>
      <c r="C2857">
        <v>506532</v>
      </c>
      <c r="D2857" t="s">
        <v>698</v>
      </c>
      <c r="E2857" t="s">
        <v>858</v>
      </c>
    </row>
    <row r="2858" spans="2:5" x14ac:dyDescent="0.3">
      <c r="B2858" t="s">
        <v>4890</v>
      </c>
      <c r="C2858">
        <v>506532</v>
      </c>
      <c r="D2858" t="s">
        <v>698</v>
      </c>
      <c r="E2858" t="s">
        <v>858</v>
      </c>
    </row>
    <row r="2859" spans="2:5" x14ac:dyDescent="0.3">
      <c r="B2859" t="s">
        <v>4891</v>
      </c>
      <c r="C2859">
        <v>512381</v>
      </c>
      <c r="D2859" t="s">
        <v>698</v>
      </c>
      <c r="E2859" t="s">
        <v>720</v>
      </c>
    </row>
    <row r="2860" spans="2:5" x14ac:dyDescent="0.3">
      <c r="B2860" t="s">
        <v>4892</v>
      </c>
      <c r="C2860">
        <v>512245</v>
      </c>
      <c r="D2860" t="s">
        <v>698</v>
      </c>
      <c r="E2860" t="s">
        <v>1119</v>
      </c>
    </row>
    <row r="2861" spans="2:5" x14ac:dyDescent="0.3">
      <c r="B2861" t="s">
        <v>4893</v>
      </c>
      <c r="C2861">
        <v>538772</v>
      </c>
      <c r="D2861" t="s">
        <v>698</v>
      </c>
      <c r="E2861" t="s">
        <v>715</v>
      </c>
    </row>
    <row r="2862" spans="2:5" x14ac:dyDescent="0.3">
      <c r="B2862" t="s">
        <v>4894</v>
      </c>
      <c r="C2862">
        <v>519494</v>
      </c>
      <c r="D2862" t="s">
        <v>4895</v>
      </c>
      <c r="E2862" t="s">
        <v>947</v>
      </c>
    </row>
    <row r="2863" spans="2:5" x14ac:dyDescent="0.3">
      <c r="B2863" t="s">
        <v>4896</v>
      </c>
      <c r="C2863">
        <v>513683</v>
      </c>
      <c r="D2863" t="s">
        <v>4897</v>
      </c>
      <c r="E2863" t="s">
        <v>837</v>
      </c>
    </row>
    <row r="2864" spans="2:5" x14ac:dyDescent="0.3">
      <c r="B2864" t="s">
        <v>4898</v>
      </c>
      <c r="C2864">
        <v>513683</v>
      </c>
      <c r="D2864" t="s">
        <v>4899</v>
      </c>
      <c r="E2864" t="s">
        <v>837</v>
      </c>
    </row>
    <row r="2865" spans="2:5" x14ac:dyDescent="0.3">
      <c r="B2865" t="s">
        <v>4900</v>
      </c>
      <c r="C2865">
        <v>526371</v>
      </c>
      <c r="D2865" t="s">
        <v>4901</v>
      </c>
      <c r="E2865" t="s">
        <v>678</v>
      </c>
    </row>
    <row r="2866" spans="2:5" x14ac:dyDescent="0.3">
      <c r="B2866" t="s">
        <v>4902</v>
      </c>
      <c r="C2866">
        <v>500730</v>
      </c>
      <c r="D2866" t="s">
        <v>4903</v>
      </c>
      <c r="E2866" t="s">
        <v>858</v>
      </c>
    </row>
    <row r="2867" spans="2:5" x14ac:dyDescent="0.3">
      <c r="B2867" t="s">
        <v>4904</v>
      </c>
      <c r="C2867">
        <v>532481</v>
      </c>
      <c r="D2867" t="s">
        <v>4905</v>
      </c>
      <c r="E2867" t="s">
        <v>1293</v>
      </c>
    </row>
    <row r="2868" spans="2:5" x14ac:dyDescent="0.3">
      <c r="B2868" t="s">
        <v>4906</v>
      </c>
      <c r="C2868" t="s">
        <v>698</v>
      </c>
      <c r="D2868" t="s">
        <v>4907</v>
      </c>
      <c r="E2868" t="s">
        <v>789</v>
      </c>
    </row>
    <row r="2869" spans="2:5" x14ac:dyDescent="0.3">
      <c r="B2869" t="s">
        <v>4908</v>
      </c>
      <c r="C2869">
        <v>524414</v>
      </c>
      <c r="D2869" t="s">
        <v>698</v>
      </c>
      <c r="E2869" t="s">
        <v>720</v>
      </c>
    </row>
    <row r="2870" spans="2:5" x14ac:dyDescent="0.3">
      <c r="B2870" t="s">
        <v>4909</v>
      </c>
      <c r="C2870">
        <v>534615</v>
      </c>
      <c r="D2870" t="s">
        <v>4910</v>
      </c>
      <c r="E2870" t="s">
        <v>1019</v>
      </c>
    </row>
    <row r="2871" spans="2:5" x14ac:dyDescent="0.3">
      <c r="B2871" t="s">
        <v>4911</v>
      </c>
      <c r="C2871">
        <v>542628</v>
      </c>
      <c r="D2871" t="s">
        <v>4912</v>
      </c>
      <c r="E2871" t="s">
        <v>1064</v>
      </c>
    </row>
    <row r="2872" spans="2:5" x14ac:dyDescent="0.3">
      <c r="B2872" t="s">
        <v>4913</v>
      </c>
      <c r="C2872">
        <v>539110</v>
      </c>
      <c r="D2872" t="s">
        <v>698</v>
      </c>
      <c r="E2872" t="s">
        <v>715</v>
      </c>
    </row>
    <row r="2873" spans="2:5" x14ac:dyDescent="0.3">
      <c r="B2873" t="s">
        <v>4914</v>
      </c>
      <c r="C2873">
        <v>540698</v>
      </c>
      <c r="D2873" t="s">
        <v>698</v>
      </c>
      <c r="E2873" t="s">
        <v>720</v>
      </c>
    </row>
    <row r="2874" spans="2:5" x14ac:dyDescent="0.3">
      <c r="B2874" t="s">
        <v>4915</v>
      </c>
      <c r="C2874">
        <v>531465</v>
      </c>
      <c r="D2874" t="s">
        <v>698</v>
      </c>
      <c r="E2874" t="s">
        <v>720</v>
      </c>
    </row>
    <row r="2875" spans="2:5" x14ac:dyDescent="0.3">
      <c r="B2875" t="s">
        <v>4916</v>
      </c>
      <c r="C2875">
        <v>513566</v>
      </c>
      <c r="D2875" t="s">
        <v>698</v>
      </c>
      <c r="E2875" t="s">
        <v>730</v>
      </c>
    </row>
    <row r="2876" spans="2:5" x14ac:dyDescent="0.3">
      <c r="B2876" t="s">
        <v>4917</v>
      </c>
      <c r="C2876">
        <v>530733</v>
      </c>
      <c r="D2876" t="s">
        <v>698</v>
      </c>
      <c r="E2876" t="s">
        <v>1222</v>
      </c>
    </row>
    <row r="2877" spans="2:5" x14ac:dyDescent="0.3">
      <c r="B2877" t="s">
        <v>4918</v>
      </c>
      <c r="C2877">
        <v>530733</v>
      </c>
      <c r="D2877" t="s">
        <v>698</v>
      </c>
      <c r="E2877" t="s">
        <v>1222</v>
      </c>
    </row>
    <row r="2878" spans="2:5" x14ac:dyDescent="0.3">
      <c r="B2878" t="s">
        <v>4919</v>
      </c>
      <c r="C2878">
        <v>500672</v>
      </c>
      <c r="D2878" t="s">
        <v>698</v>
      </c>
      <c r="E2878" t="s">
        <v>736</v>
      </c>
    </row>
    <row r="2879" spans="2:5" x14ac:dyDescent="0.3">
      <c r="B2879" t="s">
        <v>4920</v>
      </c>
      <c r="C2879">
        <v>500672</v>
      </c>
      <c r="D2879" t="s">
        <v>698</v>
      </c>
      <c r="E2879" t="s">
        <v>736</v>
      </c>
    </row>
    <row r="2880" spans="2:5" x14ac:dyDescent="0.3">
      <c r="B2880" t="s">
        <v>4921</v>
      </c>
      <c r="C2880">
        <v>530127</v>
      </c>
      <c r="D2880" t="s">
        <v>698</v>
      </c>
      <c r="E2880" t="s">
        <v>681</v>
      </c>
    </row>
    <row r="2881" spans="2:5" x14ac:dyDescent="0.3">
      <c r="B2881" t="s">
        <v>4922</v>
      </c>
      <c r="C2881">
        <v>530367</v>
      </c>
      <c r="D2881" t="s">
        <v>4923</v>
      </c>
      <c r="E2881" t="s">
        <v>706</v>
      </c>
    </row>
    <row r="2882" spans="2:5" x14ac:dyDescent="0.3">
      <c r="B2882" t="s">
        <v>4924</v>
      </c>
      <c r="C2882">
        <v>535458</v>
      </c>
      <c r="D2882" t="s">
        <v>4925</v>
      </c>
      <c r="E2882" t="s">
        <v>883</v>
      </c>
    </row>
    <row r="2883" spans="2:5" x14ac:dyDescent="0.3">
      <c r="B2883" t="s">
        <v>4926</v>
      </c>
      <c r="C2883">
        <v>526723</v>
      </c>
      <c r="D2883" t="s">
        <v>698</v>
      </c>
      <c r="E2883" t="s">
        <v>2869</v>
      </c>
    </row>
    <row r="2884" spans="2:5" x14ac:dyDescent="0.3">
      <c r="B2884" t="s">
        <v>4927</v>
      </c>
      <c r="C2884">
        <v>532555</v>
      </c>
      <c r="D2884" t="s">
        <v>4928</v>
      </c>
      <c r="E2884" t="s">
        <v>837</v>
      </c>
    </row>
    <row r="2885" spans="2:5" x14ac:dyDescent="0.3">
      <c r="B2885" t="s">
        <v>4929</v>
      </c>
      <c r="C2885">
        <v>533015</v>
      </c>
      <c r="D2885" t="s">
        <v>4930</v>
      </c>
      <c r="E2885" t="s">
        <v>1645</v>
      </c>
    </row>
    <row r="2886" spans="2:5" x14ac:dyDescent="0.3">
      <c r="B2886" t="s">
        <v>4931</v>
      </c>
      <c r="C2886">
        <v>533015</v>
      </c>
      <c r="D2886" t="s">
        <v>4930</v>
      </c>
      <c r="E2886" t="s">
        <v>1645</v>
      </c>
    </row>
    <row r="2887" spans="2:5" x14ac:dyDescent="0.3">
      <c r="B2887" t="s">
        <v>4932</v>
      </c>
      <c r="C2887">
        <v>531209</v>
      </c>
      <c r="D2887" t="s">
        <v>4933</v>
      </c>
      <c r="E2887" t="s">
        <v>791</v>
      </c>
    </row>
    <row r="2888" spans="2:5" x14ac:dyDescent="0.3">
      <c r="B2888" t="s">
        <v>4934</v>
      </c>
      <c r="C2888">
        <v>531304</v>
      </c>
      <c r="D2888" t="s">
        <v>698</v>
      </c>
      <c r="E2888" t="s">
        <v>713</v>
      </c>
    </row>
    <row r="2889" spans="2:5" x14ac:dyDescent="0.3">
      <c r="B2889" t="s">
        <v>4935</v>
      </c>
      <c r="C2889">
        <v>524764</v>
      </c>
      <c r="D2889" t="s">
        <v>698</v>
      </c>
      <c r="E2889" t="s">
        <v>746</v>
      </c>
    </row>
    <row r="2890" spans="2:5" x14ac:dyDescent="0.3">
      <c r="B2890" t="s">
        <v>4936</v>
      </c>
      <c r="C2890">
        <v>524764</v>
      </c>
      <c r="D2890" t="s">
        <v>698</v>
      </c>
      <c r="E2890" t="s">
        <v>746</v>
      </c>
    </row>
    <row r="2891" spans="2:5" x14ac:dyDescent="0.3">
      <c r="B2891" t="s">
        <v>4937</v>
      </c>
      <c r="C2891">
        <v>530219</v>
      </c>
      <c r="D2891" t="s">
        <v>698</v>
      </c>
      <c r="E2891" t="s">
        <v>812</v>
      </c>
    </row>
    <row r="2892" spans="2:5" x14ac:dyDescent="0.3">
      <c r="B2892" t="s">
        <v>4938</v>
      </c>
      <c r="C2892">
        <v>531819</v>
      </c>
      <c r="D2892" t="s">
        <v>698</v>
      </c>
      <c r="E2892" t="s">
        <v>720</v>
      </c>
    </row>
    <row r="2893" spans="2:5" x14ac:dyDescent="0.3">
      <c r="B2893" t="s">
        <v>4939</v>
      </c>
      <c r="C2893">
        <v>531819</v>
      </c>
      <c r="D2893" t="s">
        <v>698</v>
      </c>
      <c r="E2893" t="s">
        <v>720</v>
      </c>
    </row>
    <row r="2894" spans="2:5" x14ac:dyDescent="0.3">
      <c r="B2894" t="s">
        <v>4940</v>
      </c>
      <c r="C2894">
        <v>504378</v>
      </c>
      <c r="D2894" t="s">
        <v>698</v>
      </c>
      <c r="E2894" t="s">
        <v>720</v>
      </c>
    </row>
    <row r="2895" spans="2:5" x14ac:dyDescent="0.3">
      <c r="B2895" t="s">
        <v>4941</v>
      </c>
      <c r="C2895">
        <v>539116</v>
      </c>
      <c r="D2895" t="s">
        <v>698</v>
      </c>
      <c r="E2895" t="s">
        <v>720</v>
      </c>
    </row>
    <row r="2896" spans="2:5" x14ac:dyDescent="0.3">
      <c r="B2896" t="s">
        <v>4942</v>
      </c>
      <c r="C2896">
        <v>512489</v>
      </c>
      <c r="D2896" t="s">
        <v>698</v>
      </c>
      <c r="E2896" t="s">
        <v>715</v>
      </c>
    </row>
    <row r="2897" spans="2:5" x14ac:dyDescent="0.3">
      <c r="B2897" t="s">
        <v>4943</v>
      </c>
      <c r="C2897">
        <v>538547</v>
      </c>
      <c r="D2897" t="s">
        <v>698</v>
      </c>
      <c r="E2897" t="s">
        <v>947</v>
      </c>
    </row>
    <row r="2898" spans="2:5" x14ac:dyDescent="0.3">
      <c r="B2898" t="s">
        <v>4944</v>
      </c>
      <c r="C2898">
        <v>533273</v>
      </c>
      <c r="D2898" t="s">
        <v>4945</v>
      </c>
      <c r="E2898" t="s">
        <v>784</v>
      </c>
    </row>
    <row r="2899" spans="2:5" x14ac:dyDescent="0.3">
      <c r="B2899" t="s">
        <v>4946</v>
      </c>
      <c r="C2899">
        <v>535657</v>
      </c>
      <c r="D2899" t="s">
        <v>698</v>
      </c>
      <c r="E2899" t="s">
        <v>684</v>
      </c>
    </row>
    <row r="2900" spans="2:5" x14ac:dyDescent="0.3">
      <c r="B2900" t="s">
        <v>4947</v>
      </c>
      <c r="C2900">
        <v>519491</v>
      </c>
      <c r="D2900" t="s">
        <v>698</v>
      </c>
      <c r="E2900" t="s">
        <v>893</v>
      </c>
    </row>
    <row r="2901" spans="2:5" x14ac:dyDescent="0.3">
      <c r="B2901" t="s">
        <v>4948</v>
      </c>
      <c r="C2901">
        <v>519491</v>
      </c>
      <c r="D2901" t="s">
        <v>698</v>
      </c>
      <c r="E2901" t="s">
        <v>893</v>
      </c>
    </row>
    <row r="2902" spans="2:5" x14ac:dyDescent="0.3">
      <c r="B2902" t="s">
        <v>4949</v>
      </c>
      <c r="C2902">
        <v>538019</v>
      </c>
      <c r="D2902" t="s">
        <v>698</v>
      </c>
      <c r="E2902" t="s">
        <v>778</v>
      </c>
    </row>
    <row r="2903" spans="2:5" x14ac:dyDescent="0.3">
      <c r="B2903" t="s">
        <v>4950</v>
      </c>
      <c r="C2903">
        <v>540405</v>
      </c>
      <c r="D2903" t="s">
        <v>698</v>
      </c>
      <c r="E2903" t="s">
        <v>778</v>
      </c>
    </row>
    <row r="2904" spans="2:5" x14ac:dyDescent="0.3">
      <c r="B2904" t="s">
        <v>4951</v>
      </c>
      <c r="C2904">
        <v>533008</v>
      </c>
      <c r="D2904" t="s">
        <v>4952</v>
      </c>
      <c r="E2904" t="s">
        <v>730</v>
      </c>
    </row>
    <row r="2905" spans="2:5" x14ac:dyDescent="0.3">
      <c r="B2905" t="s">
        <v>4953</v>
      </c>
      <c r="C2905">
        <v>538894</v>
      </c>
      <c r="D2905" t="s">
        <v>698</v>
      </c>
      <c r="E2905" t="s">
        <v>681</v>
      </c>
    </row>
    <row r="2906" spans="2:5" x14ac:dyDescent="0.3">
      <c r="B2906" t="s">
        <v>4954</v>
      </c>
      <c r="C2906">
        <v>540416</v>
      </c>
      <c r="D2906" t="s">
        <v>698</v>
      </c>
      <c r="E2906" t="s">
        <v>704</v>
      </c>
    </row>
    <row r="2907" spans="2:5" x14ac:dyDescent="0.3">
      <c r="B2907" t="s">
        <v>4955</v>
      </c>
      <c r="C2907">
        <v>531996</v>
      </c>
      <c r="D2907" t="s">
        <v>698</v>
      </c>
      <c r="E2907" t="s">
        <v>715</v>
      </c>
    </row>
    <row r="2908" spans="2:5" x14ac:dyDescent="0.3">
      <c r="B2908" t="s">
        <v>4956</v>
      </c>
      <c r="C2908">
        <v>530175</v>
      </c>
      <c r="D2908" t="s">
        <v>698</v>
      </c>
      <c r="E2908" t="s">
        <v>791</v>
      </c>
    </row>
    <row r="2909" spans="2:5" x14ac:dyDescent="0.3">
      <c r="B2909" t="s">
        <v>4957</v>
      </c>
      <c r="C2909">
        <v>539570</v>
      </c>
      <c r="D2909" t="s">
        <v>698</v>
      </c>
      <c r="E2909" t="s">
        <v>684</v>
      </c>
    </row>
    <row r="2910" spans="2:5" x14ac:dyDescent="0.3">
      <c r="B2910" t="s">
        <v>4958</v>
      </c>
      <c r="C2910">
        <v>500312</v>
      </c>
      <c r="D2910" t="s">
        <v>4959</v>
      </c>
      <c r="E2910" t="s">
        <v>761</v>
      </c>
    </row>
    <row r="2911" spans="2:5" x14ac:dyDescent="0.3">
      <c r="B2911" t="s">
        <v>4960</v>
      </c>
      <c r="C2911">
        <v>533106</v>
      </c>
      <c r="D2911" t="s">
        <v>4961</v>
      </c>
      <c r="E2911" t="s">
        <v>761</v>
      </c>
    </row>
    <row r="2912" spans="2:5" x14ac:dyDescent="0.3">
      <c r="B2912" t="s">
        <v>4962</v>
      </c>
      <c r="C2912">
        <v>500313</v>
      </c>
      <c r="D2912" t="s">
        <v>4963</v>
      </c>
      <c r="E2912" t="s">
        <v>1039</v>
      </c>
    </row>
    <row r="2913" spans="2:5" x14ac:dyDescent="0.3">
      <c r="B2913" t="s">
        <v>4964</v>
      </c>
      <c r="C2913">
        <v>533106</v>
      </c>
      <c r="D2913" t="s">
        <v>4961</v>
      </c>
      <c r="E2913" t="s">
        <v>761</v>
      </c>
    </row>
    <row r="2914" spans="2:5" x14ac:dyDescent="0.3">
      <c r="B2914" t="s">
        <v>4965</v>
      </c>
      <c r="C2914">
        <v>526415</v>
      </c>
      <c r="D2914" t="s">
        <v>698</v>
      </c>
      <c r="E2914" t="s">
        <v>1196</v>
      </c>
    </row>
    <row r="2915" spans="2:5" x14ac:dyDescent="0.3">
      <c r="B2915" t="s">
        <v>4966</v>
      </c>
      <c r="C2915">
        <v>526415</v>
      </c>
      <c r="D2915" t="s">
        <v>698</v>
      </c>
      <c r="E2915" t="s">
        <v>1196</v>
      </c>
    </row>
    <row r="2916" spans="2:5" x14ac:dyDescent="0.3">
      <c r="B2916" t="s">
        <v>4967</v>
      </c>
      <c r="C2916">
        <v>532439</v>
      </c>
      <c r="D2916" t="s">
        <v>4968</v>
      </c>
      <c r="E2916" t="s">
        <v>706</v>
      </c>
    </row>
    <row r="2917" spans="2:5" x14ac:dyDescent="0.3">
      <c r="B2917" t="s">
        <v>4969</v>
      </c>
      <c r="C2917">
        <v>521105</v>
      </c>
      <c r="D2917" t="s">
        <v>698</v>
      </c>
      <c r="E2917" t="s">
        <v>3458</v>
      </c>
    </row>
    <row r="2918" spans="2:5" x14ac:dyDescent="0.3">
      <c r="B2918" t="s">
        <v>4970</v>
      </c>
      <c r="C2918">
        <v>534190</v>
      </c>
      <c r="D2918" t="s">
        <v>698</v>
      </c>
      <c r="E2918" t="s">
        <v>1196</v>
      </c>
    </row>
    <row r="2919" spans="2:5" x14ac:dyDescent="0.3">
      <c r="B2919" t="s">
        <v>4971</v>
      </c>
      <c r="C2919">
        <v>507609</v>
      </c>
      <c r="D2919" t="s">
        <v>698</v>
      </c>
      <c r="E2919" t="s">
        <v>896</v>
      </c>
    </row>
    <row r="2920" spans="2:5" x14ac:dyDescent="0.3">
      <c r="B2920" t="s">
        <v>4972</v>
      </c>
      <c r="C2920">
        <v>531092</v>
      </c>
      <c r="D2920" t="s">
        <v>4973</v>
      </c>
      <c r="E2920" t="s">
        <v>1096</v>
      </c>
    </row>
    <row r="2921" spans="2:5" x14ac:dyDescent="0.3">
      <c r="B2921" t="s">
        <v>4974</v>
      </c>
      <c r="C2921">
        <v>538537</v>
      </c>
      <c r="D2921" t="s">
        <v>698</v>
      </c>
      <c r="E2921" t="s">
        <v>720</v>
      </c>
    </row>
    <row r="2922" spans="2:5" x14ac:dyDescent="0.3">
      <c r="B2922" t="s">
        <v>4975</v>
      </c>
      <c r="C2922">
        <v>520021</v>
      </c>
      <c r="D2922" t="s">
        <v>4976</v>
      </c>
      <c r="E2922" t="s">
        <v>1053</v>
      </c>
    </row>
    <row r="2923" spans="2:5" x14ac:dyDescent="0.3">
      <c r="B2923" t="s">
        <v>4977</v>
      </c>
      <c r="C2923">
        <v>532880</v>
      </c>
      <c r="D2923" t="s">
        <v>4978</v>
      </c>
      <c r="E2923" t="s">
        <v>784</v>
      </c>
    </row>
    <row r="2924" spans="2:5" x14ac:dyDescent="0.3">
      <c r="B2924" t="s">
        <v>4979</v>
      </c>
      <c r="C2924" t="s">
        <v>698</v>
      </c>
      <c r="D2924" t="s">
        <v>4980</v>
      </c>
      <c r="E2924" t="s">
        <v>709</v>
      </c>
    </row>
    <row r="2925" spans="2:5" x14ac:dyDescent="0.3">
      <c r="B2925" t="s">
        <v>4981</v>
      </c>
      <c r="C2925" t="s">
        <v>698</v>
      </c>
      <c r="D2925" t="s">
        <v>4980</v>
      </c>
      <c r="E2925" t="s">
        <v>709</v>
      </c>
    </row>
    <row r="2926" spans="2:5" x14ac:dyDescent="0.3">
      <c r="B2926" t="s">
        <v>4982</v>
      </c>
      <c r="C2926">
        <v>531496</v>
      </c>
      <c r="D2926" t="s">
        <v>698</v>
      </c>
      <c r="E2926" t="s">
        <v>713</v>
      </c>
    </row>
    <row r="2927" spans="2:5" x14ac:dyDescent="0.3">
      <c r="B2927" t="s">
        <v>4983</v>
      </c>
      <c r="C2927">
        <v>532167</v>
      </c>
      <c r="D2927" t="s">
        <v>698</v>
      </c>
      <c r="E2927" t="s">
        <v>746</v>
      </c>
    </row>
    <row r="2928" spans="2:5" x14ac:dyDescent="0.3">
      <c r="B2928" t="s">
        <v>4984</v>
      </c>
      <c r="C2928">
        <v>533317</v>
      </c>
      <c r="D2928" t="s">
        <v>4985</v>
      </c>
      <c r="E2928" t="s">
        <v>858</v>
      </c>
    </row>
    <row r="2929" spans="2:5" x14ac:dyDescent="0.3">
      <c r="B2929" t="s">
        <v>4986</v>
      </c>
      <c r="C2929">
        <v>532340</v>
      </c>
      <c r="D2929" t="s">
        <v>698</v>
      </c>
      <c r="E2929" t="s">
        <v>791</v>
      </c>
    </row>
    <row r="2930" spans="2:5" x14ac:dyDescent="0.3">
      <c r="B2930" t="s">
        <v>4987</v>
      </c>
      <c r="C2930">
        <v>514324</v>
      </c>
      <c r="D2930" t="s">
        <v>698</v>
      </c>
      <c r="E2930" t="s">
        <v>713</v>
      </c>
    </row>
    <row r="2931" spans="2:5" x14ac:dyDescent="0.3">
      <c r="B2931" t="s">
        <v>4988</v>
      </c>
      <c r="C2931">
        <v>514324</v>
      </c>
      <c r="D2931" t="s">
        <v>698</v>
      </c>
      <c r="E2931" t="s">
        <v>713</v>
      </c>
    </row>
    <row r="2932" spans="2:5" x14ac:dyDescent="0.3">
      <c r="B2932" t="s">
        <v>4989</v>
      </c>
      <c r="C2932" t="s">
        <v>698</v>
      </c>
      <c r="D2932" t="s">
        <v>4990</v>
      </c>
      <c r="E2932" t="s">
        <v>709</v>
      </c>
    </row>
    <row r="2933" spans="2:5" x14ac:dyDescent="0.3">
      <c r="B2933" t="s">
        <v>4991</v>
      </c>
      <c r="C2933">
        <v>533632</v>
      </c>
      <c r="D2933" t="s">
        <v>4992</v>
      </c>
      <c r="E2933" t="s">
        <v>718</v>
      </c>
    </row>
    <row r="2934" spans="2:5" x14ac:dyDescent="0.3">
      <c r="B2934" t="s">
        <v>4993</v>
      </c>
      <c r="C2934">
        <v>530805</v>
      </c>
      <c r="D2934" t="s">
        <v>698</v>
      </c>
      <c r="E2934" t="s">
        <v>782</v>
      </c>
    </row>
    <row r="2935" spans="2:5" x14ac:dyDescent="0.3">
      <c r="B2935" t="s">
        <v>4994</v>
      </c>
      <c r="C2935">
        <v>535647</v>
      </c>
      <c r="D2935" t="s">
        <v>698</v>
      </c>
      <c r="E2935" t="s">
        <v>701</v>
      </c>
    </row>
    <row r="2936" spans="2:5" x14ac:dyDescent="0.3">
      <c r="B2936" t="s">
        <v>4995</v>
      </c>
      <c r="C2936">
        <v>532944</v>
      </c>
      <c r="D2936" t="s">
        <v>4996</v>
      </c>
      <c r="E2936" t="s">
        <v>1645</v>
      </c>
    </row>
    <row r="2937" spans="2:5" x14ac:dyDescent="0.3">
      <c r="B2937" t="s">
        <v>4997</v>
      </c>
      <c r="C2937">
        <v>540386</v>
      </c>
      <c r="D2937" t="s">
        <v>698</v>
      </c>
      <c r="E2937" t="s">
        <v>681</v>
      </c>
    </row>
    <row r="2938" spans="2:5" x14ac:dyDescent="0.3">
      <c r="B2938" t="s">
        <v>4998</v>
      </c>
      <c r="C2938">
        <v>517536</v>
      </c>
      <c r="D2938" t="s">
        <v>4999</v>
      </c>
      <c r="E2938" t="s">
        <v>684</v>
      </c>
    </row>
    <row r="2939" spans="2:5" x14ac:dyDescent="0.3">
      <c r="B2939" t="s">
        <v>5000</v>
      </c>
      <c r="C2939" t="s">
        <v>698</v>
      </c>
      <c r="D2939" t="s">
        <v>5001</v>
      </c>
      <c r="E2939" t="s">
        <v>709</v>
      </c>
    </row>
    <row r="2940" spans="2:5" x14ac:dyDescent="0.3">
      <c r="B2940" t="s">
        <v>5002</v>
      </c>
      <c r="C2940">
        <v>530135</v>
      </c>
      <c r="D2940" t="s">
        <v>5003</v>
      </c>
      <c r="E2940" t="s">
        <v>732</v>
      </c>
    </row>
    <row r="2941" spans="2:5" x14ac:dyDescent="0.3">
      <c r="B2941" t="s">
        <v>5004</v>
      </c>
      <c r="C2941">
        <v>531254</v>
      </c>
      <c r="D2941" t="s">
        <v>698</v>
      </c>
      <c r="E2941" t="s">
        <v>715</v>
      </c>
    </row>
    <row r="2942" spans="2:5" x14ac:dyDescent="0.3">
      <c r="B2942" t="s">
        <v>5005</v>
      </c>
      <c r="C2942">
        <v>532391</v>
      </c>
      <c r="D2942" t="s">
        <v>5006</v>
      </c>
      <c r="E2942" t="s">
        <v>1865</v>
      </c>
    </row>
    <row r="2943" spans="2:5" x14ac:dyDescent="0.3">
      <c r="B2943" t="s">
        <v>5007</v>
      </c>
      <c r="C2943">
        <v>532391</v>
      </c>
      <c r="D2943" t="s">
        <v>5006</v>
      </c>
      <c r="E2943" t="s">
        <v>1865</v>
      </c>
    </row>
    <row r="2944" spans="2:5" x14ac:dyDescent="0.3">
      <c r="B2944" t="s">
        <v>5008</v>
      </c>
      <c r="C2944">
        <v>539598</v>
      </c>
      <c r="D2944" t="s">
        <v>698</v>
      </c>
      <c r="E2944" t="s">
        <v>715</v>
      </c>
    </row>
    <row r="2945" spans="2:5" x14ac:dyDescent="0.3">
      <c r="B2945" t="s">
        <v>5009</v>
      </c>
      <c r="C2945">
        <v>532466</v>
      </c>
      <c r="D2945" t="s">
        <v>5010</v>
      </c>
      <c r="E2945" t="s">
        <v>684</v>
      </c>
    </row>
    <row r="2946" spans="2:5" x14ac:dyDescent="0.3">
      <c r="B2946" t="s">
        <v>5011</v>
      </c>
      <c r="C2946">
        <v>512626</v>
      </c>
      <c r="D2946" t="s">
        <v>5012</v>
      </c>
      <c r="E2946" t="s">
        <v>713</v>
      </c>
    </row>
    <row r="2947" spans="2:5" x14ac:dyDescent="0.3">
      <c r="B2947" t="s">
        <v>5013</v>
      </c>
      <c r="C2947">
        <v>524372</v>
      </c>
      <c r="D2947" t="s">
        <v>5014</v>
      </c>
      <c r="E2947" t="s">
        <v>736</v>
      </c>
    </row>
    <row r="2948" spans="2:5" x14ac:dyDescent="0.3">
      <c r="B2948" t="s">
        <v>5015</v>
      </c>
      <c r="C2948">
        <v>531157</v>
      </c>
      <c r="D2948" t="s">
        <v>698</v>
      </c>
      <c r="E2948" t="s">
        <v>858</v>
      </c>
    </row>
    <row r="2949" spans="2:5" x14ac:dyDescent="0.3">
      <c r="B2949" t="s">
        <v>5016</v>
      </c>
      <c r="C2949">
        <v>513121</v>
      </c>
      <c r="D2949" t="s">
        <v>5017</v>
      </c>
      <c r="E2949" t="s">
        <v>858</v>
      </c>
    </row>
    <row r="2950" spans="2:5" x14ac:dyDescent="0.3">
      <c r="B2950" t="s">
        <v>5018</v>
      </c>
      <c r="C2950">
        <v>504879</v>
      </c>
      <c r="D2950" t="s">
        <v>5019</v>
      </c>
      <c r="E2950" t="s">
        <v>1618</v>
      </c>
    </row>
    <row r="2951" spans="2:5" x14ac:dyDescent="0.3">
      <c r="B2951" t="s">
        <v>5020</v>
      </c>
      <c r="C2951">
        <v>530365</v>
      </c>
      <c r="D2951" t="s">
        <v>5021</v>
      </c>
      <c r="E2951" t="s">
        <v>975</v>
      </c>
    </row>
    <row r="2952" spans="2:5" x14ac:dyDescent="0.3">
      <c r="B2952" t="s">
        <v>5022</v>
      </c>
      <c r="C2952">
        <v>507690</v>
      </c>
      <c r="D2952" t="s">
        <v>698</v>
      </c>
      <c r="E2952" t="s">
        <v>1133</v>
      </c>
    </row>
    <row r="2953" spans="2:5" x14ac:dyDescent="0.3">
      <c r="B2953" t="s">
        <v>5023</v>
      </c>
      <c r="C2953">
        <v>535754</v>
      </c>
      <c r="D2953" t="s">
        <v>5024</v>
      </c>
      <c r="E2953" t="s">
        <v>711</v>
      </c>
    </row>
    <row r="2954" spans="2:5" x14ac:dyDescent="0.3">
      <c r="B2954" t="s">
        <v>5025</v>
      </c>
      <c r="C2954">
        <v>541301</v>
      </c>
      <c r="D2954" t="s">
        <v>5026</v>
      </c>
      <c r="E2954" t="s">
        <v>1067</v>
      </c>
    </row>
    <row r="2955" spans="2:5" x14ac:dyDescent="0.3">
      <c r="B2955" t="s">
        <v>5027</v>
      </c>
      <c r="C2955">
        <v>533263</v>
      </c>
      <c r="D2955" t="s">
        <v>5028</v>
      </c>
      <c r="E2955" t="s">
        <v>837</v>
      </c>
    </row>
    <row r="2956" spans="2:5" x14ac:dyDescent="0.3">
      <c r="B2956" t="s">
        <v>5029</v>
      </c>
      <c r="C2956">
        <v>502420</v>
      </c>
      <c r="D2956" t="s">
        <v>5030</v>
      </c>
      <c r="E2956" t="s">
        <v>692</v>
      </c>
    </row>
    <row r="2957" spans="2:5" x14ac:dyDescent="0.3">
      <c r="B2957" t="s">
        <v>5031</v>
      </c>
      <c r="C2957">
        <v>526325</v>
      </c>
      <c r="D2957" t="s">
        <v>5032</v>
      </c>
      <c r="E2957" t="s">
        <v>893</v>
      </c>
    </row>
    <row r="2958" spans="2:5" x14ac:dyDescent="0.3">
      <c r="B2958" t="s">
        <v>5033</v>
      </c>
      <c r="C2958">
        <v>534076</v>
      </c>
      <c r="D2958" t="s">
        <v>5034</v>
      </c>
      <c r="E2958" t="s">
        <v>883</v>
      </c>
    </row>
    <row r="2959" spans="2:5" x14ac:dyDescent="0.3">
      <c r="B2959" t="s">
        <v>5035</v>
      </c>
      <c r="C2959">
        <v>531512</v>
      </c>
      <c r="D2959" t="s">
        <v>698</v>
      </c>
      <c r="E2959" t="s">
        <v>701</v>
      </c>
    </row>
    <row r="2960" spans="2:5" x14ac:dyDescent="0.3">
      <c r="B2960" t="s">
        <v>5036</v>
      </c>
      <c r="C2960">
        <v>500078</v>
      </c>
      <c r="D2960" t="s">
        <v>698</v>
      </c>
      <c r="E2960" t="s">
        <v>746</v>
      </c>
    </row>
    <row r="2961" spans="2:5" x14ac:dyDescent="0.3">
      <c r="B2961" t="s">
        <v>5037</v>
      </c>
      <c r="C2961">
        <v>500315</v>
      </c>
      <c r="D2961" t="s">
        <v>5038</v>
      </c>
      <c r="E2961" t="s">
        <v>1016</v>
      </c>
    </row>
    <row r="2962" spans="2:5" x14ac:dyDescent="0.3">
      <c r="B2962" t="s">
        <v>5039</v>
      </c>
      <c r="C2962">
        <v>506579</v>
      </c>
      <c r="D2962" t="s">
        <v>5040</v>
      </c>
      <c r="E2962" t="s">
        <v>746</v>
      </c>
    </row>
    <row r="2963" spans="2:5" x14ac:dyDescent="0.3">
      <c r="B2963" t="s">
        <v>5041</v>
      </c>
      <c r="C2963">
        <v>500314</v>
      </c>
      <c r="D2963" t="s">
        <v>5042</v>
      </c>
      <c r="E2963" t="s">
        <v>899</v>
      </c>
    </row>
    <row r="2964" spans="2:5" x14ac:dyDescent="0.3">
      <c r="B2964" t="s">
        <v>5043</v>
      </c>
      <c r="C2964">
        <v>532817</v>
      </c>
      <c r="D2964" t="s">
        <v>5044</v>
      </c>
      <c r="E2964" t="s">
        <v>1226</v>
      </c>
    </row>
    <row r="2965" spans="2:5" x14ac:dyDescent="0.3">
      <c r="B2965" t="s">
        <v>5045</v>
      </c>
      <c r="C2965">
        <v>531859</v>
      </c>
      <c r="D2965" t="s">
        <v>698</v>
      </c>
      <c r="E2965" t="s">
        <v>1618</v>
      </c>
    </row>
    <row r="2966" spans="2:5" x14ac:dyDescent="0.3">
      <c r="B2966" t="s">
        <v>5046</v>
      </c>
      <c r="C2966">
        <v>541206</v>
      </c>
      <c r="D2966" t="s">
        <v>698</v>
      </c>
      <c r="E2966" t="s">
        <v>1019</v>
      </c>
    </row>
    <row r="2967" spans="2:5" x14ac:dyDescent="0.3">
      <c r="B2967" t="s">
        <v>5047</v>
      </c>
      <c r="C2967">
        <v>531626</v>
      </c>
      <c r="D2967" t="s">
        <v>698</v>
      </c>
      <c r="E2967" t="s">
        <v>812</v>
      </c>
    </row>
    <row r="2968" spans="2:5" x14ac:dyDescent="0.3">
      <c r="B2968" t="s">
        <v>5048</v>
      </c>
      <c r="C2968">
        <v>531626</v>
      </c>
      <c r="D2968" t="s">
        <v>698</v>
      </c>
      <c r="E2968" t="s">
        <v>812</v>
      </c>
    </row>
    <row r="2969" spans="2:5" x14ac:dyDescent="0.3">
      <c r="B2969" t="s">
        <v>5049</v>
      </c>
      <c r="C2969">
        <v>539015</v>
      </c>
      <c r="D2969" t="s">
        <v>5050</v>
      </c>
      <c r="E2969" t="s">
        <v>1437</v>
      </c>
    </row>
    <row r="2970" spans="2:5" x14ac:dyDescent="0.3">
      <c r="B2970" t="s">
        <v>5051</v>
      </c>
      <c r="C2970">
        <v>539287</v>
      </c>
      <c r="D2970" t="s">
        <v>5052</v>
      </c>
      <c r="E2970" t="s">
        <v>736</v>
      </c>
    </row>
    <row r="2971" spans="2:5" x14ac:dyDescent="0.3">
      <c r="B2971" t="s">
        <v>5053</v>
      </c>
      <c r="C2971">
        <v>530173</v>
      </c>
      <c r="D2971" t="s">
        <v>698</v>
      </c>
      <c r="E2971" t="s">
        <v>812</v>
      </c>
    </row>
    <row r="2972" spans="2:5" x14ac:dyDescent="0.3">
      <c r="B2972" t="s">
        <v>5054</v>
      </c>
      <c r="C2972">
        <v>501179</v>
      </c>
      <c r="D2972" t="s">
        <v>698</v>
      </c>
      <c r="E2972" t="s">
        <v>718</v>
      </c>
    </row>
    <row r="2973" spans="2:5" x14ac:dyDescent="0.3">
      <c r="B2973" t="s">
        <v>5055</v>
      </c>
      <c r="C2973">
        <v>509782</v>
      </c>
      <c r="D2973" t="s">
        <v>698</v>
      </c>
      <c r="E2973" t="s">
        <v>1119</v>
      </c>
    </row>
    <row r="2974" spans="2:5" x14ac:dyDescent="0.3">
      <c r="B2974" t="s">
        <v>5056</v>
      </c>
      <c r="C2974">
        <v>540198</v>
      </c>
      <c r="D2974" t="s">
        <v>698</v>
      </c>
      <c r="E2974" t="s">
        <v>713</v>
      </c>
    </row>
    <row r="2975" spans="2:5" x14ac:dyDescent="0.3">
      <c r="B2975" t="s">
        <v>5057</v>
      </c>
      <c r="C2975">
        <v>500317</v>
      </c>
      <c r="D2975" t="s">
        <v>5058</v>
      </c>
      <c r="E2975" t="s">
        <v>718</v>
      </c>
    </row>
    <row r="2976" spans="2:5" x14ac:dyDescent="0.3">
      <c r="B2976" t="s">
        <v>5059</v>
      </c>
      <c r="C2976">
        <v>539290</v>
      </c>
      <c r="D2976" t="s">
        <v>5060</v>
      </c>
      <c r="E2976" t="s">
        <v>718</v>
      </c>
    </row>
    <row r="2977" spans="2:5" x14ac:dyDescent="0.3">
      <c r="B2977" t="s">
        <v>5061</v>
      </c>
      <c r="C2977">
        <v>509099</v>
      </c>
      <c r="D2977" t="s">
        <v>698</v>
      </c>
      <c r="E2977" t="s">
        <v>1119</v>
      </c>
    </row>
    <row r="2978" spans="2:5" x14ac:dyDescent="0.3">
      <c r="B2978" t="s">
        <v>5062</v>
      </c>
      <c r="C2978">
        <v>531065</v>
      </c>
      <c r="D2978" t="s">
        <v>698</v>
      </c>
      <c r="E2978" t="s">
        <v>1397</v>
      </c>
    </row>
    <row r="2979" spans="2:5" x14ac:dyDescent="0.3">
      <c r="B2979" t="s">
        <v>5063</v>
      </c>
      <c r="C2979">
        <v>514460</v>
      </c>
      <c r="D2979" t="s">
        <v>698</v>
      </c>
      <c r="E2979" t="s">
        <v>720</v>
      </c>
    </row>
    <row r="2980" spans="2:5" x14ac:dyDescent="0.3">
      <c r="B2980" t="s">
        <v>5064</v>
      </c>
      <c r="C2980">
        <v>523151</v>
      </c>
      <c r="D2980" t="s">
        <v>698</v>
      </c>
      <c r="E2980" t="s">
        <v>782</v>
      </c>
    </row>
    <row r="2981" spans="2:5" x14ac:dyDescent="0.3">
      <c r="B2981" t="s">
        <v>5065</v>
      </c>
      <c r="C2981">
        <v>514330</v>
      </c>
      <c r="D2981" t="s">
        <v>698</v>
      </c>
      <c r="E2981" t="s">
        <v>713</v>
      </c>
    </row>
    <row r="2982" spans="2:5" x14ac:dyDescent="0.3">
      <c r="B2982" t="s">
        <v>5066</v>
      </c>
      <c r="C2982">
        <v>530741</v>
      </c>
      <c r="D2982" t="s">
        <v>698</v>
      </c>
      <c r="E2982" t="s">
        <v>778</v>
      </c>
    </row>
    <row r="2983" spans="2:5" x14ac:dyDescent="0.3">
      <c r="B2983" t="s">
        <v>5067</v>
      </c>
      <c r="C2983">
        <v>539291</v>
      </c>
      <c r="D2983" t="s">
        <v>698</v>
      </c>
      <c r="E2983" t="s">
        <v>896</v>
      </c>
    </row>
    <row r="2984" spans="2:5" x14ac:dyDescent="0.3">
      <c r="B2984" t="s">
        <v>5068</v>
      </c>
      <c r="C2984">
        <v>539352</v>
      </c>
      <c r="D2984" t="s">
        <v>698</v>
      </c>
      <c r="E2984" t="s">
        <v>701</v>
      </c>
    </row>
    <row r="2985" spans="2:5" x14ac:dyDescent="0.3">
      <c r="B2985" t="s">
        <v>5069</v>
      </c>
      <c r="C2985">
        <v>513403</v>
      </c>
      <c r="D2985" t="s">
        <v>698</v>
      </c>
      <c r="E2985" t="s">
        <v>730</v>
      </c>
    </row>
    <row r="2986" spans="2:5" x14ac:dyDescent="0.3">
      <c r="B2986" t="s">
        <v>5070</v>
      </c>
      <c r="C2986">
        <v>523862</v>
      </c>
      <c r="D2986" t="s">
        <v>698</v>
      </c>
      <c r="E2986" t="s">
        <v>715</v>
      </c>
    </row>
    <row r="2987" spans="2:5" x14ac:dyDescent="0.3">
      <c r="B2987" t="s">
        <v>5071</v>
      </c>
      <c r="C2987">
        <v>523483</v>
      </c>
      <c r="D2987" t="s">
        <v>698</v>
      </c>
      <c r="E2987" t="s">
        <v>1226</v>
      </c>
    </row>
    <row r="2988" spans="2:5" x14ac:dyDescent="0.3">
      <c r="B2988" t="s">
        <v>5072</v>
      </c>
      <c r="C2988">
        <v>538963</v>
      </c>
      <c r="D2988" t="s">
        <v>698</v>
      </c>
      <c r="E2988" t="s">
        <v>1021</v>
      </c>
    </row>
    <row r="2989" spans="2:5" x14ac:dyDescent="0.3">
      <c r="B2989" t="s">
        <v>5073</v>
      </c>
      <c r="C2989">
        <v>531395</v>
      </c>
      <c r="D2989" t="s">
        <v>698</v>
      </c>
      <c r="E2989" t="s">
        <v>713</v>
      </c>
    </row>
    <row r="2990" spans="2:5" x14ac:dyDescent="0.3">
      <c r="B2990" t="s">
        <v>5074</v>
      </c>
      <c r="C2990">
        <v>532350</v>
      </c>
      <c r="D2990" t="s">
        <v>698</v>
      </c>
      <c r="E2990" t="s">
        <v>701</v>
      </c>
    </row>
    <row r="2991" spans="2:5" x14ac:dyDescent="0.3">
      <c r="B2991" t="s">
        <v>5075</v>
      </c>
      <c r="C2991">
        <v>526905</v>
      </c>
      <c r="D2991" t="s">
        <v>698</v>
      </c>
      <c r="E2991" t="s">
        <v>746</v>
      </c>
    </row>
    <row r="2992" spans="2:5" x14ac:dyDescent="0.3">
      <c r="B2992" t="s">
        <v>5076</v>
      </c>
      <c r="C2992">
        <v>517230</v>
      </c>
      <c r="D2992" t="s">
        <v>5077</v>
      </c>
      <c r="E2992" t="s">
        <v>720</v>
      </c>
    </row>
    <row r="2993" spans="2:5" x14ac:dyDescent="0.3">
      <c r="B2993" t="s">
        <v>5078</v>
      </c>
      <c r="C2993">
        <v>532827</v>
      </c>
      <c r="D2993" t="s">
        <v>5079</v>
      </c>
      <c r="E2993" t="s">
        <v>812</v>
      </c>
    </row>
    <row r="2994" spans="2:5" x14ac:dyDescent="0.3">
      <c r="B2994" t="s">
        <v>5080</v>
      </c>
      <c r="C2994">
        <v>532900</v>
      </c>
      <c r="D2994" t="s">
        <v>5081</v>
      </c>
      <c r="E2994" t="s">
        <v>715</v>
      </c>
    </row>
    <row r="2995" spans="2:5" x14ac:dyDescent="0.3">
      <c r="B2995" t="s">
        <v>5082</v>
      </c>
      <c r="C2995">
        <v>540648</v>
      </c>
      <c r="D2995" t="s">
        <v>5083</v>
      </c>
      <c r="E2995" t="s">
        <v>718</v>
      </c>
    </row>
    <row r="2996" spans="2:5" x14ac:dyDescent="0.3">
      <c r="B2996" t="s">
        <v>5084</v>
      </c>
      <c r="C2996">
        <v>539121</v>
      </c>
      <c r="D2996" t="s">
        <v>698</v>
      </c>
      <c r="E2996" t="s">
        <v>1003</v>
      </c>
    </row>
    <row r="2997" spans="2:5" x14ac:dyDescent="0.3">
      <c r="B2997" t="s">
        <v>5085</v>
      </c>
      <c r="C2997">
        <v>541444</v>
      </c>
      <c r="D2997" t="s">
        <v>698</v>
      </c>
      <c r="E2997" t="s">
        <v>812</v>
      </c>
    </row>
    <row r="2998" spans="2:5" x14ac:dyDescent="0.3">
      <c r="B2998" t="s">
        <v>5086</v>
      </c>
      <c r="C2998">
        <v>532521</v>
      </c>
      <c r="D2998" t="s">
        <v>5087</v>
      </c>
      <c r="E2998" t="s">
        <v>791</v>
      </c>
    </row>
    <row r="2999" spans="2:5" x14ac:dyDescent="0.3">
      <c r="B2999" t="s">
        <v>5088</v>
      </c>
      <c r="C2999">
        <v>511597</v>
      </c>
      <c r="D2999" t="s">
        <v>698</v>
      </c>
      <c r="E2999" t="s">
        <v>715</v>
      </c>
    </row>
    <row r="3000" spans="2:5" x14ac:dyDescent="0.3">
      <c r="B3000" t="s">
        <v>5089</v>
      </c>
      <c r="C3000">
        <v>517397</v>
      </c>
      <c r="D3000" t="s">
        <v>698</v>
      </c>
      <c r="E3000" t="s">
        <v>1240</v>
      </c>
    </row>
    <row r="3001" spans="2:5" x14ac:dyDescent="0.3">
      <c r="B3001" t="s">
        <v>5090</v>
      </c>
      <c r="C3001">
        <v>517397</v>
      </c>
      <c r="D3001" t="s">
        <v>698</v>
      </c>
      <c r="E3001" t="s">
        <v>1240</v>
      </c>
    </row>
    <row r="3002" spans="2:5" x14ac:dyDescent="0.3">
      <c r="B3002" t="s">
        <v>5091</v>
      </c>
      <c r="C3002">
        <v>511525</v>
      </c>
      <c r="D3002" t="s">
        <v>698</v>
      </c>
      <c r="E3002" t="s">
        <v>791</v>
      </c>
    </row>
    <row r="3003" spans="2:5" x14ac:dyDescent="0.3">
      <c r="B3003" t="s">
        <v>5092</v>
      </c>
      <c r="C3003">
        <v>531349</v>
      </c>
      <c r="D3003" t="s">
        <v>5093</v>
      </c>
      <c r="E3003" t="s">
        <v>1036</v>
      </c>
    </row>
    <row r="3004" spans="2:5" x14ac:dyDescent="0.3">
      <c r="B3004" t="s">
        <v>5094</v>
      </c>
      <c r="C3004" t="s">
        <v>698</v>
      </c>
      <c r="D3004" t="s">
        <v>5095</v>
      </c>
      <c r="E3004" t="s">
        <v>709</v>
      </c>
    </row>
    <row r="3005" spans="2:5" x14ac:dyDescent="0.3">
      <c r="B3005" t="s">
        <v>5096</v>
      </c>
      <c r="C3005">
        <v>538742</v>
      </c>
      <c r="D3005" t="s">
        <v>698</v>
      </c>
      <c r="E3005" t="s">
        <v>720</v>
      </c>
    </row>
    <row r="3006" spans="2:5" x14ac:dyDescent="0.3">
      <c r="B3006" t="s">
        <v>5097</v>
      </c>
      <c r="C3006">
        <v>538860</v>
      </c>
      <c r="D3006" t="s">
        <v>698</v>
      </c>
      <c r="E3006" t="s">
        <v>715</v>
      </c>
    </row>
    <row r="3007" spans="2:5" x14ac:dyDescent="0.3">
      <c r="B3007" t="s">
        <v>5098</v>
      </c>
      <c r="C3007">
        <v>524820</v>
      </c>
      <c r="D3007" t="s">
        <v>5099</v>
      </c>
      <c r="E3007" t="s">
        <v>908</v>
      </c>
    </row>
    <row r="3008" spans="2:5" x14ac:dyDescent="0.3">
      <c r="B3008" t="s">
        <v>5100</v>
      </c>
      <c r="C3008">
        <v>508941</v>
      </c>
      <c r="D3008" t="s">
        <v>698</v>
      </c>
      <c r="E3008" t="s">
        <v>883</v>
      </c>
    </row>
    <row r="3009" spans="2:5" x14ac:dyDescent="0.3">
      <c r="B3009" t="s">
        <v>5101</v>
      </c>
      <c r="C3009">
        <v>504093</v>
      </c>
      <c r="D3009" t="s">
        <v>698</v>
      </c>
      <c r="E3009" t="s">
        <v>1244</v>
      </c>
    </row>
    <row r="3010" spans="2:5" x14ac:dyDescent="0.3">
      <c r="B3010" t="s">
        <v>5102</v>
      </c>
      <c r="C3010">
        <v>513511</v>
      </c>
      <c r="D3010" t="s">
        <v>698</v>
      </c>
      <c r="E3010" t="s">
        <v>730</v>
      </c>
    </row>
    <row r="3011" spans="2:5" x14ac:dyDescent="0.3">
      <c r="B3011" t="s">
        <v>5103</v>
      </c>
      <c r="C3011">
        <v>531726</v>
      </c>
      <c r="D3011" t="s">
        <v>698</v>
      </c>
      <c r="E3011" t="s">
        <v>736</v>
      </c>
    </row>
    <row r="3012" spans="2:5" x14ac:dyDescent="0.3">
      <c r="B3012" t="s">
        <v>5104</v>
      </c>
      <c r="C3012">
        <v>506122</v>
      </c>
      <c r="D3012" t="s">
        <v>698</v>
      </c>
      <c r="E3012" t="s">
        <v>1053</v>
      </c>
    </row>
    <row r="3013" spans="2:5" x14ac:dyDescent="0.3">
      <c r="B3013" t="s">
        <v>5105</v>
      </c>
      <c r="C3013">
        <v>531280</v>
      </c>
      <c r="D3013" t="s">
        <v>698</v>
      </c>
      <c r="E3013" t="s">
        <v>893</v>
      </c>
    </row>
    <row r="3014" spans="2:5" x14ac:dyDescent="0.3">
      <c r="B3014" t="s">
        <v>5106</v>
      </c>
      <c r="C3014">
        <v>534796</v>
      </c>
      <c r="D3014" t="s">
        <v>698</v>
      </c>
      <c r="E3014" t="s">
        <v>818</v>
      </c>
    </row>
    <row r="3015" spans="2:5" x14ac:dyDescent="0.3">
      <c r="B3015" t="s">
        <v>5107</v>
      </c>
      <c r="C3015" t="s">
        <v>698</v>
      </c>
      <c r="D3015" t="s">
        <v>5108</v>
      </c>
      <c r="E3015" t="s">
        <v>709</v>
      </c>
    </row>
    <row r="3016" spans="2:5" x14ac:dyDescent="0.3">
      <c r="B3016" t="s">
        <v>5109</v>
      </c>
      <c r="C3016">
        <v>539143</v>
      </c>
      <c r="D3016" t="s">
        <v>698</v>
      </c>
      <c r="E3016" t="s">
        <v>687</v>
      </c>
    </row>
    <row r="3017" spans="2:5" x14ac:dyDescent="0.3">
      <c r="B3017" t="s">
        <v>5110</v>
      </c>
      <c r="C3017">
        <v>500322</v>
      </c>
      <c r="D3017" t="s">
        <v>698</v>
      </c>
      <c r="E3017" t="s">
        <v>711</v>
      </c>
    </row>
    <row r="3018" spans="2:5" x14ac:dyDescent="0.3">
      <c r="B3018" t="s">
        <v>5111</v>
      </c>
      <c r="C3018">
        <v>513359</v>
      </c>
      <c r="D3018" t="s">
        <v>5112</v>
      </c>
      <c r="E3018" t="s">
        <v>975</v>
      </c>
    </row>
    <row r="3019" spans="2:5" x14ac:dyDescent="0.3">
      <c r="B3019" t="s">
        <v>5113</v>
      </c>
      <c r="C3019">
        <v>533211</v>
      </c>
      <c r="D3019" t="s">
        <v>5114</v>
      </c>
      <c r="E3019" t="s">
        <v>736</v>
      </c>
    </row>
    <row r="3020" spans="2:5" x14ac:dyDescent="0.3">
      <c r="B3020" t="s">
        <v>5115</v>
      </c>
      <c r="C3020">
        <v>539889</v>
      </c>
      <c r="D3020" t="s">
        <v>5116</v>
      </c>
      <c r="E3020" t="s">
        <v>758</v>
      </c>
    </row>
    <row r="3021" spans="2:5" x14ac:dyDescent="0.3">
      <c r="B3021" t="s">
        <v>5117</v>
      </c>
      <c r="C3021">
        <v>531255</v>
      </c>
      <c r="D3021" t="s">
        <v>698</v>
      </c>
      <c r="E3021" t="s">
        <v>715</v>
      </c>
    </row>
    <row r="3022" spans="2:5" x14ac:dyDescent="0.3">
      <c r="B3022" t="s">
        <v>5118</v>
      </c>
      <c r="C3022">
        <v>530555</v>
      </c>
      <c r="D3022" t="s">
        <v>5119</v>
      </c>
      <c r="E3022" t="s">
        <v>996</v>
      </c>
    </row>
    <row r="3023" spans="2:5" x14ac:dyDescent="0.3">
      <c r="B3023" t="s">
        <v>5120</v>
      </c>
      <c r="C3023">
        <v>507970</v>
      </c>
      <c r="D3023" t="s">
        <v>698</v>
      </c>
      <c r="E3023" t="s">
        <v>880</v>
      </c>
    </row>
    <row r="3024" spans="2:5" x14ac:dyDescent="0.3">
      <c r="B3024" t="s">
        <v>5121</v>
      </c>
      <c r="C3024">
        <v>507970</v>
      </c>
      <c r="D3024" t="s">
        <v>698</v>
      </c>
      <c r="E3024" t="s">
        <v>880</v>
      </c>
    </row>
    <row r="3025" spans="2:5" x14ac:dyDescent="0.3">
      <c r="B3025" t="s">
        <v>5122</v>
      </c>
      <c r="C3025">
        <v>524689</v>
      </c>
      <c r="D3025" t="s">
        <v>5123</v>
      </c>
      <c r="E3025" t="s">
        <v>736</v>
      </c>
    </row>
    <row r="3026" spans="2:5" x14ac:dyDescent="0.3">
      <c r="B3026" t="s">
        <v>5124</v>
      </c>
      <c r="C3026">
        <v>524689</v>
      </c>
      <c r="D3026" t="s">
        <v>5123</v>
      </c>
      <c r="E3026" t="s">
        <v>736</v>
      </c>
    </row>
    <row r="3027" spans="2:5" x14ac:dyDescent="0.3">
      <c r="B3027" t="s">
        <v>5125</v>
      </c>
      <c r="C3027">
        <v>539481</v>
      </c>
      <c r="D3027" t="s">
        <v>698</v>
      </c>
      <c r="E3027" t="s">
        <v>715</v>
      </c>
    </row>
    <row r="3028" spans="2:5" x14ac:dyDescent="0.3">
      <c r="B3028" t="s">
        <v>5126</v>
      </c>
      <c r="C3028" t="s">
        <v>698</v>
      </c>
      <c r="D3028" t="s">
        <v>5127</v>
      </c>
      <c r="E3028" t="s">
        <v>709</v>
      </c>
    </row>
    <row r="3029" spans="2:5" x14ac:dyDescent="0.3">
      <c r="B3029" t="s">
        <v>5128</v>
      </c>
      <c r="C3029">
        <v>524628</v>
      </c>
      <c r="D3029" t="s">
        <v>698</v>
      </c>
      <c r="E3029" t="s">
        <v>720</v>
      </c>
    </row>
    <row r="3030" spans="2:5" x14ac:dyDescent="0.3">
      <c r="B3030" t="s">
        <v>5129</v>
      </c>
      <c r="C3030">
        <v>532911</v>
      </c>
      <c r="D3030" t="s">
        <v>698</v>
      </c>
      <c r="E3030" t="s">
        <v>784</v>
      </c>
    </row>
    <row r="3031" spans="2:5" x14ac:dyDescent="0.3">
      <c r="B3031" t="s">
        <v>5130</v>
      </c>
      <c r="C3031">
        <v>540359</v>
      </c>
      <c r="D3031" t="s">
        <v>698</v>
      </c>
      <c r="E3031" t="s">
        <v>736</v>
      </c>
    </row>
    <row r="3032" spans="2:5" x14ac:dyDescent="0.3">
      <c r="B3032" t="s">
        <v>5131</v>
      </c>
      <c r="C3032">
        <v>540467</v>
      </c>
      <c r="D3032" t="s">
        <v>698</v>
      </c>
      <c r="E3032" t="s">
        <v>812</v>
      </c>
    </row>
    <row r="3033" spans="2:5" x14ac:dyDescent="0.3">
      <c r="B3033" t="s">
        <v>5132</v>
      </c>
      <c r="C3033">
        <v>780017</v>
      </c>
      <c r="D3033" t="s">
        <v>698</v>
      </c>
      <c r="E3033" t="s">
        <v>789</v>
      </c>
    </row>
    <row r="3034" spans="2:5" x14ac:dyDescent="0.3">
      <c r="B3034" t="s">
        <v>5133</v>
      </c>
      <c r="C3034">
        <v>506128</v>
      </c>
      <c r="D3034" t="s">
        <v>698</v>
      </c>
      <c r="E3034" t="s">
        <v>736</v>
      </c>
    </row>
    <row r="3035" spans="2:5" x14ac:dyDescent="0.3">
      <c r="B3035" t="s">
        <v>5134</v>
      </c>
      <c r="C3035">
        <v>511702</v>
      </c>
      <c r="D3035" t="s">
        <v>698</v>
      </c>
      <c r="E3035" t="s">
        <v>715</v>
      </c>
    </row>
    <row r="3036" spans="2:5" x14ac:dyDescent="0.3">
      <c r="B3036" t="s">
        <v>5135</v>
      </c>
      <c r="C3036">
        <v>511176</v>
      </c>
      <c r="D3036" t="s">
        <v>698</v>
      </c>
      <c r="E3036" t="s">
        <v>784</v>
      </c>
    </row>
    <row r="3037" spans="2:5" x14ac:dyDescent="0.3">
      <c r="B3037" t="s">
        <v>5136</v>
      </c>
      <c r="C3037">
        <v>532780</v>
      </c>
      <c r="D3037" t="s">
        <v>5137</v>
      </c>
      <c r="E3037" t="s">
        <v>784</v>
      </c>
    </row>
    <row r="3038" spans="2:5" x14ac:dyDescent="0.3">
      <c r="B3038" t="s">
        <v>5138</v>
      </c>
      <c r="C3038">
        <v>526349</v>
      </c>
      <c r="D3038" t="s">
        <v>698</v>
      </c>
      <c r="E3038" t="s">
        <v>1053</v>
      </c>
    </row>
    <row r="3039" spans="2:5" x14ac:dyDescent="0.3">
      <c r="B3039" t="s">
        <v>5139</v>
      </c>
      <c r="C3039">
        <v>541347</v>
      </c>
      <c r="D3039" t="s">
        <v>698</v>
      </c>
      <c r="E3039" t="s">
        <v>1397</v>
      </c>
    </row>
    <row r="3040" spans="2:5" x14ac:dyDescent="0.3">
      <c r="B3040" t="s">
        <v>5140</v>
      </c>
      <c r="C3040">
        <v>521080</v>
      </c>
      <c r="D3040" t="s">
        <v>698</v>
      </c>
      <c r="E3040" t="s">
        <v>713</v>
      </c>
    </row>
    <row r="3041" spans="2:5" x14ac:dyDescent="0.3">
      <c r="B3041" t="s">
        <v>5141</v>
      </c>
      <c r="C3041" t="s">
        <v>698</v>
      </c>
      <c r="D3041" t="s">
        <v>5142</v>
      </c>
      <c r="E3041" t="s">
        <v>709</v>
      </c>
    </row>
    <row r="3042" spans="2:5" x14ac:dyDescent="0.3">
      <c r="B3042" t="s">
        <v>5143</v>
      </c>
      <c r="C3042">
        <v>500456</v>
      </c>
      <c r="D3042" t="s">
        <v>698</v>
      </c>
      <c r="E3042" t="s">
        <v>1075</v>
      </c>
    </row>
    <row r="3043" spans="2:5" x14ac:dyDescent="0.3">
      <c r="B3043" t="s">
        <v>5144</v>
      </c>
      <c r="C3043">
        <v>511734</v>
      </c>
      <c r="D3043" t="s">
        <v>698</v>
      </c>
      <c r="E3043" t="s">
        <v>715</v>
      </c>
    </row>
    <row r="3044" spans="2:5" x14ac:dyDescent="0.3">
      <c r="B3044" t="s">
        <v>5145</v>
      </c>
      <c r="C3044">
        <v>503092</v>
      </c>
      <c r="D3044" t="s">
        <v>698</v>
      </c>
      <c r="E3044" t="s">
        <v>713</v>
      </c>
    </row>
    <row r="3045" spans="2:5" x14ac:dyDescent="0.3">
      <c r="B3045" t="s">
        <v>5146</v>
      </c>
      <c r="C3045">
        <v>539401</v>
      </c>
      <c r="D3045" t="s">
        <v>698</v>
      </c>
      <c r="E3045" t="s">
        <v>812</v>
      </c>
    </row>
    <row r="3046" spans="2:5" x14ac:dyDescent="0.3">
      <c r="B3046" t="s">
        <v>5147</v>
      </c>
      <c r="C3046">
        <v>531120</v>
      </c>
      <c r="D3046" t="s">
        <v>5148</v>
      </c>
      <c r="E3046" t="s">
        <v>1096</v>
      </c>
    </row>
    <row r="3047" spans="2:5" x14ac:dyDescent="0.3">
      <c r="B3047" t="s">
        <v>5149</v>
      </c>
      <c r="C3047">
        <v>526381</v>
      </c>
      <c r="D3047" t="s">
        <v>5150</v>
      </c>
      <c r="E3047" t="s">
        <v>770</v>
      </c>
    </row>
    <row r="3048" spans="2:5" x14ac:dyDescent="0.3">
      <c r="B3048" t="s">
        <v>5151</v>
      </c>
      <c r="C3048">
        <v>517417</v>
      </c>
      <c r="D3048" t="s">
        <v>698</v>
      </c>
      <c r="E3048" t="s">
        <v>706</v>
      </c>
    </row>
    <row r="3049" spans="2:5" x14ac:dyDescent="0.3">
      <c r="B3049" t="s">
        <v>5152</v>
      </c>
      <c r="C3049">
        <v>517417</v>
      </c>
      <c r="D3049" t="s">
        <v>698</v>
      </c>
      <c r="E3049" t="s">
        <v>706</v>
      </c>
    </row>
    <row r="3050" spans="2:5" x14ac:dyDescent="0.3">
      <c r="B3050" t="s">
        <v>5153</v>
      </c>
      <c r="C3050">
        <v>524031</v>
      </c>
      <c r="D3050" t="s">
        <v>698</v>
      </c>
      <c r="E3050" t="s">
        <v>784</v>
      </c>
    </row>
    <row r="3051" spans="2:5" x14ac:dyDescent="0.3">
      <c r="B3051" t="s">
        <v>5154</v>
      </c>
      <c r="C3051">
        <v>514326</v>
      </c>
      <c r="D3051" t="s">
        <v>5155</v>
      </c>
      <c r="E3051" t="s">
        <v>713</v>
      </c>
    </row>
    <row r="3052" spans="2:5" x14ac:dyDescent="0.3">
      <c r="B3052" t="s">
        <v>5156</v>
      </c>
      <c r="C3052">
        <v>514326</v>
      </c>
      <c r="D3052" t="s">
        <v>5155</v>
      </c>
      <c r="E3052" t="s">
        <v>713</v>
      </c>
    </row>
    <row r="3053" spans="2:5" x14ac:dyDescent="0.3">
      <c r="B3053" t="s">
        <v>5157</v>
      </c>
      <c r="C3053">
        <v>539113</v>
      </c>
      <c r="D3053" t="s">
        <v>698</v>
      </c>
      <c r="E3053" t="s">
        <v>715</v>
      </c>
    </row>
    <row r="3054" spans="2:5" x14ac:dyDescent="0.3">
      <c r="B3054" t="s">
        <v>5158</v>
      </c>
      <c r="C3054">
        <v>532742</v>
      </c>
      <c r="D3054" t="s">
        <v>698</v>
      </c>
      <c r="E3054" t="s">
        <v>858</v>
      </c>
    </row>
    <row r="3055" spans="2:5" x14ac:dyDescent="0.3">
      <c r="B3055" t="s">
        <v>5159</v>
      </c>
      <c r="C3055">
        <v>535658</v>
      </c>
      <c r="D3055" t="s">
        <v>698</v>
      </c>
      <c r="E3055" t="s">
        <v>715</v>
      </c>
    </row>
    <row r="3056" spans="2:5" x14ac:dyDescent="0.3">
      <c r="B3056" t="s">
        <v>5160</v>
      </c>
      <c r="C3056">
        <v>532676</v>
      </c>
      <c r="D3056" t="s">
        <v>5161</v>
      </c>
      <c r="E3056" t="s">
        <v>1096</v>
      </c>
    </row>
    <row r="3057" spans="2:5" x14ac:dyDescent="0.3">
      <c r="B3057" t="s">
        <v>5162</v>
      </c>
      <c r="C3057">
        <v>514087</v>
      </c>
      <c r="D3057" t="s">
        <v>698</v>
      </c>
      <c r="E3057" t="s">
        <v>713</v>
      </c>
    </row>
    <row r="3058" spans="2:5" x14ac:dyDescent="0.3">
      <c r="B3058" t="s">
        <v>5163</v>
      </c>
      <c r="C3058">
        <v>534809</v>
      </c>
      <c r="D3058" t="s">
        <v>5164</v>
      </c>
      <c r="E3058" t="s">
        <v>812</v>
      </c>
    </row>
    <row r="3059" spans="2:5" x14ac:dyDescent="0.3">
      <c r="B3059" t="s">
        <v>5165</v>
      </c>
      <c r="C3059">
        <v>517119</v>
      </c>
      <c r="D3059" t="s">
        <v>698</v>
      </c>
      <c r="E3059" t="s">
        <v>1023</v>
      </c>
    </row>
    <row r="3060" spans="2:5" x14ac:dyDescent="0.3">
      <c r="B3060" t="s">
        <v>5166</v>
      </c>
      <c r="C3060">
        <v>538730</v>
      </c>
      <c r="D3060" t="s">
        <v>5167</v>
      </c>
      <c r="E3060" t="s">
        <v>720</v>
      </c>
    </row>
    <row r="3061" spans="2:5" x14ac:dyDescent="0.3">
      <c r="B3061" t="s">
        <v>5168</v>
      </c>
      <c r="C3061">
        <v>532808</v>
      </c>
      <c r="D3061" t="s">
        <v>5169</v>
      </c>
      <c r="E3061" t="s">
        <v>812</v>
      </c>
    </row>
    <row r="3062" spans="2:5" x14ac:dyDescent="0.3">
      <c r="B3062" t="s">
        <v>5170</v>
      </c>
      <c r="C3062">
        <v>523260</v>
      </c>
      <c r="D3062" t="s">
        <v>5171</v>
      </c>
      <c r="E3062" t="s">
        <v>893</v>
      </c>
    </row>
    <row r="3063" spans="2:5" x14ac:dyDescent="0.3">
      <c r="B3063" t="s">
        <v>5172</v>
      </c>
      <c r="C3063">
        <v>539273</v>
      </c>
      <c r="D3063" t="s">
        <v>698</v>
      </c>
      <c r="E3063" t="s">
        <v>1187</v>
      </c>
    </row>
    <row r="3064" spans="2:5" x14ac:dyDescent="0.3">
      <c r="B3064" t="s">
        <v>5173</v>
      </c>
      <c r="C3064">
        <v>524136</v>
      </c>
      <c r="D3064" t="s">
        <v>698</v>
      </c>
      <c r="E3064" t="s">
        <v>2517</v>
      </c>
    </row>
    <row r="3065" spans="2:5" x14ac:dyDescent="0.3">
      <c r="B3065" t="s">
        <v>5174</v>
      </c>
      <c r="C3065">
        <v>531352</v>
      </c>
      <c r="D3065" t="s">
        <v>698</v>
      </c>
      <c r="E3065" t="s">
        <v>713</v>
      </c>
    </row>
    <row r="3066" spans="2:5" x14ac:dyDescent="0.3">
      <c r="B3066" t="s">
        <v>5175</v>
      </c>
      <c r="C3066">
        <v>503031</v>
      </c>
      <c r="D3066" t="s">
        <v>5176</v>
      </c>
      <c r="E3066" t="s">
        <v>784</v>
      </c>
    </row>
    <row r="3067" spans="2:5" x14ac:dyDescent="0.3">
      <c r="B3067" t="s">
        <v>5177</v>
      </c>
      <c r="C3067">
        <v>539333</v>
      </c>
      <c r="D3067" t="s">
        <v>5178</v>
      </c>
      <c r="E3067" t="s">
        <v>784</v>
      </c>
    </row>
    <row r="3068" spans="2:5" x14ac:dyDescent="0.3">
      <c r="B3068" t="s">
        <v>5179</v>
      </c>
      <c r="C3068">
        <v>513228</v>
      </c>
      <c r="D3068" t="s">
        <v>5180</v>
      </c>
      <c r="E3068" t="s">
        <v>730</v>
      </c>
    </row>
    <row r="3069" spans="2:5" x14ac:dyDescent="0.3">
      <c r="B3069" t="s">
        <v>5181</v>
      </c>
      <c r="C3069" t="s">
        <v>698</v>
      </c>
      <c r="D3069" t="s">
        <v>5182</v>
      </c>
      <c r="E3069" t="s">
        <v>709</v>
      </c>
    </row>
    <row r="3070" spans="2:5" x14ac:dyDescent="0.3">
      <c r="B3070" t="s">
        <v>5183</v>
      </c>
      <c r="C3070">
        <v>500329</v>
      </c>
      <c r="D3070" t="s">
        <v>698</v>
      </c>
      <c r="E3070" t="s">
        <v>701</v>
      </c>
    </row>
    <row r="3071" spans="2:5" x14ac:dyDescent="0.3">
      <c r="B3071" t="s">
        <v>5184</v>
      </c>
      <c r="C3071">
        <v>524210</v>
      </c>
      <c r="D3071" t="s">
        <v>698</v>
      </c>
      <c r="E3071" t="s">
        <v>746</v>
      </c>
    </row>
    <row r="3072" spans="2:5" x14ac:dyDescent="0.3">
      <c r="B3072" t="s">
        <v>5185</v>
      </c>
      <c r="C3072">
        <v>524210</v>
      </c>
      <c r="D3072" t="s">
        <v>698</v>
      </c>
      <c r="E3072" t="s">
        <v>746</v>
      </c>
    </row>
    <row r="3073" spans="2:5" x14ac:dyDescent="0.3">
      <c r="B3073" t="s">
        <v>5186</v>
      </c>
      <c r="C3073">
        <v>501144</v>
      </c>
      <c r="D3073" t="s">
        <v>698</v>
      </c>
      <c r="E3073" t="s">
        <v>1119</v>
      </c>
    </row>
    <row r="3074" spans="2:5" x14ac:dyDescent="0.3">
      <c r="B3074" t="s">
        <v>5187</v>
      </c>
      <c r="C3074" t="s">
        <v>698</v>
      </c>
      <c r="D3074" t="s">
        <v>5188</v>
      </c>
      <c r="E3074" t="s">
        <v>709</v>
      </c>
    </row>
    <row r="3075" spans="2:5" x14ac:dyDescent="0.3">
      <c r="B3075" t="s">
        <v>5189</v>
      </c>
      <c r="C3075">
        <v>521062</v>
      </c>
      <c r="D3075" t="s">
        <v>698</v>
      </c>
      <c r="E3075" t="s">
        <v>1437</v>
      </c>
    </row>
    <row r="3076" spans="2:5" x14ac:dyDescent="0.3">
      <c r="B3076" t="s">
        <v>5190</v>
      </c>
      <c r="C3076">
        <v>526435</v>
      </c>
      <c r="D3076" t="s">
        <v>698</v>
      </c>
      <c r="E3076" t="s">
        <v>692</v>
      </c>
    </row>
    <row r="3077" spans="2:5" x14ac:dyDescent="0.3">
      <c r="B3077" t="s">
        <v>5191</v>
      </c>
      <c r="C3077">
        <v>504132</v>
      </c>
      <c r="D3077" t="s">
        <v>698</v>
      </c>
      <c r="E3077" t="s">
        <v>883</v>
      </c>
    </row>
    <row r="3078" spans="2:5" x14ac:dyDescent="0.3">
      <c r="B3078" t="s">
        <v>5192</v>
      </c>
      <c r="C3078">
        <v>533179</v>
      </c>
      <c r="D3078" t="s">
        <v>5193</v>
      </c>
      <c r="E3078" t="s">
        <v>684</v>
      </c>
    </row>
    <row r="3079" spans="2:5" x14ac:dyDescent="0.3">
      <c r="B3079" t="s">
        <v>5194</v>
      </c>
      <c r="C3079">
        <v>517172</v>
      </c>
      <c r="D3079" t="s">
        <v>698</v>
      </c>
      <c r="E3079" t="s">
        <v>1240</v>
      </c>
    </row>
    <row r="3080" spans="2:5" x14ac:dyDescent="0.3">
      <c r="B3080" t="s">
        <v>5195</v>
      </c>
      <c r="C3080">
        <v>530381</v>
      </c>
      <c r="D3080" t="s">
        <v>5196</v>
      </c>
      <c r="E3080" t="s">
        <v>1096</v>
      </c>
    </row>
    <row r="3081" spans="2:5" x14ac:dyDescent="0.3">
      <c r="B3081" t="s">
        <v>5197</v>
      </c>
      <c r="C3081">
        <v>532522</v>
      </c>
      <c r="D3081" t="s">
        <v>5198</v>
      </c>
      <c r="E3081" t="s">
        <v>908</v>
      </c>
    </row>
    <row r="3082" spans="2:5" x14ac:dyDescent="0.3">
      <c r="B3082" t="s">
        <v>5199</v>
      </c>
      <c r="C3082">
        <v>500680</v>
      </c>
      <c r="D3082" t="s">
        <v>5200</v>
      </c>
      <c r="E3082" t="s">
        <v>736</v>
      </c>
    </row>
    <row r="3083" spans="2:5" x14ac:dyDescent="0.3">
      <c r="B3083" t="s">
        <v>5201</v>
      </c>
      <c r="C3083">
        <v>531769</v>
      </c>
      <c r="D3083" t="s">
        <v>698</v>
      </c>
      <c r="E3083" t="s">
        <v>791</v>
      </c>
    </row>
    <row r="3084" spans="2:5" x14ac:dyDescent="0.3">
      <c r="B3084" t="s">
        <v>5202</v>
      </c>
      <c r="C3084">
        <v>533581</v>
      </c>
      <c r="D3084" t="s">
        <v>5203</v>
      </c>
      <c r="E3084" t="s">
        <v>1067</v>
      </c>
    </row>
    <row r="3085" spans="2:5" x14ac:dyDescent="0.3">
      <c r="B3085" t="s">
        <v>5204</v>
      </c>
      <c r="C3085">
        <v>526747</v>
      </c>
      <c r="D3085" t="s">
        <v>698</v>
      </c>
      <c r="E3085" t="s">
        <v>1003</v>
      </c>
    </row>
    <row r="3086" spans="2:5" x14ac:dyDescent="0.3">
      <c r="B3086" t="s">
        <v>5205</v>
      </c>
      <c r="C3086">
        <v>531281</v>
      </c>
      <c r="D3086" t="s">
        <v>698</v>
      </c>
      <c r="E3086" t="s">
        <v>1226</v>
      </c>
    </row>
    <row r="3087" spans="2:5" x14ac:dyDescent="0.3">
      <c r="B3087" t="s">
        <v>5206</v>
      </c>
      <c r="C3087">
        <v>500143</v>
      </c>
      <c r="D3087" t="s">
        <v>698</v>
      </c>
      <c r="E3087" t="s">
        <v>720</v>
      </c>
    </row>
    <row r="3088" spans="2:5" x14ac:dyDescent="0.3">
      <c r="B3088" t="s">
        <v>5207</v>
      </c>
      <c r="C3088">
        <v>512026</v>
      </c>
      <c r="D3088" t="s">
        <v>698</v>
      </c>
      <c r="E3088" t="s">
        <v>720</v>
      </c>
    </row>
    <row r="3089" spans="2:5" x14ac:dyDescent="0.3">
      <c r="B3089" t="s">
        <v>5208</v>
      </c>
      <c r="C3089">
        <v>523620</v>
      </c>
      <c r="D3089" t="s">
        <v>698</v>
      </c>
      <c r="E3089" t="s">
        <v>736</v>
      </c>
    </row>
    <row r="3090" spans="2:5" x14ac:dyDescent="0.3">
      <c r="B3090" t="s">
        <v>5209</v>
      </c>
      <c r="C3090">
        <v>506590</v>
      </c>
      <c r="D3090" t="s">
        <v>5210</v>
      </c>
      <c r="E3090" t="s">
        <v>5211</v>
      </c>
    </row>
    <row r="3091" spans="2:5" x14ac:dyDescent="0.3">
      <c r="B3091" t="s">
        <v>5212</v>
      </c>
      <c r="C3091">
        <v>526481</v>
      </c>
      <c r="D3091" t="s">
        <v>698</v>
      </c>
      <c r="E3091" t="s">
        <v>812</v>
      </c>
    </row>
    <row r="3092" spans="2:5" x14ac:dyDescent="0.3">
      <c r="B3092" t="s">
        <v>5213</v>
      </c>
      <c r="C3092">
        <v>537839</v>
      </c>
      <c r="D3092" t="s">
        <v>698</v>
      </c>
      <c r="E3092" t="s">
        <v>899</v>
      </c>
    </row>
    <row r="3093" spans="2:5" x14ac:dyDescent="0.3">
      <c r="B3093" t="s">
        <v>5214</v>
      </c>
      <c r="C3093">
        <v>509084</v>
      </c>
      <c r="D3093" t="s">
        <v>698</v>
      </c>
      <c r="E3093" t="s">
        <v>1119</v>
      </c>
    </row>
    <row r="3094" spans="2:5" x14ac:dyDescent="0.3">
      <c r="B3094" t="s">
        <v>5215</v>
      </c>
      <c r="C3094">
        <v>526588</v>
      </c>
      <c r="D3094" t="s">
        <v>698</v>
      </c>
      <c r="E3094" t="s">
        <v>1937</v>
      </c>
    </row>
    <row r="3095" spans="2:5" x14ac:dyDescent="0.3">
      <c r="B3095" t="s">
        <v>5216</v>
      </c>
      <c r="C3095">
        <v>526588</v>
      </c>
      <c r="D3095" t="s">
        <v>698</v>
      </c>
      <c r="E3095" t="s">
        <v>1937</v>
      </c>
    </row>
    <row r="3096" spans="2:5" x14ac:dyDescent="0.3">
      <c r="B3096" t="s">
        <v>5217</v>
      </c>
      <c r="C3096">
        <v>524808</v>
      </c>
      <c r="D3096" t="s">
        <v>698</v>
      </c>
      <c r="E3096" t="s">
        <v>842</v>
      </c>
    </row>
    <row r="3097" spans="2:5" x14ac:dyDescent="0.3">
      <c r="B3097" t="s">
        <v>5218</v>
      </c>
      <c r="C3097">
        <v>524808</v>
      </c>
      <c r="D3097" t="s">
        <v>698</v>
      </c>
      <c r="E3097" t="s">
        <v>842</v>
      </c>
    </row>
    <row r="3098" spans="2:5" x14ac:dyDescent="0.3">
      <c r="B3098" t="s">
        <v>5219</v>
      </c>
      <c r="C3098">
        <v>523642</v>
      </c>
      <c r="D3098" t="s">
        <v>5220</v>
      </c>
      <c r="E3098" t="s">
        <v>842</v>
      </c>
    </row>
    <row r="3099" spans="2:5" x14ac:dyDescent="0.3">
      <c r="B3099" t="s">
        <v>5221</v>
      </c>
      <c r="C3099">
        <v>530305</v>
      </c>
      <c r="D3099" t="s">
        <v>698</v>
      </c>
      <c r="E3099" t="s">
        <v>1397</v>
      </c>
    </row>
    <row r="3100" spans="2:5" x14ac:dyDescent="0.3">
      <c r="B3100" t="s">
        <v>5222</v>
      </c>
      <c r="C3100">
        <v>507498</v>
      </c>
      <c r="D3100" t="s">
        <v>698</v>
      </c>
      <c r="E3100" t="s">
        <v>1397</v>
      </c>
    </row>
    <row r="3101" spans="2:5" x14ac:dyDescent="0.3">
      <c r="B3101" t="s">
        <v>5223</v>
      </c>
      <c r="C3101">
        <v>532355</v>
      </c>
      <c r="D3101" t="s">
        <v>698</v>
      </c>
      <c r="E3101" t="s">
        <v>701</v>
      </c>
    </row>
    <row r="3102" spans="2:5" x14ac:dyDescent="0.3">
      <c r="B3102" t="s">
        <v>5224</v>
      </c>
      <c r="C3102">
        <v>500331</v>
      </c>
      <c r="D3102" t="s">
        <v>5225</v>
      </c>
      <c r="E3102" t="s">
        <v>858</v>
      </c>
    </row>
    <row r="3103" spans="2:5" x14ac:dyDescent="0.3">
      <c r="B3103" t="s">
        <v>5226</v>
      </c>
      <c r="C3103">
        <v>500327</v>
      </c>
      <c r="D3103" t="s">
        <v>5227</v>
      </c>
      <c r="E3103" t="s">
        <v>818</v>
      </c>
    </row>
    <row r="3104" spans="2:5" x14ac:dyDescent="0.3">
      <c r="B3104" t="s">
        <v>5228</v>
      </c>
      <c r="C3104">
        <v>539883</v>
      </c>
      <c r="D3104" t="s">
        <v>5229</v>
      </c>
      <c r="E3104" t="s">
        <v>864</v>
      </c>
    </row>
    <row r="3105" spans="2:5" x14ac:dyDescent="0.3">
      <c r="B3105" t="s">
        <v>5230</v>
      </c>
      <c r="C3105">
        <v>519439</v>
      </c>
      <c r="D3105" t="s">
        <v>698</v>
      </c>
      <c r="E3105" t="s">
        <v>947</v>
      </c>
    </row>
    <row r="3106" spans="2:5" x14ac:dyDescent="0.3">
      <c r="B3106" t="s">
        <v>5231</v>
      </c>
      <c r="C3106">
        <v>531879</v>
      </c>
      <c r="D3106" t="s">
        <v>5232</v>
      </c>
      <c r="E3106" t="s">
        <v>1330</v>
      </c>
    </row>
    <row r="3107" spans="2:5" x14ac:dyDescent="0.3">
      <c r="B3107" t="s">
        <v>5233</v>
      </c>
      <c r="C3107">
        <v>514300</v>
      </c>
      <c r="D3107" t="s">
        <v>5234</v>
      </c>
      <c r="E3107" t="s">
        <v>713</v>
      </c>
    </row>
    <row r="3108" spans="2:5" x14ac:dyDescent="0.3">
      <c r="B3108" t="s">
        <v>5235</v>
      </c>
      <c r="C3108">
        <v>507864</v>
      </c>
      <c r="D3108" t="s">
        <v>698</v>
      </c>
      <c r="E3108" t="s">
        <v>681</v>
      </c>
    </row>
    <row r="3109" spans="2:5" x14ac:dyDescent="0.3">
      <c r="B3109" t="s">
        <v>5236</v>
      </c>
      <c r="C3109">
        <v>500302</v>
      </c>
      <c r="D3109" t="s">
        <v>5237</v>
      </c>
      <c r="E3109" t="s">
        <v>736</v>
      </c>
    </row>
    <row r="3110" spans="2:5" x14ac:dyDescent="0.3">
      <c r="B3110" t="s">
        <v>5238</v>
      </c>
      <c r="C3110">
        <v>532979</v>
      </c>
      <c r="D3110" t="s">
        <v>5239</v>
      </c>
      <c r="E3110" t="s">
        <v>736</v>
      </c>
    </row>
    <row r="3111" spans="2:5" x14ac:dyDescent="0.3">
      <c r="B3111" t="s">
        <v>5240</v>
      </c>
      <c r="C3111">
        <v>530683</v>
      </c>
      <c r="D3111" t="s">
        <v>698</v>
      </c>
      <c r="E3111" t="s">
        <v>893</v>
      </c>
    </row>
    <row r="3112" spans="2:5" x14ac:dyDescent="0.3">
      <c r="B3112" t="s">
        <v>5241</v>
      </c>
      <c r="C3112">
        <v>513519</v>
      </c>
      <c r="D3112" t="s">
        <v>5242</v>
      </c>
      <c r="E3112" t="s">
        <v>996</v>
      </c>
    </row>
    <row r="3113" spans="2:5" x14ac:dyDescent="0.3">
      <c r="B3113" t="s">
        <v>5243</v>
      </c>
      <c r="C3113">
        <v>500333</v>
      </c>
      <c r="D3113" t="s">
        <v>698</v>
      </c>
      <c r="E3113" t="s">
        <v>1178</v>
      </c>
    </row>
    <row r="3114" spans="2:5" x14ac:dyDescent="0.3">
      <c r="B3114" t="s">
        <v>5244</v>
      </c>
      <c r="C3114">
        <v>523105</v>
      </c>
      <c r="D3114" t="s">
        <v>698</v>
      </c>
      <c r="E3114" t="s">
        <v>893</v>
      </c>
    </row>
    <row r="3115" spans="2:5" x14ac:dyDescent="0.3">
      <c r="B3115" t="s">
        <v>5245</v>
      </c>
      <c r="C3115">
        <v>523648</v>
      </c>
      <c r="D3115" t="s">
        <v>5246</v>
      </c>
      <c r="E3115" t="s">
        <v>858</v>
      </c>
    </row>
    <row r="3116" spans="2:5" x14ac:dyDescent="0.3">
      <c r="B3116" t="s">
        <v>5247</v>
      </c>
      <c r="C3116">
        <v>523648</v>
      </c>
      <c r="D3116" t="s">
        <v>5246</v>
      </c>
      <c r="E3116" t="s">
        <v>858</v>
      </c>
    </row>
    <row r="3117" spans="2:5" x14ac:dyDescent="0.3">
      <c r="B3117" t="s">
        <v>5248</v>
      </c>
      <c r="C3117">
        <v>534060</v>
      </c>
      <c r="D3117" t="s">
        <v>698</v>
      </c>
      <c r="E3117" t="s">
        <v>715</v>
      </c>
    </row>
    <row r="3118" spans="2:5" x14ac:dyDescent="0.3">
      <c r="B3118" t="s">
        <v>5249</v>
      </c>
      <c r="C3118">
        <v>532366</v>
      </c>
      <c r="D3118" t="s">
        <v>5250</v>
      </c>
      <c r="E3118" t="s">
        <v>715</v>
      </c>
    </row>
    <row r="3119" spans="2:5" x14ac:dyDescent="0.3">
      <c r="B3119" t="s">
        <v>5251</v>
      </c>
      <c r="C3119">
        <v>540173</v>
      </c>
      <c r="D3119" t="s">
        <v>5252</v>
      </c>
      <c r="E3119" t="s">
        <v>756</v>
      </c>
    </row>
    <row r="3120" spans="2:5" x14ac:dyDescent="0.3">
      <c r="B3120" t="s">
        <v>5253</v>
      </c>
      <c r="C3120">
        <v>539150</v>
      </c>
      <c r="D3120" t="s">
        <v>5254</v>
      </c>
      <c r="E3120" t="s">
        <v>1293</v>
      </c>
    </row>
    <row r="3121" spans="2:5" x14ac:dyDescent="0.3">
      <c r="B3121" t="s">
        <v>5255</v>
      </c>
      <c r="C3121">
        <v>532803</v>
      </c>
      <c r="D3121" t="s">
        <v>5256</v>
      </c>
      <c r="E3121" t="s">
        <v>896</v>
      </c>
    </row>
    <row r="3122" spans="2:5" x14ac:dyDescent="0.3">
      <c r="B3122" t="s">
        <v>5257</v>
      </c>
      <c r="C3122">
        <v>539195</v>
      </c>
      <c r="D3122" t="s">
        <v>698</v>
      </c>
      <c r="E3122" t="s">
        <v>746</v>
      </c>
    </row>
    <row r="3123" spans="2:5" x14ac:dyDescent="0.3">
      <c r="B3123" t="s">
        <v>5258</v>
      </c>
      <c r="C3123">
        <v>523628</v>
      </c>
      <c r="D3123" t="s">
        <v>5259</v>
      </c>
      <c r="E3123" t="s">
        <v>784</v>
      </c>
    </row>
    <row r="3124" spans="2:5" x14ac:dyDescent="0.3">
      <c r="B3124" t="s">
        <v>5260</v>
      </c>
      <c r="C3124">
        <v>524570</v>
      </c>
      <c r="D3124" t="s">
        <v>5261</v>
      </c>
      <c r="E3124" t="s">
        <v>858</v>
      </c>
    </row>
    <row r="3125" spans="2:5" x14ac:dyDescent="0.3">
      <c r="B3125" t="s">
        <v>5262</v>
      </c>
      <c r="C3125">
        <v>532486</v>
      </c>
      <c r="D3125" t="s">
        <v>5263</v>
      </c>
      <c r="E3125" t="s">
        <v>1226</v>
      </c>
    </row>
    <row r="3126" spans="2:5" x14ac:dyDescent="0.3">
      <c r="B3126" t="s">
        <v>5264</v>
      </c>
      <c r="C3126">
        <v>526687</v>
      </c>
      <c r="D3126" t="s">
        <v>698</v>
      </c>
      <c r="E3126" t="s">
        <v>899</v>
      </c>
    </row>
    <row r="3127" spans="2:5" x14ac:dyDescent="0.3">
      <c r="B3127" t="s">
        <v>5265</v>
      </c>
      <c r="C3127">
        <v>540717</v>
      </c>
      <c r="D3127" t="s">
        <v>698</v>
      </c>
      <c r="E3127" t="s">
        <v>720</v>
      </c>
    </row>
    <row r="3128" spans="2:5" x14ac:dyDescent="0.3">
      <c r="B3128" t="s">
        <v>5266</v>
      </c>
      <c r="C3128">
        <v>507645</v>
      </c>
      <c r="D3128" t="s">
        <v>698</v>
      </c>
      <c r="E3128" t="s">
        <v>858</v>
      </c>
    </row>
    <row r="3129" spans="2:5" x14ac:dyDescent="0.3">
      <c r="B3129" t="s">
        <v>5267</v>
      </c>
      <c r="C3129">
        <v>531768</v>
      </c>
      <c r="D3129" t="s">
        <v>5268</v>
      </c>
      <c r="E3129" t="s">
        <v>1865</v>
      </c>
    </row>
    <row r="3130" spans="2:5" x14ac:dyDescent="0.3">
      <c r="B3130" t="s">
        <v>5269</v>
      </c>
      <c r="C3130">
        <v>542652</v>
      </c>
      <c r="D3130" t="s">
        <v>5270</v>
      </c>
      <c r="E3130" t="s">
        <v>996</v>
      </c>
    </row>
    <row r="3131" spans="2:5" x14ac:dyDescent="0.3">
      <c r="B3131" t="s">
        <v>5271</v>
      </c>
      <c r="C3131">
        <v>506605</v>
      </c>
      <c r="D3131" t="s">
        <v>698</v>
      </c>
      <c r="E3131" t="s">
        <v>746</v>
      </c>
    </row>
    <row r="3132" spans="2:5" x14ac:dyDescent="0.3">
      <c r="B3132" t="s">
        <v>5272</v>
      </c>
      <c r="C3132">
        <v>531397</v>
      </c>
      <c r="D3132" t="s">
        <v>698</v>
      </c>
      <c r="E3132" t="s">
        <v>893</v>
      </c>
    </row>
    <row r="3133" spans="2:5" x14ac:dyDescent="0.3">
      <c r="B3133" t="s">
        <v>5273</v>
      </c>
      <c r="C3133">
        <v>514486</v>
      </c>
      <c r="D3133" t="s">
        <v>698</v>
      </c>
      <c r="E3133" t="s">
        <v>713</v>
      </c>
    </row>
    <row r="3134" spans="2:5" x14ac:dyDescent="0.3">
      <c r="B3134" t="s">
        <v>5274</v>
      </c>
      <c r="C3134">
        <v>531454</v>
      </c>
      <c r="D3134" t="s">
        <v>698</v>
      </c>
      <c r="E3134" t="s">
        <v>1075</v>
      </c>
    </row>
    <row r="3135" spans="2:5" x14ac:dyDescent="0.3">
      <c r="B3135" t="s">
        <v>5275</v>
      </c>
      <c r="C3135">
        <v>531454</v>
      </c>
      <c r="D3135" t="s">
        <v>698</v>
      </c>
      <c r="E3135" t="s">
        <v>1075</v>
      </c>
    </row>
    <row r="3136" spans="2:5" x14ac:dyDescent="0.3">
      <c r="B3136" t="s">
        <v>5276</v>
      </c>
      <c r="C3136">
        <v>537573</v>
      </c>
      <c r="D3136" t="s">
        <v>698</v>
      </c>
      <c r="E3136" t="s">
        <v>818</v>
      </c>
    </row>
    <row r="3137" spans="2:5" x14ac:dyDescent="0.3">
      <c r="B3137" t="s">
        <v>5277</v>
      </c>
      <c r="C3137">
        <v>526043</v>
      </c>
      <c r="D3137" t="s">
        <v>698</v>
      </c>
      <c r="E3137" t="s">
        <v>706</v>
      </c>
    </row>
    <row r="3138" spans="2:5" x14ac:dyDescent="0.3">
      <c r="B3138" t="s">
        <v>5278</v>
      </c>
      <c r="C3138">
        <v>524051</v>
      </c>
      <c r="D3138" t="s">
        <v>5279</v>
      </c>
      <c r="E3138" t="s">
        <v>746</v>
      </c>
    </row>
    <row r="3139" spans="2:5" x14ac:dyDescent="0.3">
      <c r="B3139" t="s">
        <v>5280</v>
      </c>
      <c r="C3139">
        <v>539354</v>
      </c>
      <c r="D3139" t="s">
        <v>698</v>
      </c>
      <c r="E3139" t="s">
        <v>893</v>
      </c>
    </row>
    <row r="3140" spans="2:5" x14ac:dyDescent="0.3">
      <c r="B3140" t="s">
        <v>5281</v>
      </c>
      <c r="C3140">
        <v>512481</v>
      </c>
      <c r="D3140" t="s">
        <v>698</v>
      </c>
      <c r="E3140" t="s">
        <v>715</v>
      </c>
    </row>
    <row r="3141" spans="2:5" x14ac:dyDescent="0.3">
      <c r="B3141" t="s">
        <v>5282</v>
      </c>
      <c r="C3141">
        <v>512481</v>
      </c>
      <c r="D3141" t="s">
        <v>698</v>
      </c>
      <c r="E3141" t="s">
        <v>715</v>
      </c>
    </row>
    <row r="3142" spans="2:5" x14ac:dyDescent="0.3">
      <c r="B3142" t="s">
        <v>5283</v>
      </c>
      <c r="C3142">
        <v>532626</v>
      </c>
      <c r="D3142" t="s">
        <v>698</v>
      </c>
      <c r="E3142" t="s">
        <v>2946</v>
      </c>
    </row>
    <row r="3143" spans="2:5" x14ac:dyDescent="0.3">
      <c r="B3143" t="s">
        <v>5284</v>
      </c>
      <c r="C3143">
        <v>532460</v>
      </c>
      <c r="D3143" t="s">
        <v>5285</v>
      </c>
      <c r="E3143" t="s">
        <v>1397</v>
      </c>
    </row>
    <row r="3144" spans="2:5" x14ac:dyDescent="0.3">
      <c r="B3144" t="s">
        <v>5286</v>
      </c>
      <c r="C3144">
        <v>532011</v>
      </c>
      <c r="D3144" t="s">
        <v>698</v>
      </c>
      <c r="E3144" t="s">
        <v>701</v>
      </c>
    </row>
    <row r="3145" spans="2:5" x14ac:dyDescent="0.3">
      <c r="B3145" t="s">
        <v>5287</v>
      </c>
      <c r="C3145">
        <v>540727</v>
      </c>
      <c r="D3145" t="s">
        <v>698</v>
      </c>
      <c r="E3145" t="s">
        <v>1618</v>
      </c>
    </row>
    <row r="3146" spans="2:5" x14ac:dyDescent="0.3">
      <c r="B3146" t="s">
        <v>5288</v>
      </c>
      <c r="C3146">
        <v>519359</v>
      </c>
      <c r="D3146" t="s">
        <v>698</v>
      </c>
      <c r="E3146" t="s">
        <v>947</v>
      </c>
    </row>
    <row r="3147" spans="2:5" x14ac:dyDescent="0.3">
      <c r="B3147" t="s">
        <v>5289</v>
      </c>
      <c r="C3147">
        <v>531870</v>
      </c>
      <c r="D3147" t="s">
        <v>698</v>
      </c>
      <c r="E3147" t="s">
        <v>1096</v>
      </c>
    </row>
    <row r="3148" spans="2:5" x14ac:dyDescent="0.3">
      <c r="B3148" t="s">
        <v>5290</v>
      </c>
      <c r="C3148">
        <v>532933</v>
      </c>
      <c r="D3148" t="s">
        <v>698</v>
      </c>
      <c r="E3148" t="s">
        <v>1053</v>
      </c>
    </row>
    <row r="3149" spans="2:5" x14ac:dyDescent="0.3">
      <c r="B3149" t="s">
        <v>5291</v>
      </c>
      <c r="C3149" t="s">
        <v>698</v>
      </c>
      <c r="D3149" t="s">
        <v>5292</v>
      </c>
      <c r="E3149" t="s">
        <v>709</v>
      </c>
    </row>
    <row r="3150" spans="2:5" x14ac:dyDescent="0.3">
      <c r="B3150" t="s">
        <v>5293</v>
      </c>
      <c r="C3150">
        <v>532810</v>
      </c>
      <c r="D3150" t="s">
        <v>5294</v>
      </c>
      <c r="E3150" t="s">
        <v>715</v>
      </c>
    </row>
    <row r="3151" spans="2:5" x14ac:dyDescent="0.3">
      <c r="B3151" t="s">
        <v>5295</v>
      </c>
      <c r="C3151">
        <v>532898</v>
      </c>
      <c r="D3151" t="s">
        <v>5296</v>
      </c>
      <c r="E3151" t="s">
        <v>837</v>
      </c>
    </row>
    <row r="3152" spans="2:5" x14ac:dyDescent="0.3">
      <c r="B3152" t="s">
        <v>5297</v>
      </c>
      <c r="C3152">
        <v>532898</v>
      </c>
      <c r="D3152" t="s">
        <v>5296</v>
      </c>
      <c r="E3152" t="s">
        <v>837</v>
      </c>
    </row>
    <row r="3153" spans="2:5" x14ac:dyDescent="0.3">
      <c r="B3153" t="s">
        <v>5298</v>
      </c>
      <c r="C3153">
        <v>539302</v>
      </c>
      <c r="D3153" t="s">
        <v>5299</v>
      </c>
      <c r="E3153" t="s">
        <v>1096</v>
      </c>
    </row>
    <row r="3154" spans="2:5" x14ac:dyDescent="0.3">
      <c r="B3154" t="s">
        <v>5300</v>
      </c>
      <c r="C3154" t="s">
        <v>698</v>
      </c>
      <c r="D3154" t="s">
        <v>5301</v>
      </c>
      <c r="E3154" t="s">
        <v>709</v>
      </c>
    </row>
    <row r="3155" spans="2:5" x14ac:dyDescent="0.3">
      <c r="B3155" t="s">
        <v>5302</v>
      </c>
      <c r="C3155">
        <v>538731</v>
      </c>
      <c r="D3155" t="s">
        <v>698</v>
      </c>
      <c r="E3155" t="s">
        <v>876</v>
      </c>
    </row>
    <row r="3156" spans="2:5" x14ac:dyDescent="0.3">
      <c r="B3156" t="s">
        <v>5303</v>
      </c>
      <c r="C3156">
        <v>532934</v>
      </c>
      <c r="D3156" t="s">
        <v>5304</v>
      </c>
      <c r="E3156" t="s">
        <v>1053</v>
      </c>
    </row>
    <row r="3157" spans="2:5" x14ac:dyDescent="0.3">
      <c r="B3157" t="s">
        <v>5305</v>
      </c>
      <c r="C3157">
        <v>539351</v>
      </c>
      <c r="D3157" t="s">
        <v>5306</v>
      </c>
      <c r="E3157" t="s">
        <v>758</v>
      </c>
    </row>
    <row r="3158" spans="2:5" x14ac:dyDescent="0.3">
      <c r="B3158" t="s">
        <v>5307</v>
      </c>
      <c r="C3158">
        <v>540027</v>
      </c>
      <c r="D3158" t="s">
        <v>698</v>
      </c>
      <c r="E3158" t="s">
        <v>699</v>
      </c>
    </row>
    <row r="3159" spans="2:5" x14ac:dyDescent="0.3">
      <c r="B3159" t="s">
        <v>5308</v>
      </c>
      <c r="C3159">
        <v>540027</v>
      </c>
      <c r="D3159" t="s">
        <v>698</v>
      </c>
      <c r="E3159" t="s">
        <v>699</v>
      </c>
    </row>
    <row r="3160" spans="2:5" x14ac:dyDescent="0.3">
      <c r="B3160" t="s">
        <v>5309</v>
      </c>
      <c r="C3160">
        <v>531855</v>
      </c>
      <c r="D3160" t="s">
        <v>698</v>
      </c>
      <c r="E3160" t="s">
        <v>730</v>
      </c>
    </row>
    <row r="3161" spans="2:5" x14ac:dyDescent="0.3">
      <c r="B3161" t="s">
        <v>5310</v>
      </c>
      <c r="C3161">
        <v>506042</v>
      </c>
      <c r="D3161" t="s">
        <v>698</v>
      </c>
      <c r="E3161" t="s">
        <v>730</v>
      </c>
    </row>
    <row r="3162" spans="2:5" x14ac:dyDescent="0.3">
      <c r="B3162" t="s">
        <v>5311</v>
      </c>
      <c r="C3162">
        <v>513532</v>
      </c>
      <c r="D3162" t="s">
        <v>698</v>
      </c>
      <c r="E3162" t="s">
        <v>1053</v>
      </c>
    </row>
    <row r="3163" spans="2:5" x14ac:dyDescent="0.3">
      <c r="B3163" t="s">
        <v>5312</v>
      </c>
      <c r="C3163">
        <v>530095</v>
      </c>
      <c r="D3163" t="s">
        <v>698</v>
      </c>
      <c r="E3163" t="s">
        <v>730</v>
      </c>
    </row>
    <row r="3164" spans="2:5" x14ac:dyDescent="0.3">
      <c r="B3164" t="s">
        <v>5313</v>
      </c>
      <c r="C3164">
        <v>533178</v>
      </c>
      <c r="D3164" t="s">
        <v>5314</v>
      </c>
      <c r="E3164" t="s">
        <v>713</v>
      </c>
    </row>
    <row r="3165" spans="2:5" x14ac:dyDescent="0.3">
      <c r="B3165" t="s">
        <v>5315</v>
      </c>
      <c r="C3165">
        <v>500192</v>
      </c>
      <c r="D3165" t="s">
        <v>698</v>
      </c>
      <c r="E3165" t="s">
        <v>713</v>
      </c>
    </row>
    <row r="3166" spans="2:5" x14ac:dyDescent="0.3">
      <c r="B3166" t="s">
        <v>5316</v>
      </c>
      <c r="C3166">
        <v>522205</v>
      </c>
      <c r="D3166" t="s">
        <v>5317</v>
      </c>
      <c r="E3166" t="s">
        <v>1096</v>
      </c>
    </row>
    <row r="3167" spans="2:5" x14ac:dyDescent="0.3">
      <c r="B3167" t="s">
        <v>5318</v>
      </c>
      <c r="C3167">
        <v>531746</v>
      </c>
      <c r="D3167" t="s">
        <v>5319</v>
      </c>
      <c r="E3167" t="s">
        <v>784</v>
      </c>
    </row>
    <row r="3168" spans="2:5" x14ac:dyDescent="0.3">
      <c r="B3168" t="s">
        <v>5320</v>
      </c>
      <c r="C3168">
        <v>533605</v>
      </c>
      <c r="D3168" t="s">
        <v>5321</v>
      </c>
      <c r="E3168" t="s">
        <v>1096</v>
      </c>
    </row>
    <row r="3169" spans="2:5" x14ac:dyDescent="0.3">
      <c r="B3169" t="s">
        <v>5322</v>
      </c>
      <c r="C3169">
        <v>506022</v>
      </c>
      <c r="D3169" t="s">
        <v>5323</v>
      </c>
      <c r="E3169" t="s">
        <v>730</v>
      </c>
    </row>
    <row r="3170" spans="2:5" x14ac:dyDescent="0.3">
      <c r="B3170" t="s">
        <v>5324</v>
      </c>
      <c r="C3170">
        <v>542684</v>
      </c>
      <c r="D3170" t="s">
        <v>5325</v>
      </c>
      <c r="E3170" t="s">
        <v>818</v>
      </c>
    </row>
    <row r="3171" spans="2:5" x14ac:dyDescent="0.3">
      <c r="B3171" t="s">
        <v>5326</v>
      </c>
      <c r="C3171">
        <v>533239</v>
      </c>
      <c r="D3171" t="s">
        <v>5327</v>
      </c>
      <c r="E3171" t="s">
        <v>1096</v>
      </c>
    </row>
    <row r="3172" spans="2:5" x14ac:dyDescent="0.3">
      <c r="B3172" t="s">
        <v>5328</v>
      </c>
      <c r="C3172">
        <v>531437</v>
      </c>
      <c r="D3172" t="s">
        <v>698</v>
      </c>
      <c r="E3172" t="s">
        <v>713</v>
      </c>
    </row>
    <row r="3173" spans="2:5" x14ac:dyDescent="0.3">
      <c r="B3173" t="s">
        <v>5329</v>
      </c>
      <c r="C3173">
        <v>531172</v>
      </c>
      <c r="D3173" t="s">
        <v>698</v>
      </c>
      <c r="E3173" t="s">
        <v>713</v>
      </c>
    </row>
    <row r="3174" spans="2:5" x14ac:dyDescent="0.3">
      <c r="B3174" t="s">
        <v>5330</v>
      </c>
      <c r="C3174">
        <v>519014</v>
      </c>
      <c r="D3174" t="s">
        <v>698</v>
      </c>
      <c r="E3174" t="s">
        <v>713</v>
      </c>
    </row>
    <row r="3175" spans="2:5" x14ac:dyDescent="0.3">
      <c r="B3175" t="s">
        <v>5331</v>
      </c>
      <c r="C3175">
        <v>519014</v>
      </c>
      <c r="D3175" t="s">
        <v>698</v>
      </c>
      <c r="E3175" t="s">
        <v>713</v>
      </c>
    </row>
    <row r="3176" spans="2:5" x14ac:dyDescent="0.3">
      <c r="B3176" t="s">
        <v>5332</v>
      </c>
      <c r="C3176">
        <v>540724</v>
      </c>
      <c r="D3176" t="s">
        <v>5333</v>
      </c>
      <c r="E3176" t="s">
        <v>758</v>
      </c>
    </row>
    <row r="3177" spans="2:5" x14ac:dyDescent="0.3">
      <c r="B3177" t="s">
        <v>5334</v>
      </c>
      <c r="C3177">
        <v>526490</v>
      </c>
      <c r="D3177" t="s">
        <v>698</v>
      </c>
      <c r="E3177" t="s">
        <v>1193</v>
      </c>
    </row>
    <row r="3178" spans="2:5" x14ac:dyDescent="0.3">
      <c r="B3178" t="s">
        <v>5335</v>
      </c>
      <c r="C3178">
        <v>531257</v>
      </c>
      <c r="D3178" t="s">
        <v>698</v>
      </c>
      <c r="E3178" t="s">
        <v>858</v>
      </c>
    </row>
    <row r="3179" spans="2:5" x14ac:dyDescent="0.3">
      <c r="B3179" t="s">
        <v>5336</v>
      </c>
      <c r="C3179">
        <v>540901</v>
      </c>
      <c r="D3179" t="s">
        <v>5337</v>
      </c>
      <c r="E3179" t="s">
        <v>699</v>
      </c>
    </row>
    <row r="3180" spans="2:5" x14ac:dyDescent="0.3">
      <c r="B3180" t="s">
        <v>5338</v>
      </c>
      <c r="C3180">
        <v>506107</v>
      </c>
      <c r="D3180" t="s">
        <v>698</v>
      </c>
      <c r="E3180" t="s">
        <v>1119</v>
      </c>
    </row>
    <row r="3181" spans="2:5" x14ac:dyDescent="0.3">
      <c r="B3181" t="s">
        <v>5339</v>
      </c>
      <c r="C3181">
        <v>539636</v>
      </c>
      <c r="D3181" t="s">
        <v>5340</v>
      </c>
      <c r="E3181" t="s">
        <v>1053</v>
      </c>
    </row>
    <row r="3182" spans="2:5" x14ac:dyDescent="0.3">
      <c r="B3182" t="s">
        <v>5341</v>
      </c>
      <c r="C3182">
        <v>523874</v>
      </c>
      <c r="D3182" t="s">
        <v>698</v>
      </c>
      <c r="E3182" t="s">
        <v>720</v>
      </c>
    </row>
    <row r="3183" spans="2:5" x14ac:dyDescent="0.3">
      <c r="B3183" t="s">
        <v>5342</v>
      </c>
      <c r="C3183">
        <v>517258</v>
      </c>
      <c r="D3183" t="s">
        <v>698</v>
      </c>
      <c r="E3183" t="s">
        <v>1240</v>
      </c>
    </row>
    <row r="3184" spans="2:5" x14ac:dyDescent="0.3">
      <c r="B3184" t="s">
        <v>5343</v>
      </c>
      <c r="C3184">
        <v>523539</v>
      </c>
      <c r="D3184" t="s">
        <v>5344</v>
      </c>
      <c r="E3184" t="s">
        <v>1618</v>
      </c>
    </row>
    <row r="3185" spans="2:5" x14ac:dyDescent="0.3">
      <c r="B3185" t="s">
        <v>5345</v>
      </c>
      <c r="C3185">
        <v>523539</v>
      </c>
      <c r="D3185" t="s">
        <v>5344</v>
      </c>
      <c r="E3185" t="s">
        <v>1618</v>
      </c>
    </row>
    <row r="3186" spans="2:5" x14ac:dyDescent="0.3">
      <c r="B3186" t="s">
        <v>5346</v>
      </c>
      <c r="C3186" t="s">
        <v>698</v>
      </c>
      <c r="D3186" t="s">
        <v>5347</v>
      </c>
      <c r="E3186" t="s">
        <v>789</v>
      </c>
    </row>
    <row r="3187" spans="2:5" x14ac:dyDescent="0.3">
      <c r="B3187" t="s">
        <v>5348</v>
      </c>
      <c r="C3187">
        <v>530669</v>
      </c>
      <c r="D3187" t="s">
        <v>698</v>
      </c>
      <c r="E3187" t="s">
        <v>681</v>
      </c>
    </row>
    <row r="3188" spans="2:5" x14ac:dyDescent="0.3">
      <c r="B3188" t="s">
        <v>5349</v>
      </c>
      <c r="C3188">
        <v>530331</v>
      </c>
      <c r="D3188" t="s">
        <v>698</v>
      </c>
      <c r="E3188" t="s">
        <v>713</v>
      </c>
    </row>
    <row r="3189" spans="2:5" x14ac:dyDescent="0.3">
      <c r="B3189" t="s">
        <v>5350</v>
      </c>
      <c r="C3189">
        <v>780007</v>
      </c>
      <c r="D3189" t="s">
        <v>698</v>
      </c>
      <c r="E3189" t="s">
        <v>789</v>
      </c>
    </row>
    <row r="3190" spans="2:5" x14ac:dyDescent="0.3">
      <c r="B3190" t="s">
        <v>5351</v>
      </c>
      <c r="C3190">
        <v>526247</v>
      </c>
      <c r="D3190" t="s">
        <v>5352</v>
      </c>
      <c r="E3190" t="s">
        <v>858</v>
      </c>
    </row>
    <row r="3191" spans="2:5" x14ac:dyDescent="0.3">
      <c r="B3191" t="s">
        <v>5353</v>
      </c>
      <c r="C3191">
        <v>500540</v>
      </c>
      <c r="D3191" t="s">
        <v>5354</v>
      </c>
      <c r="E3191" t="s">
        <v>706</v>
      </c>
    </row>
    <row r="3192" spans="2:5" x14ac:dyDescent="0.3">
      <c r="B3192" t="s">
        <v>5355</v>
      </c>
      <c r="C3192">
        <v>513291</v>
      </c>
      <c r="D3192" t="s">
        <v>698</v>
      </c>
      <c r="E3192" t="s">
        <v>1021</v>
      </c>
    </row>
    <row r="3193" spans="2:5" x14ac:dyDescent="0.3">
      <c r="B3193" t="s">
        <v>5356</v>
      </c>
      <c r="C3193">
        <v>514354</v>
      </c>
      <c r="D3193" t="s">
        <v>5357</v>
      </c>
      <c r="E3193" t="s">
        <v>746</v>
      </c>
    </row>
    <row r="3194" spans="2:5" x14ac:dyDescent="0.3">
      <c r="B3194" t="s">
        <v>5358</v>
      </c>
      <c r="C3194">
        <v>509835</v>
      </c>
      <c r="D3194" t="s">
        <v>698</v>
      </c>
      <c r="E3194" t="s">
        <v>713</v>
      </c>
    </row>
    <row r="3195" spans="2:5" x14ac:dyDescent="0.3">
      <c r="B3195" t="s">
        <v>5359</v>
      </c>
      <c r="C3195">
        <v>531802</v>
      </c>
      <c r="D3195" t="s">
        <v>698</v>
      </c>
      <c r="E3195" t="s">
        <v>784</v>
      </c>
    </row>
    <row r="3196" spans="2:5" x14ac:dyDescent="0.3">
      <c r="B3196" t="s">
        <v>5360</v>
      </c>
      <c r="C3196">
        <v>509077</v>
      </c>
      <c r="D3196" t="s">
        <v>5361</v>
      </c>
      <c r="E3196" t="s">
        <v>2301</v>
      </c>
    </row>
    <row r="3197" spans="2:5" x14ac:dyDescent="0.3">
      <c r="B3197" t="s">
        <v>5362</v>
      </c>
      <c r="C3197">
        <v>533274</v>
      </c>
      <c r="D3197" t="s">
        <v>5363</v>
      </c>
      <c r="E3197" t="s">
        <v>784</v>
      </c>
    </row>
    <row r="3198" spans="2:5" x14ac:dyDescent="0.3">
      <c r="B3198" t="s">
        <v>5364</v>
      </c>
      <c r="C3198">
        <v>540293</v>
      </c>
      <c r="D3198" t="s">
        <v>5365</v>
      </c>
      <c r="E3198" t="s">
        <v>1053</v>
      </c>
    </row>
    <row r="3199" spans="2:5" x14ac:dyDescent="0.3">
      <c r="B3199" t="s">
        <v>5366</v>
      </c>
      <c r="C3199">
        <v>519262</v>
      </c>
      <c r="D3199" t="s">
        <v>698</v>
      </c>
      <c r="E3199" t="s">
        <v>896</v>
      </c>
    </row>
    <row r="3200" spans="2:5" x14ac:dyDescent="0.3">
      <c r="B3200" t="s">
        <v>5367</v>
      </c>
      <c r="C3200">
        <v>531246</v>
      </c>
      <c r="D3200" t="s">
        <v>698</v>
      </c>
      <c r="E3200" t="s">
        <v>947</v>
      </c>
    </row>
    <row r="3201" spans="2:5" x14ac:dyDescent="0.3">
      <c r="B3201" t="s">
        <v>5368</v>
      </c>
      <c r="C3201">
        <v>530589</v>
      </c>
      <c r="D3201" t="s">
        <v>698</v>
      </c>
      <c r="E3201" t="s">
        <v>818</v>
      </c>
    </row>
    <row r="3202" spans="2:5" x14ac:dyDescent="0.3">
      <c r="B3202" t="s">
        <v>5369</v>
      </c>
      <c r="C3202">
        <v>535514</v>
      </c>
      <c r="D3202" t="s">
        <v>698</v>
      </c>
      <c r="E3202" t="s">
        <v>715</v>
      </c>
    </row>
    <row r="3203" spans="2:5" x14ac:dyDescent="0.3">
      <c r="B3203" t="s">
        <v>5370</v>
      </c>
      <c r="C3203">
        <v>540404</v>
      </c>
      <c r="D3203" t="s">
        <v>698</v>
      </c>
      <c r="E3203" t="s">
        <v>896</v>
      </c>
    </row>
    <row r="3204" spans="2:5" x14ac:dyDescent="0.3">
      <c r="B3204" t="s">
        <v>5371</v>
      </c>
      <c r="C3204">
        <v>532748</v>
      </c>
      <c r="D3204" t="s">
        <v>5372</v>
      </c>
      <c r="E3204" t="s">
        <v>701</v>
      </c>
    </row>
    <row r="3205" spans="2:5" x14ac:dyDescent="0.3">
      <c r="B3205" t="s">
        <v>5373</v>
      </c>
      <c r="C3205">
        <v>519299</v>
      </c>
      <c r="D3205" t="s">
        <v>698</v>
      </c>
      <c r="E3205" t="s">
        <v>947</v>
      </c>
    </row>
    <row r="3206" spans="2:5" x14ac:dyDescent="0.3">
      <c r="B3206" t="s">
        <v>5374</v>
      </c>
      <c r="C3206">
        <v>530695</v>
      </c>
      <c r="D3206" t="s">
        <v>698</v>
      </c>
      <c r="E3206" t="s">
        <v>784</v>
      </c>
    </row>
    <row r="3207" spans="2:5" x14ac:dyDescent="0.3">
      <c r="B3207" t="s">
        <v>5375</v>
      </c>
      <c r="C3207">
        <v>500337</v>
      </c>
      <c r="D3207" t="s">
        <v>5376</v>
      </c>
      <c r="E3207" t="s">
        <v>681</v>
      </c>
    </row>
    <row r="3208" spans="2:5" x14ac:dyDescent="0.3">
      <c r="B3208" t="s">
        <v>5377</v>
      </c>
      <c r="C3208">
        <v>521149</v>
      </c>
      <c r="D3208" t="s">
        <v>698</v>
      </c>
      <c r="E3208" t="s">
        <v>784</v>
      </c>
    </row>
    <row r="3209" spans="2:5" x14ac:dyDescent="0.3">
      <c r="B3209" t="s">
        <v>5378</v>
      </c>
      <c r="C3209">
        <v>521149</v>
      </c>
      <c r="D3209" t="s">
        <v>698</v>
      </c>
      <c r="E3209" t="s">
        <v>784</v>
      </c>
    </row>
    <row r="3210" spans="2:5" x14ac:dyDescent="0.3">
      <c r="B3210" t="s">
        <v>5379</v>
      </c>
      <c r="C3210">
        <v>531735</v>
      </c>
      <c r="D3210" t="s">
        <v>698</v>
      </c>
      <c r="E3210" t="s">
        <v>715</v>
      </c>
    </row>
    <row r="3211" spans="2:5" x14ac:dyDescent="0.3">
      <c r="B3211" t="s">
        <v>5380</v>
      </c>
      <c r="C3211">
        <v>500338</v>
      </c>
      <c r="D3211" t="s">
        <v>5381</v>
      </c>
      <c r="E3211" t="s">
        <v>711</v>
      </c>
    </row>
    <row r="3212" spans="2:5" x14ac:dyDescent="0.3">
      <c r="B3212" t="s">
        <v>5382</v>
      </c>
      <c r="C3212">
        <v>512217</v>
      </c>
      <c r="D3212" t="s">
        <v>698</v>
      </c>
      <c r="E3212" t="s">
        <v>715</v>
      </c>
    </row>
    <row r="3213" spans="2:5" x14ac:dyDescent="0.3">
      <c r="B3213" t="s">
        <v>5383</v>
      </c>
      <c r="C3213">
        <v>531688</v>
      </c>
      <c r="D3213" t="s">
        <v>698</v>
      </c>
      <c r="E3213" t="s">
        <v>791</v>
      </c>
    </row>
    <row r="3214" spans="2:5" x14ac:dyDescent="0.3">
      <c r="B3214" t="s">
        <v>5384</v>
      </c>
      <c r="C3214">
        <v>531688</v>
      </c>
      <c r="D3214" t="s">
        <v>698</v>
      </c>
      <c r="E3214" t="s">
        <v>791</v>
      </c>
    </row>
    <row r="3215" spans="2:5" x14ac:dyDescent="0.3">
      <c r="B3215" t="s">
        <v>5385</v>
      </c>
      <c r="C3215" t="s">
        <v>698</v>
      </c>
      <c r="D3215" t="s">
        <v>5386</v>
      </c>
      <c r="E3215" t="s">
        <v>709</v>
      </c>
    </row>
    <row r="3216" spans="2:5" x14ac:dyDescent="0.3">
      <c r="B3216" t="s">
        <v>5387</v>
      </c>
      <c r="C3216">
        <v>539359</v>
      </c>
      <c r="D3216" t="s">
        <v>698</v>
      </c>
      <c r="E3216" t="s">
        <v>1618</v>
      </c>
    </row>
    <row r="3217" spans="2:5" x14ac:dyDescent="0.3">
      <c r="B3217" t="s">
        <v>5388</v>
      </c>
      <c r="C3217">
        <v>532387</v>
      </c>
      <c r="D3217" t="s">
        <v>5389</v>
      </c>
      <c r="E3217" t="s">
        <v>701</v>
      </c>
    </row>
    <row r="3218" spans="2:5" x14ac:dyDescent="0.3">
      <c r="B3218" t="s">
        <v>5390</v>
      </c>
      <c r="C3218">
        <v>524580</v>
      </c>
      <c r="D3218" t="s">
        <v>698</v>
      </c>
      <c r="E3218" t="s">
        <v>720</v>
      </c>
    </row>
    <row r="3219" spans="2:5" x14ac:dyDescent="0.3">
      <c r="B3219" t="s">
        <v>5391</v>
      </c>
      <c r="C3219">
        <v>511557</v>
      </c>
      <c r="D3219" t="s">
        <v>698</v>
      </c>
      <c r="E3219" t="s">
        <v>1119</v>
      </c>
    </row>
    <row r="3220" spans="2:5" x14ac:dyDescent="0.3">
      <c r="B3220" t="s">
        <v>5392</v>
      </c>
      <c r="C3220">
        <v>512105</v>
      </c>
      <c r="D3220" t="s">
        <v>698</v>
      </c>
      <c r="E3220" t="s">
        <v>1119</v>
      </c>
    </row>
    <row r="3221" spans="2:5" x14ac:dyDescent="0.3">
      <c r="B3221" t="s">
        <v>5393</v>
      </c>
      <c r="C3221">
        <v>526009</v>
      </c>
      <c r="D3221" t="s">
        <v>698</v>
      </c>
      <c r="E3221" t="s">
        <v>720</v>
      </c>
    </row>
    <row r="3222" spans="2:5" x14ac:dyDescent="0.3">
      <c r="B3222" t="s">
        <v>5394</v>
      </c>
      <c r="C3222">
        <v>526009</v>
      </c>
      <c r="D3222" t="s">
        <v>698</v>
      </c>
      <c r="E3222" t="s">
        <v>720</v>
      </c>
    </row>
    <row r="3223" spans="2:5" x14ac:dyDescent="0.3">
      <c r="B3223" t="s">
        <v>5395</v>
      </c>
      <c r="C3223" t="s">
        <v>698</v>
      </c>
      <c r="D3223" t="s">
        <v>5396</v>
      </c>
      <c r="E3223" t="s">
        <v>720</v>
      </c>
    </row>
    <row r="3224" spans="2:5" x14ac:dyDescent="0.3">
      <c r="B3224" t="s">
        <v>5397</v>
      </c>
      <c r="C3224">
        <v>500459</v>
      </c>
      <c r="D3224" t="s">
        <v>5398</v>
      </c>
      <c r="E3224" t="s">
        <v>880</v>
      </c>
    </row>
    <row r="3225" spans="2:5" x14ac:dyDescent="0.3">
      <c r="B3225" t="s">
        <v>5399</v>
      </c>
      <c r="C3225">
        <v>531265</v>
      </c>
      <c r="D3225" t="s">
        <v>698</v>
      </c>
      <c r="E3225" t="s">
        <v>778</v>
      </c>
    </row>
    <row r="3226" spans="2:5" x14ac:dyDescent="0.3">
      <c r="B3226" t="s">
        <v>5400</v>
      </c>
      <c r="C3226" t="s">
        <v>698</v>
      </c>
      <c r="D3226" t="s">
        <v>5401</v>
      </c>
      <c r="E3226" t="s">
        <v>709</v>
      </c>
    </row>
    <row r="3227" spans="2:5" x14ac:dyDescent="0.3">
      <c r="B3227" t="s">
        <v>5402</v>
      </c>
      <c r="C3227">
        <v>526494</v>
      </c>
      <c r="D3227" t="s">
        <v>698</v>
      </c>
      <c r="E3227" t="s">
        <v>893</v>
      </c>
    </row>
    <row r="3228" spans="2:5" x14ac:dyDescent="0.3">
      <c r="B3228" t="s">
        <v>5403</v>
      </c>
      <c r="C3228">
        <v>590057</v>
      </c>
      <c r="D3228" t="s">
        <v>5404</v>
      </c>
      <c r="E3228" t="s">
        <v>791</v>
      </c>
    </row>
    <row r="3229" spans="2:5" x14ac:dyDescent="0.3">
      <c r="B3229" t="s">
        <v>5405</v>
      </c>
      <c r="C3229">
        <v>590057</v>
      </c>
      <c r="D3229" t="s">
        <v>5404</v>
      </c>
      <c r="E3229" t="s">
        <v>791</v>
      </c>
    </row>
    <row r="3230" spans="2:5" x14ac:dyDescent="0.3">
      <c r="B3230" t="s">
        <v>5406</v>
      </c>
      <c r="C3230">
        <v>540703</v>
      </c>
      <c r="D3230" t="s">
        <v>698</v>
      </c>
      <c r="E3230" t="s">
        <v>782</v>
      </c>
    </row>
    <row r="3231" spans="2:5" x14ac:dyDescent="0.3">
      <c r="B3231" t="s">
        <v>5407</v>
      </c>
      <c r="C3231">
        <v>532647</v>
      </c>
      <c r="D3231" t="s">
        <v>5408</v>
      </c>
      <c r="E3231" t="s">
        <v>812</v>
      </c>
    </row>
    <row r="3232" spans="2:5" x14ac:dyDescent="0.3">
      <c r="B3232" t="s">
        <v>5409</v>
      </c>
      <c r="C3232">
        <v>532647</v>
      </c>
      <c r="D3232" t="s">
        <v>5408</v>
      </c>
      <c r="E3232" t="s">
        <v>812</v>
      </c>
    </row>
    <row r="3233" spans="2:5" x14ac:dyDescent="0.3">
      <c r="B3233" t="s">
        <v>5410</v>
      </c>
      <c r="C3233">
        <v>534675</v>
      </c>
      <c r="D3233" t="s">
        <v>5411</v>
      </c>
      <c r="E3233" t="s">
        <v>784</v>
      </c>
    </row>
    <row r="3234" spans="2:5" x14ac:dyDescent="0.3">
      <c r="B3234" t="s">
        <v>5412</v>
      </c>
      <c r="C3234">
        <v>505502</v>
      </c>
      <c r="D3234" t="s">
        <v>698</v>
      </c>
      <c r="E3234" t="s">
        <v>681</v>
      </c>
    </row>
    <row r="3235" spans="2:5" x14ac:dyDescent="0.3">
      <c r="B3235" t="s">
        <v>5413</v>
      </c>
      <c r="C3235">
        <v>526801</v>
      </c>
      <c r="D3235" t="s">
        <v>5414</v>
      </c>
      <c r="E3235" t="s">
        <v>1096</v>
      </c>
    </row>
    <row r="3236" spans="2:5" x14ac:dyDescent="0.3">
      <c r="B3236" t="s">
        <v>5415</v>
      </c>
      <c r="C3236">
        <v>540544</v>
      </c>
      <c r="D3236" t="s">
        <v>5416</v>
      </c>
      <c r="E3236" t="s">
        <v>1096</v>
      </c>
    </row>
    <row r="3237" spans="2:5" x14ac:dyDescent="0.3">
      <c r="B3237" t="s">
        <v>5417</v>
      </c>
      <c r="C3237">
        <v>532524</v>
      </c>
      <c r="D3237" t="s">
        <v>5418</v>
      </c>
      <c r="E3237" t="s">
        <v>837</v>
      </c>
    </row>
    <row r="3238" spans="2:5" x14ac:dyDescent="0.3">
      <c r="B3238" t="s">
        <v>5419</v>
      </c>
      <c r="C3238">
        <v>533344</v>
      </c>
      <c r="D3238" t="s">
        <v>5420</v>
      </c>
      <c r="E3238" t="s">
        <v>715</v>
      </c>
    </row>
    <row r="3239" spans="2:5" x14ac:dyDescent="0.3">
      <c r="B3239" t="s">
        <v>5421</v>
      </c>
      <c r="C3239">
        <v>532524</v>
      </c>
      <c r="D3239" t="s">
        <v>5418</v>
      </c>
      <c r="E3239" t="s">
        <v>837</v>
      </c>
    </row>
    <row r="3240" spans="2:5" x14ac:dyDescent="0.3">
      <c r="B3240" t="s">
        <v>5422</v>
      </c>
      <c r="C3240">
        <v>539006</v>
      </c>
      <c r="D3240" t="s">
        <v>698</v>
      </c>
      <c r="E3240" t="s">
        <v>1618</v>
      </c>
    </row>
    <row r="3241" spans="2:5" x14ac:dyDescent="0.3">
      <c r="B3241" t="s">
        <v>5423</v>
      </c>
      <c r="C3241">
        <v>509220</v>
      </c>
      <c r="D3241" t="s">
        <v>5424</v>
      </c>
      <c r="E3241" t="s">
        <v>720</v>
      </c>
    </row>
    <row r="3242" spans="2:5" x14ac:dyDescent="0.3">
      <c r="B3242" t="s">
        <v>5425</v>
      </c>
      <c r="C3242">
        <v>539785</v>
      </c>
      <c r="D3242" t="s">
        <v>5426</v>
      </c>
      <c r="E3242" t="s">
        <v>692</v>
      </c>
    </row>
    <row r="3243" spans="2:5" x14ac:dyDescent="0.3">
      <c r="B3243" t="s">
        <v>5427</v>
      </c>
      <c r="C3243">
        <v>512591</v>
      </c>
      <c r="D3243" t="s">
        <v>698</v>
      </c>
      <c r="E3243" t="s">
        <v>720</v>
      </c>
    </row>
    <row r="3244" spans="2:5" x14ac:dyDescent="0.3">
      <c r="B3244" t="s">
        <v>5428</v>
      </c>
      <c r="C3244" t="s">
        <v>698</v>
      </c>
      <c r="D3244" t="s">
        <v>5429</v>
      </c>
      <c r="E3244" t="s">
        <v>709</v>
      </c>
    </row>
    <row r="3245" spans="2:5" x14ac:dyDescent="0.3">
      <c r="B3245" t="s">
        <v>5430</v>
      </c>
      <c r="C3245">
        <v>512461</v>
      </c>
      <c r="D3245" t="s">
        <v>698</v>
      </c>
      <c r="E3245" t="s">
        <v>720</v>
      </c>
    </row>
    <row r="3246" spans="2:5" x14ac:dyDescent="0.3">
      <c r="B3246" t="s">
        <v>5431</v>
      </c>
      <c r="C3246">
        <v>512099</v>
      </c>
      <c r="D3246" t="s">
        <v>698</v>
      </c>
      <c r="E3246" t="s">
        <v>812</v>
      </c>
    </row>
    <row r="3247" spans="2:5" x14ac:dyDescent="0.3">
      <c r="B3247" t="s">
        <v>5432</v>
      </c>
      <c r="C3247">
        <v>532693</v>
      </c>
      <c r="D3247" t="s">
        <v>5433</v>
      </c>
      <c r="E3247" t="s">
        <v>1096</v>
      </c>
    </row>
    <row r="3248" spans="2:5" x14ac:dyDescent="0.3">
      <c r="B3248" t="s">
        <v>5434</v>
      </c>
      <c r="C3248">
        <v>533295</v>
      </c>
      <c r="D3248" t="s">
        <v>5435</v>
      </c>
      <c r="E3248" t="s">
        <v>1016</v>
      </c>
    </row>
    <row r="3249" spans="2:5" x14ac:dyDescent="0.3">
      <c r="B3249" t="s">
        <v>5436</v>
      </c>
      <c r="C3249">
        <v>506852</v>
      </c>
      <c r="D3249" t="s">
        <v>698</v>
      </c>
      <c r="E3249" t="s">
        <v>746</v>
      </c>
    </row>
    <row r="3250" spans="2:5" x14ac:dyDescent="0.3">
      <c r="B3250" t="s">
        <v>5437</v>
      </c>
      <c r="C3250">
        <v>506618</v>
      </c>
      <c r="D3250" t="s">
        <v>5438</v>
      </c>
      <c r="E3250" t="s">
        <v>842</v>
      </c>
    </row>
    <row r="3251" spans="2:5" x14ac:dyDescent="0.3">
      <c r="B3251" t="s">
        <v>5439</v>
      </c>
      <c r="C3251">
        <v>500346</v>
      </c>
      <c r="D3251" t="s">
        <v>698</v>
      </c>
      <c r="E3251" t="s">
        <v>844</v>
      </c>
    </row>
    <row r="3252" spans="2:5" x14ac:dyDescent="0.3">
      <c r="B3252" t="s">
        <v>5440</v>
      </c>
      <c r="C3252">
        <v>532461</v>
      </c>
      <c r="D3252" t="s">
        <v>5441</v>
      </c>
      <c r="E3252" t="s">
        <v>1016</v>
      </c>
    </row>
    <row r="3253" spans="2:5" x14ac:dyDescent="0.3">
      <c r="B3253" t="s">
        <v>5442</v>
      </c>
      <c r="C3253">
        <v>532891</v>
      </c>
      <c r="D3253" t="s">
        <v>5443</v>
      </c>
      <c r="E3253" t="s">
        <v>784</v>
      </c>
    </row>
    <row r="3254" spans="2:5" x14ac:dyDescent="0.3">
      <c r="B3254" t="s">
        <v>5444</v>
      </c>
      <c r="C3254">
        <v>540492</v>
      </c>
      <c r="D3254" t="s">
        <v>698</v>
      </c>
      <c r="E3254" t="s">
        <v>720</v>
      </c>
    </row>
    <row r="3255" spans="2:5" x14ac:dyDescent="0.3">
      <c r="B3255" t="s">
        <v>5445</v>
      </c>
      <c r="C3255">
        <v>523315</v>
      </c>
      <c r="D3255" t="s">
        <v>698</v>
      </c>
      <c r="E3255" t="s">
        <v>692</v>
      </c>
    </row>
    <row r="3256" spans="2:5" x14ac:dyDescent="0.3">
      <c r="B3256" t="s">
        <v>5446</v>
      </c>
      <c r="C3256">
        <v>538993</v>
      </c>
      <c r="D3256" t="s">
        <v>698</v>
      </c>
      <c r="E3256" t="s">
        <v>784</v>
      </c>
    </row>
    <row r="3257" spans="2:5" x14ac:dyDescent="0.3">
      <c r="B3257" t="s">
        <v>5447</v>
      </c>
      <c r="C3257">
        <v>540159</v>
      </c>
      <c r="D3257" t="s">
        <v>698</v>
      </c>
      <c r="E3257" t="s">
        <v>701</v>
      </c>
    </row>
    <row r="3258" spans="2:5" x14ac:dyDescent="0.3">
      <c r="B3258" t="s">
        <v>5448</v>
      </c>
      <c r="C3258">
        <v>538647</v>
      </c>
      <c r="D3258" t="s">
        <v>698</v>
      </c>
      <c r="E3258" t="s">
        <v>715</v>
      </c>
    </row>
    <row r="3259" spans="2:5" x14ac:dyDescent="0.3">
      <c r="B3259" t="s">
        <v>5449</v>
      </c>
      <c r="C3259" t="s">
        <v>698</v>
      </c>
      <c r="D3259" t="s">
        <v>5450</v>
      </c>
      <c r="E3259" t="s">
        <v>709</v>
      </c>
    </row>
    <row r="3260" spans="2:5" x14ac:dyDescent="0.3">
      <c r="B3260" t="s">
        <v>5451</v>
      </c>
      <c r="C3260">
        <v>531562</v>
      </c>
      <c r="D3260" t="s">
        <v>698</v>
      </c>
      <c r="E3260" t="s">
        <v>713</v>
      </c>
    </row>
    <row r="3261" spans="2:5" x14ac:dyDescent="0.3">
      <c r="B3261" t="s">
        <v>5452</v>
      </c>
      <c r="C3261">
        <v>517556</v>
      </c>
      <c r="D3261" t="s">
        <v>5453</v>
      </c>
      <c r="E3261" t="s">
        <v>784</v>
      </c>
    </row>
    <row r="3262" spans="2:5" x14ac:dyDescent="0.3">
      <c r="B3262" t="s">
        <v>5454</v>
      </c>
      <c r="C3262">
        <v>532689</v>
      </c>
      <c r="D3262" t="s">
        <v>5455</v>
      </c>
      <c r="E3262" t="s">
        <v>699</v>
      </c>
    </row>
    <row r="3263" spans="2:5" x14ac:dyDescent="0.3">
      <c r="B3263" t="s">
        <v>5456</v>
      </c>
      <c r="C3263">
        <v>536659</v>
      </c>
      <c r="D3263" t="s">
        <v>698</v>
      </c>
      <c r="E3263" t="s">
        <v>1096</v>
      </c>
    </row>
    <row r="3264" spans="2:5" x14ac:dyDescent="0.3">
      <c r="B3264" t="s">
        <v>5457</v>
      </c>
      <c r="C3264">
        <v>534109</v>
      </c>
      <c r="D3264" t="s">
        <v>698</v>
      </c>
      <c r="E3264" t="s">
        <v>715</v>
      </c>
    </row>
    <row r="3265" spans="2:5" x14ac:dyDescent="0.3">
      <c r="B3265" t="s">
        <v>5458</v>
      </c>
      <c r="C3265">
        <v>511116</v>
      </c>
      <c r="D3265" t="s">
        <v>698</v>
      </c>
      <c r="E3265" t="s">
        <v>1642</v>
      </c>
    </row>
    <row r="3266" spans="2:5" x14ac:dyDescent="0.3">
      <c r="B3266" t="s">
        <v>5459</v>
      </c>
      <c r="C3266">
        <v>538596</v>
      </c>
      <c r="D3266" t="s">
        <v>698</v>
      </c>
      <c r="E3266" t="s">
        <v>784</v>
      </c>
    </row>
    <row r="3267" spans="2:5" x14ac:dyDescent="0.3">
      <c r="B3267" t="s">
        <v>5460</v>
      </c>
      <c r="C3267">
        <v>530281</v>
      </c>
      <c r="D3267" t="s">
        <v>698</v>
      </c>
      <c r="E3267" t="s">
        <v>893</v>
      </c>
    </row>
    <row r="3268" spans="2:5" x14ac:dyDescent="0.3">
      <c r="B3268" t="s">
        <v>5461</v>
      </c>
      <c r="C3268">
        <v>530281</v>
      </c>
      <c r="D3268" t="s">
        <v>698</v>
      </c>
      <c r="E3268" t="s">
        <v>893</v>
      </c>
    </row>
    <row r="3269" spans="2:5" x14ac:dyDescent="0.3">
      <c r="B3269" t="s">
        <v>5462</v>
      </c>
      <c r="C3269">
        <v>590099</v>
      </c>
      <c r="D3269" t="s">
        <v>5463</v>
      </c>
      <c r="E3269" t="s">
        <v>681</v>
      </c>
    </row>
    <row r="3270" spans="2:5" x14ac:dyDescent="0.3">
      <c r="B3270" t="s">
        <v>5464</v>
      </c>
      <c r="C3270">
        <v>590110</v>
      </c>
      <c r="D3270" t="s">
        <v>5465</v>
      </c>
      <c r="E3270" t="s">
        <v>681</v>
      </c>
    </row>
    <row r="3271" spans="2:5" x14ac:dyDescent="0.3">
      <c r="B3271" t="s">
        <v>5466</v>
      </c>
      <c r="C3271">
        <v>539978</v>
      </c>
      <c r="D3271" t="s">
        <v>5467</v>
      </c>
      <c r="E3271" t="s">
        <v>687</v>
      </c>
    </row>
    <row r="3272" spans="2:5" x14ac:dyDescent="0.3">
      <c r="B3272" t="s">
        <v>5468</v>
      </c>
      <c r="C3272">
        <v>539962</v>
      </c>
      <c r="D3272" t="s">
        <v>698</v>
      </c>
      <c r="E3272" t="s">
        <v>715</v>
      </c>
    </row>
    <row r="3273" spans="2:5" x14ac:dyDescent="0.3">
      <c r="B3273" t="s">
        <v>5469</v>
      </c>
      <c r="C3273">
        <v>535719</v>
      </c>
      <c r="D3273" t="s">
        <v>698</v>
      </c>
      <c r="E3273" t="s">
        <v>684</v>
      </c>
    </row>
    <row r="3274" spans="2:5" x14ac:dyDescent="0.3">
      <c r="B3274" t="s">
        <v>5470</v>
      </c>
      <c r="C3274">
        <v>535719</v>
      </c>
      <c r="D3274" t="s">
        <v>698</v>
      </c>
      <c r="E3274" t="s">
        <v>684</v>
      </c>
    </row>
    <row r="3275" spans="2:5" x14ac:dyDescent="0.3">
      <c r="B3275" t="s">
        <v>5471</v>
      </c>
      <c r="C3275">
        <v>539678</v>
      </c>
      <c r="D3275" t="s">
        <v>5472</v>
      </c>
      <c r="E3275" t="s">
        <v>791</v>
      </c>
    </row>
    <row r="3276" spans="2:5" x14ac:dyDescent="0.3">
      <c r="B3276" t="s">
        <v>5473</v>
      </c>
      <c r="C3276">
        <v>532866</v>
      </c>
      <c r="D3276" t="s">
        <v>5474</v>
      </c>
      <c r="E3276" t="s">
        <v>684</v>
      </c>
    </row>
    <row r="3277" spans="2:5" x14ac:dyDescent="0.3">
      <c r="B3277" t="s">
        <v>5475</v>
      </c>
      <c r="C3277">
        <v>532024</v>
      </c>
      <c r="D3277" t="s">
        <v>698</v>
      </c>
      <c r="E3277" t="s">
        <v>681</v>
      </c>
    </row>
    <row r="3278" spans="2:5" x14ac:dyDescent="0.3">
      <c r="B3278" t="s">
        <v>5476</v>
      </c>
      <c r="C3278">
        <v>536456</v>
      </c>
      <c r="D3278" t="s">
        <v>698</v>
      </c>
      <c r="E3278" t="s">
        <v>896</v>
      </c>
    </row>
    <row r="3279" spans="2:5" x14ac:dyDescent="0.3">
      <c r="B3279" t="s">
        <v>5477</v>
      </c>
      <c r="C3279">
        <v>509845</v>
      </c>
      <c r="D3279" t="s">
        <v>698</v>
      </c>
      <c r="E3279" t="s">
        <v>784</v>
      </c>
    </row>
    <row r="3280" spans="2:5" x14ac:dyDescent="0.3">
      <c r="B3280" t="s">
        <v>5478</v>
      </c>
      <c r="C3280" t="s">
        <v>698</v>
      </c>
      <c r="D3280" t="s">
        <v>5479</v>
      </c>
      <c r="E3280" t="s">
        <v>709</v>
      </c>
    </row>
    <row r="3281" spans="2:5" x14ac:dyDescent="0.3">
      <c r="B3281" t="s">
        <v>5480</v>
      </c>
      <c r="C3281">
        <v>533284</v>
      </c>
      <c r="D3281" t="s">
        <v>5481</v>
      </c>
      <c r="E3281" t="s">
        <v>1096</v>
      </c>
    </row>
    <row r="3282" spans="2:5" x14ac:dyDescent="0.3">
      <c r="B3282" t="s">
        <v>5482</v>
      </c>
      <c r="C3282">
        <v>530917</v>
      </c>
      <c r="D3282" t="s">
        <v>698</v>
      </c>
      <c r="E3282" t="s">
        <v>1119</v>
      </c>
    </row>
    <row r="3283" spans="2:5" x14ac:dyDescent="0.3">
      <c r="B3283" t="s">
        <v>5483</v>
      </c>
      <c r="C3283">
        <v>517447</v>
      </c>
      <c r="D3283" t="s">
        <v>5484</v>
      </c>
      <c r="E3283" t="s">
        <v>791</v>
      </c>
    </row>
    <row r="3284" spans="2:5" x14ac:dyDescent="0.3">
      <c r="B3284" t="s">
        <v>5485</v>
      </c>
      <c r="C3284">
        <v>517447</v>
      </c>
      <c r="D3284" t="s">
        <v>5484</v>
      </c>
      <c r="E3284" t="s">
        <v>791</v>
      </c>
    </row>
    <row r="3285" spans="2:5" x14ac:dyDescent="0.3">
      <c r="B3285" t="s">
        <v>5486</v>
      </c>
      <c r="C3285">
        <v>532735</v>
      </c>
      <c r="D3285" t="s">
        <v>5487</v>
      </c>
      <c r="E3285" t="s">
        <v>684</v>
      </c>
    </row>
    <row r="3286" spans="2:5" x14ac:dyDescent="0.3">
      <c r="B3286" t="s">
        <v>5488</v>
      </c>
      <c r="C3286">
        <v>512565</v>
      </c>
      <c r="D3286" t="s">
        <v>698</v>
      </c>
      <c r="E3286" t="s">
        <v>896</v>
      </c>
    </row>
    <row r="3287" spans="2:5" x14ac:dyDescent="0.3">
      <c r="B3287" t="s">
        <v>5489</v>
      </c>
      <c r="C3287">
        <v>538119</v>
      </c>
      <c r="D3287" t="s">
        <v>698</v>
      </c>
      <c r="E3287" t="s">
        <v>713</v>
      </c>
    </row>
    <row r="3288" spans="2:5" x14ac:dyDescent="0.3">
      <c r="B3288" t="s">
        <v>5490</v>
      </c>
      <c r="C3288">
        <v>524502</v>
      </c>
      <c r="D3288" t="s">
        <v>698</v>
      </c>
      <c r="E3288" t="s">
        <v>1865</v>
      </c>
    </row>
    <row r="3289" spans="2:5" x14ac:dyDescent="0.3">
      <c r="B3289" t="s">
        <v>5491</v>
      </c>
      <c r="C3289">
        <v>524502</v>
      </c>
      <c r="D3289" t="s">
        <v>698</v>
      </c>
      <c r="E3289" t="s">
        <v>1865</v>
      </c>
    </row>
    <row r="3290" spans="2:5" x14ac:dyDescent="0.3">
      <c r="B3290" t="s">
        <v>5492</v>
      </c>
      <c r="C3290">
        <v>502271</v>
      </c>
      <c r="D3290" t="s">
        <v>698</v>
      </c>
      <c r="E3290" t="s">
        <v>883</v>
      </c>
    </row>
    <row r="3291" spans="2:5" x14ac:dyDescent="0.3">
      <c r="B3291" t="s">
        <v>5493</v>
      </c>
      <c r="C3291">
        <v>520073</v>
      </c>
      <c r="D3291" t="s">
        <v>698</v>
      </c>
      <c r="E3291" t="s">
        <v>1053</v>
      </c>
    </row>
    <row r="3292" spans="2:5" x14ac:dyDescent="0.3">
      <c r="B3292" t="s">
        <v>5494</v>
      </c>
      <c r="C3292">
        <v>590070</v>
      </c>
      <c r="D3292" t="s">
        <v>5495</v>
      </c>
      <c r="E3292" t="s">
        <v>701</v>
      </c>
    </row>
    <row r="3293" spans="2:5" x14ac:dyDescent="0.3">
      <c r="B3293" t="s">
        <v>5496</v>
      </c>
      <c r="C3293">
        <v>590070</v>
      </c>
      <c r="D3293" t="s">
        <v>5495</v>
      </c>
      <c r="E3293" t="s">
        <v>701</v>
      </c>
    </row>
    <row r="3294" spans="2:5" x14ac:dyDescent="0.3">
      <c r="B3294" t="s">
        <v>5497</v>
      </c>
      <c r="C3294">
        <v>532692</v>
      </c>
      <c r="D3294" t="s">
        <v>5498</v>
      </c>
      <c r="E3294" t="s">
        <v>893</v>
      </c>
    </row>
    <row r="3295" spans="2:5" x14ac:dyDescent="0.3">
      <c r="B3295" t="s">
        <v>5499</v>
      </c>
      <c r="C3295">
        <v>539673</v>
      </c>
      <c r="D3295" t="s">
        <v>698</v>
      </c>
      <c r="E3295" t="s">
        <v>732</v>
      </c>
    </row>
    <row r="3296" spans="2:5" x14ac:dyDescent="0.3">
      <c r="B3296" t="s">
        <v>5500</v>
      </c>
      <c r="C3296">
        <v>531273</v>
      </c>
      <c r="D3296" t="s">
        <v>698</v>
      </c>
      <c r="E3296" t="s">
        <v>784</v>
      </c>
    </row>
    <row r="3297" spans="2:5" x14ac:dyDescent="0.3">
      <c r="B3297" t="s">
        <v>5501</v>
      </c>
      <c r="C3297">
        <v>531273</v>
      </c>
      <c r="D3297" t="s">
        <v>698</v>
      </c>
      <c r="E3297" t="s">
        <v>784</v>
      </c>
    </row>
    <row r="3298" spans="2:5" x14ac:dyDescent="0.3">
      <c r="B3298" t="s">
        <v>5502</v>
      </c>
      <c r="C3298">
        <v>539814</v>
      </c>
      <c r="D3298" t="s">
        <v>698</v>
      </c>
      <c r="E3298" t="s">
        <v>720</v>
      </c>
    </row>
    <row r="3299" spans="2:5" x14ac:dyDescent="0.3">
      <c r="B3299" t="s">
        <v>5503</v>
      </c>
      <c r="C3299">
        <v>540125</v>
      </c>
      <c r="D3299" t="s">
        <v>698</v>
      </c>
      <c r="E3299" t="s">
        <v>812</v>
      </c>
    </row>
    <row r="3300" spans="2:5" x14ac:dyDescent="0.3">
      <c r="B3300" t="s">
        <v>5504</v>
      </c>
      <c r="C3300">
        <v>532497</v>
      </c>
      <c r="D3300" t="s">
        <v>5505</v>
      </c>
      <c r="E3300" t="s">
        <v>1330</v>
      </c>
    </row>
    <row r="3301" spans="2:5" x14ac:dyDescent="0.3">
      <c r="B3301" t="s">
        <v>5506</v>
      </c>
      <c r="C3301">
        <v>531412</v>
      </c>
      <c r="D3301" t="s">
        <v>698</v>
      </c>
      <c r="E3301" t="s">
        <v>880</v>
      </c>
    </row>
    <row r="3302" spans="2:5" x14ac:dyDescent="0.3">
      <c r="B3302" t="s">
        <v>5507</v>
      </c>
      <c r="C3302">
        <v>531412</v>
      </c>
      <c r="D3302" t="s">
        <v>698</v>
      </c>
      <c r="E3302" t="s">
        <v>880</v>
      </c>
    </row>
    <row r="3303" spans="2:5" x14ac:dyDescent="0.3">
      <c r="B3303" t="s">
        <v>5508</v>
      </c>
      <c r="C3303">
        <v>539837</v>
      </c>
      <c r="D3303" t="s">
        <v>698</v>
      </c>
      <c r="E3303" t="s">
        <v>883</v>
      </c>
    </row>
    <row r="3304" spans="2:5" x14ac:dyDescent="0.3">
      <c r="B3304" t="s">
        <v>5509</v>
      </c>
      <c r="C3304">
        <v>526813</v>
      </c>
      <c r="D3304" t="s">
        <v>698</v>
      </c>
      <c r="E3304" t="s">
        <v>2869</v>
      </c>
    </row>
    <row r="3305" spans="2:5" x14ac:dyDescent="0.3">
      <c r="B3305" t="s">
        <v>5510</v>
      </c>
      <c r="C3305">
        <v>531552</v>
      </c>
      <c r="D3305" t="s">
        <v>698</v>
      </c>
      <c r="E3305" t="s">
        <v>784</v>
      </c>
    </row>
    <row r="3306" spans="2:5" x14ac:dyDescent="0.3">
      <c r="B3306" t="s">
        <v>5511</v>
      </c>
      <c r="C3306">
        <v>538921</v>
      </c>
      <c r="D3306" t="s">
        <v>698</v>
      </c>
      <c r="E3306" t="s">
        <v>896</v>
      </c>
    </row>
    <row r="3307" spans="2:5" x14ac:dyDescent="0.3">
      <c r="B3307" t="s">
        <v>5512</v>
      </c>
      <c r="C3307">
        <v>514316</v>
      </c>
      <c r="D3307" t="s">
        <v>698</v>
      </c>
      <c r="E3307" t="s">
        <v>713</v>
      </c>
    </row>
    <row r="3308" spans="2:5" x14ac:dyDescent="0.3">
      <c r="B3308" t="s">
        <v>5513</v>
      </c>
      <c r="C3308">
        <v>531887</v>
      </c>
      <c r="D3308" t="s">
        <v>698</v>
      </c>
      <c r="E3308" t="s">
        <v>812</v>
      </c>
    </row>
    <row r="3309" spans="2:5" x14ac:dyDescent="0.3">
      <c r="B3309" t="s">
        <v>5514</v>
      </c>
      <c r="C3309">
        <v>540270</v>
      </c>
      <c r="D3309" t="s">
        <v>698</v>
      </c>
      <c r="E3309" t="s">
        <v>720</v>
      </c>
    </row>
    <row r="3310" spans="2:5" x14ac:dyDescent="0.3">
      <c r="B3310" t="s">
        <v>5515</v>
      </c>
      <c r="C3310">
        <v>542649</v>
      </c>
      <c r="D3310" t="s">
        <v>5516</v>
      </c>
      <c r="E3310" t="s">
        <v>5517</v>
      </c>
    </row>
    <row r="3311" spans="2:5" x14ac:dyDescent="0.3">
      <c r="B3311" t="s">
        <v>5518</v>
      </c>
      <c r="C3311">
        <v>500339</v>
      </c>
      <c r="D3311" t="s">
        <v>5519</v>
      </c>
      <c r="E3311" t="s">
        <v>912</v>
      </c>
    </row>
    <row r="3312" spans="2:5" x14ac:dyDescent="0.3">
      <c r="B3312" t="s">
        <v>5520</v>
      </c>
      <c r="C3312">
        <v>532441</v>
      </c>
      <c r="D3312" t="s">
        <v>698</v>
      </c>
      <c r="E3312" t="s">
        <v>713</v>
      </c>
    </row>
    <row r="3313" spans="2:5" x14ac:dyDescent="0.3">
      <c r="B3313" t="s">
        <v>5521</v>
      </c>
      <c r="C3313">
        <v>531694</v>
      </c>
      <c r="D3313" t="s">
        <v>698</v>
      </c>
      <c r="E3313" t="s">
        <v>784</v>
      </c>
    </row>
    <row r="3314" spans="2:5" x14ac:dyDescent="0.3">
      <c r="B3314" t="s">
        <v>5522</v>
      </c>
      <c r="C3314">
        <v>523523</v>
      </c>
      <c r="D3314" t="s">
        <v>5523</v>
      </c>
      <c r="E3314" t="s">
        <v>692</v>
      </c>
    </row>
    <row r="3315" spans="2:5" x14ac:dyDescent="0.3">
      <c r="B3315" t="s">
        <v>5524</v>
      </c>
      <c r="C3315">
        <v>530111</v>
      </c>
      <c r="D3315" t="s">
        <v>698</v>
      </c>
      <c r="E3315" t="s">
        <v>893</v>
      </c>
    </row>
    <row r="3316" spans="2:5" x14ac:dyDescent="0.3">
      <c r="B3316" t="s">
        <v>5525</v>
      </c>
      <c r="C3316">
        <v>530699</v>
      </c>
      <c r="D3316" t="s">
        <v>5526</v>
      </c>
      <c r="E3316" t="s">
        <v>713</v>
      </c>
    </row>
    <row r="3317" spans="2:5" x14ac:dyDescent="0.3">
      <c r="B3317" t="s">
        <v>5527</v>
      </c>
      <c r="C3317">
        <v>532826</v>
      </c>
      <c r="D3317" t="s">
        <v>5528</v>
      </c>
      <c r="E3317" t="s">
        <v>1437</v>
      </c>
    </row>
    <row r="3318" spans="2:5" x14ac:dyDescent="0.3">
      <c r="B3318" t="s">
        <v>5529</v>
      </c>
      <c r="C3318">
        <v>503127</v>
      </c>
      <c r="D3318" t="s">
        <v>698</v>
      </c>
      <c r="E3318" t="s">
        <v>687</v>
      </c>
    </row>
    <row r="3319" spans="2:5" x14ac:dyDescent="0.3">
      <c r="B3319" t="s">
        <v>5530</v>
      </c>
      <c r="C3319">
        <v>532503</v>
      </c>
      <c r="D3319" t="s">
        <v>698</v>
      </c>
      <c r="E3319" t="s">
        <v>713</v>
      </c>
    </row>
    <row r="3320" spans="2:5" x14ac:dyDescent="0.3">
      <c r="B3320" t="s">
        <v>5531</v>
      </c>
      <c r="C3320">
        <v>538707</v>
      </c>
      <c r="D3320" t="s">
        <v>698</v>
      </c>
      <c r="E3320" t="s">
        <v>893</v>
      </c>
    </row>
    <row r="3321" spans="2:5" x14ac:dyDescent="0.3">
      <c r="B3321" t="s">
        <v>5532</v>
      </c>
      <c r="C3321">
        <v>526873</v>
      </c>
      <c r="D3321" t="s">
        <v>698</v>
      </c>
      <c r="E3321" t="s">
        <v>908</v>
      </c>
    </row>
    <row r="3322" spans="2:5" x14ac:dyDescent="0.3">
      <c r="B3322" t="s">
        <v>5533</v>
      </c>
      <c r="C3322">
        <v>530253</v>
      </c>
      <c r="D3322" t="s">
        <v>698</v>
      </c>
      <c r="E3322" t="s">
        <v>1021</v>
      </c>
    </row>
    <row r="3323" spans="2:5" x14ac:dyDescent="0.3">
      <c r="B3323" t="s">
        <v>5534</v>
      </c>
      <c r="C3323">
        <v>507962</v>
      </c>
      <c r="D3323" t="s">
        <v>698</v>
      </c>
      <c r="E3323" t="s">
        <v>715</v>
      </c>
    </row>
    <row r="3324" spans="2:5" x14ac:dyDescent="0.3">
      <c r="B3324" t="s">
        <v>5535</v>
      </c>
      <c r="C3324">
        <v>526662</v>
      </c>
      <c r="D3324" t="s">
        <v>5536</v>
      </c>
      <c r="E3324" t="s">
        <v>1096</v>
      </c>
    </row>
    <row r="3325" spans="2:5" x14ac:dyDescent="0.3">
      <c r="B3325" t="s">
        <v>5537</v>
      </c>
      <c r="C3325">
        <v>531500</v>
      </c>
      <c r="D3325" t="s">
        <v>5538</v>
      </c>
      <c r="E3325" t="s">
        <v>812</v>
      </c>
    </row>
    <row r="3326" spans="2:5" x14ac:dyDescent="0.3">
      <c r="B3326" t="s">
        <v>5539</v>
      </c>
      <c r="C3326">
        <v>526823</v>
      </c>
      <c r="D3326" t="s">
        <v>698</v>
      </c>
      <c r="E3326" t="s">
        <v>784</v>
      </c>
    </row>
    <row r="3327" spans="2:5" x14ac:dyDescent="0.3">
      <c r="B3327" t="s">
        <v>5540</v>
      </c>
      <c r="C3327">
        <v>514028</v>
      </c>
      <c r="D3327" t="s">
        <v>698</v>
      </c>
      <c r="E3327" t="s">
        <v>713</v>
      </c>
    </row>
    <row r="3328" spans="2:5" x14ac:dyDescent="0.3">
      <c r="B3328" t="s">
        <v>5541</v>
      </c>
      <c r="C3328">
        <v>539495</v>
      </c>
      <c r="D3328" t="s">
        <v>698</v>
      </c>
      <c r="E3328" t="s">
        <v>715</v>
      </c>
    </row>
    <row r="3329" spans="2:5" x14ac:dyDescent="0.3">
      <c r="B3329" t="s">
        <v>5542</v>
      </c>
      <c r="C3329">
        <v>513369</v>
      </c>
      <c r="D3329" t="s">
        <v>698</v>
      </c>
      <c r="E3329" t="s">
        <v>1618</v>
      </c>
    </row>
    <row r="3330" spans="2:5" x14ac:dyDescent="0.3">
      <c r="B3330" t="s">
        <v>5543</v>
      </c>
      <c r="C3330" t="s">
        <v>698</v>
      </c>
      <c r="D3330" t="s">
        <v>5544</v>
      </c>
      <c r="E3330" t="s">
        <v>709</v>
      </c>
    </row>
    <row r="3331" spans="2:5" x14ac:dyDescent="0.3">
      <c r="B3331" t="s">
        <v>5545</v>
      </c>
      <c r="C3331">
        <v>541601</v>
      </c>
      <c r="D3331" t="s">
        <v>698</v>
      </c>
      <c r="E3331" t="s">
        <v>736</v>
      </c>
    </row>
    <row r="3332" spans="2:5" x14ac:dyDescent="0.3">
      <c r="B3332" t="s">
        <v>5546</v>
      </c>
      <c r="C3332">
        <v>522257</v>
      </c>
      <c r="D3332" t="s">
        <v>698</v>
      </c>
      <c r="E3332" t="s">
        <v>706</v>
      </c>
    </row>
    <row r="3333" spans="2:5" x14ac:dyDescent="0.3">
      <c r="B3333" t="s">
        <v>5547</v>
      </c>
      <c r="C3333">
        <v>517522</v>
      </c>
      <c r="D3333" t="s">
        <v>698</v>
      </c>
      <c r="E3333" t="s">
        <v>1053</v>
      </c>
    </row>
    <row r="3334" spans="2:5" x14ac:dyDescent="0.3">
      <c r="B3334" t="s">
        <v>5548</v>
      </c>
      <c r="C3334">
        <v>512409</v>
      </c>
      <c r="D3334" t="s">
        <v>698</v>
      </c>
      <c r="E3334" t="s">
        <v>715</v>
      </c>
    </row>
    <row r="3335" spans="2:5" x14ac:dyDescent="0.3">
      <c r="B3335" t="s">
        <v>5549</v>
      </c>
      <c r="C3335" t="s">
        <v>698</v>
      </c>
      <c r="D3335" t="s">
        <v>5550</v>
      </c>
      <c r="E3335" t="s">
        <v>709</v>
      </c>
    </row>
    <row r="3336" spans="2:5" x14ac:dyDescent="0.3">
      <c r="B3336" t="s">
        <v>5551</v>
      </c>
      <c r="C3336">
        <v>500354</v>
      </c>
      <c r="D3336" t="s">
        <v>5552</v>
      </c>
      <c r="E3336" t="s">
        <v>1397</v>
      </c>
    </row>
    <row r="3337" spans="2:5" x14ac:dyDescent="0.3">
      <c r="B3337" t="s">
        <v>5553</v>
      </c>
      <c r="C3337">
        <v>532665</v>
      </c>
      <c r="D3337" t="s">
        <v>5554</v>
      </c>
      <c r="E3337" t="s">
        <v>713</v>
      </c>
    </row>
    <row r="3338" spans="2:5" x14ac:dyDescent="0.3">
      <c r="B3338" t="s">
        <v>5555</v>
      </c>
      <c r="C3338">
        <v>500355</v>
      </c>
      <c r="D3338" t="s">
        <v>5556</v>
      </c>
      <c r="E3338" t="s">
        <v>842</v>
      </c>
    </row>
    <row r="3339" spans="2:5" x14ac:dyDescent="0.3">
      <c r="B3339" t="s">
        <v>5557</v>
      </c>
      <c r="C3339">
        <v>500355</v>
      </c>
      <c r="D3339" t="s">
        <v>5556</v>
      </c>
      <c r="E3339" t="s">
        <v>842</v>
      </c>
    </row>
    <row r="3340" spans="2:5" x14ac:dyDescent="0.3">
      <c r="B3340" t="s">
        <v>5558</v>
      </c>
      <c r="C3340">
        <v>534734</v>
      </c>
      <c r="D3340" t="s">
        <v>698</v>
      </c>
      <c r="E3340" t="s">
        <v>858</v>
      </c>
    </row>
    <row r="3341" spans="2:5" x14ac:dyDescent="0.3">
      <c r="B3341" t="s">
        <v>5559</v>
      </c>
      <c r="C3341">
        <v>522281</v>
      </c>
      <c r="D3341" t="s">
        <v>698</v>
      </c>
      <c r="E3341" t="s">
        <v>996</v>
      </c>
    </row>
    <row r="3342" spans="2:5" x14ac:dyDescent="0.3">
      <c r="B3342" t="s">
        <v>5560</v>
      </c>
      <c r="C3342">
        <v>500357</v>
      </c>
      <c r="D3342" t="s">
        <v>698</v>
      </c>
      <c r="E3342" t="s">
        <v>692</v>
      </c>
    </row>
    <row r="3343" spans="2:5" x14ac:dyDescent="0.3">
      <c r="B3343" t="s">
        <v>5561</v>
      </c>
      <c r="C3343">
        <v>500358</v>
      </c>
      <c r="D3343" t="s">
        <v>698</v>
      </c>
      <c r="E3343" t="s">
        <v>715</v>
      </c>
    </row>
    <row r="3344" spans="2:5" x14ac:dyDescent="0.3">
      <c r="B3344" t="s">
        <v>5562</v>
      </c>
      <c r="C3344">
        <v>524037</v>
      </c>
      <c r="D3344" t="s">
        <v>698</v>
      </c>
      <c r="E3344" t="s">
        <v>1206</v>
      </c>
    </row>
    <row r="3345" spans="2:5" x14ac:dyDescent="0.3">
      <c r="B3345" t="s">
        <v>5563</v>
      </c>
      <c r="C3345">
        <v>502587</v>
      </c>
      <c r="D3345" t="s">
        <v>698</v>
      </c>
      <c r="E3345" t="s">
        <v>692</v>
      </c>
    </row>
    <row r="3346" spans="2:5" x14ac:dyDescent="0.3">
      <c r="B3346" t="s">
        <v>5564</v>
      </c>
      <c r="C3346">
        <v>539309</v>
      </c>
      <c r="D3346" t="s">
        <v>5565</v>
      </c>
      <c r="E3346" t="s">
        <v>1021</v>
      </c>
    </row>
    <row r="3347" spans="2:5" x14ac:dyDescent="0.3">
      <c r="B3347" t="s">
        <v>5566</v>
      </c>
      <c r="C3347">
        <v>523289</v>
      </c>
      <c r="D3347" t="s">
        <v>698</v>
      </c>
      <c r="E3347" t="s">
        <v>720</v>
      </c>
    </row>
    <row r="3348" spans="2:5" x14ac:dyDescent="0.3">
      <c r="B3348" t="s">
        <v>5567</v>
      </c>
      <c r="C3348">
        <v>515127</v>
      </c>
      <c r="D3348" t="s">
        <v>698</v>
      </c>
      <c r="E3348" t="s">
        <v>720</v>
      </c>
    </row>
    <row r="3349" spans="2:5" x14ac:dyDescent="0.3">
      <c r="B3349" t="s">
        <v>5568</v>
      </c>
      <c r="C3349">
        <v>538540</v>
      </c>
      <c r="D3349" t="s">
        <v>698</v>
      </c>
      <c r="E3349" t="s">
        <v>715</v>
      </c>
    </row>
    <row r="3350" spans="2:5" x14ac:dyDescent="0.3">
      <c r="B3350" t="s">
        <v>5569</v>
      </c>
      <c r="C3350">
        <v>532369</v>
      </c>
      <c r="D3350" t="s">
        <v>5570</v>
      </c>
      <c r="E3350" t="s">
        <v>1226</v>
      </c>
    </row>
    <row r="3351" spans="2:5" x14ac:dyDescent="0.3">
      <c r="B3351" t="s">
        <v>5571</v>
      </c>
      <c r="C3351">
        <v>532370</v>
      </c>
      <c r="D3351" t="s">
        <v>5572</v>
      </c>
      <c r="E3351" t="s">
        <v>684</v>
      </c>
    </row>
    <row r="3352" spans="2:5" x14ac:dyDescent="0.3">
      <c r="B3352" t="s">
        <v>5573</v>
      </c>
      <c r="C3352">
        <v>514223</v>
      </c>
      <c r="D3352" t="s">
        <v>5574</v>
      </c>
      <c r="E3352" t="s">
        <v>720</v>
      </c>
    </row>
    <row r="3353" spans="2:5" x14ac:dyDescent="0.3">
      <c r="B3353" t="s">
        <v>5575</v>
      </c>
      <c r="C3353">
        <v>530951</v>
      </c>
      <c r="D3353" t="s">
        <v>698</v>
      </c>
      <c r="E3353" t="s">
        <v>791</v>
      </c>
    </row>
    <row r="3354" spans="2:5" x14ac:dyDescent="0.3">
      <c r="B3354" t="s">
        <v>5576</v>
      </c>
      <c r="C3354">
        <v>532527</v>
      </c>
      <c r="D3354" t="s">
        <v>5577</v>
      </c>
      <c r="E3354" t="s">
        <v>1618</v>
      </c>
    </row>
    <row r="3355" spans="2:5" x14ac:dyDescent="0.3">
      <c r="B3355" t="s">
        <v>5578</v>
      </c>
      <c r="C3355">
        <v>533262</v>
      </c>
      <c r="D3355" t="s">
        <v>5579</v>
      </c>
      <c r="E3355" t="s">
        <v>1096</v>
      </c>
    </row>
    <row r="3356" spans="2:5" x14ac:dyDescent="0.3">
      <c r="B3356" t="s">
        <v>5580</v>
      </c>
      <c r="C3356">
        <v>532690</v>
      </c>
      <c r="D3356" t="s">
        <v>5581</v>
      </c>
      <c r="E3356" t="s">
        <v>730</v>
      </c>
    </row>
    <row r="3357" spans="2:5" x14ac:dyDescent="0.3">
      <c r="B3357" t="s">
        <v>5582</v>
      </c>
      <c r="C3357">
        <v>530925</v>
      </c>
      <c r="D3357" t="s">
        <v>698</v>
      </c>
      <c r="E3357" t="s">
        <v>715</v>
      </c>
    </row>
    <row r="3358" spans="2:5" x14ac:dyDescent="0.3">
      <c r="B3358" t="s">
        <v>5583</v>
      </c>
      <c r="C3358">
        <v>507490</v>
      </c>
      <c r="D3358" t="s">
        <v>5584</v>
      </c>
      <c r="E3358" t="s">
        <v>1397</v>
      </c>
    </row>
    <row r="3359" spans="2:5" x14ac:dyDescent="0.3">
      <c r="B3359" t="s">
        <v>5585</v>
      </c>
      <c r="C3359">
        <v>531228</v>
      </c>
      <c r="D3359" t="s">
        <v>698</v>
      </c>
      <c r="E3359" t="s">
        <v>715</v>
      </c>
    </row>
    <row r="3360" spans="2:5" x14ac:dyDescent="0.3">
      <c r="B3360" t="s">
        <v>5586</v>
      </c>
      <c r="C3360">
        <v>532987</v>
      </c>
      <c r="D3360" t="s">
        <v>5587</v>
      </c>
      <c r="E3360" t="s">
        <v>1053</v>
      </c>
    </row>
    <row r="3361" spans="2:5" x14ac:dyDescent="0.3">
      <c r="B3361" t="s">
        <v>5588</v>
      </c>
      <c r="C3361">
        <v>532988</v>
      </c>
      <c r="D3361" t="s">
        <v>5589</v>
      </c>
      <c r="E3361" t="s">
        <v>1053</v>
      </c>
    </row>
    <row r="3362" spans="2:5" x14ac:dyDescent="0.3">
      <c r="B3362" t="s">
        <v>5590</v>
      </c>
      <c r="C3362">
        <v>505800</v>
      </c>
      <c r="D3362" t="s">
        <v>5591</v>
      </c>
      <c r="E3362" t="s">
        <v>1053</v>
      </c>
    </row>
    <row r="3363" spans="2:5" x14ac:dyDescent="0.3">
      <c r="B3363" t="s">
        <v>5592</v>
      </c>
      <c r="C3363">
        <v>532661</v>
      </c>
      <c r="D3363" t="s">
        <v>5593</v>
      </c>
      <c r="E3363" t="s">
        <v>1053</v>
      </c>
    </row>
    <row r="3364" spans="2:5" x14ac:dyDescent="0.3">
      <c r="B3364" t="s">
        <v>5594</v>
      </c>
      <c r="C3364">
        <v>541945</v>
      </c>
      <c r="D3364" t="s">
        <v>698</v>
      </c>
      <c r="E3364" t="s">
        <v>1096</v>
      </c>
    </row>
    <row r="3365" spans="2:5" x14ac:dyDescent="0.3">
      <c r="B3365" t="s">
        <v>5595</v>
      </c>
      <c r="C3365">
        <v>531583</v>
      </c>
      <c r="D3365" t="s">
        <v>698</v>
      </c>
      <c r="E3365" t="s">
        <v>715</v>
      </c>
    </row>
    <row r="3366" spans="2:5" x14ac:dyDescent="0.3">
      <c r="B3366" t="s">
        <v>5596</v>
      </c>
      <c r="C3366">
        <v>500360</v>
      </c>
      <c r="D3366" t="s">
        <v>698</v>
      </c>
      <c r="E3366" t="s">
        <v>706</v>
      </c>
    </row>
    <row r="3367" spans="2:5" x14ac:dyDescent="0.3">
      <c r="B3367" t="s">
        <v>5597</v>
      </c>
      <c r="C3367">
        <v>501351</v>
      </c>
      <c r="D3367" t="s">
        <v>698</v>
      </c>
      <c r="E3367" t="s">
        <v>1119</v>
      </c>
    </row>
    <row r="3368" spans="2:5" x14ac:dyDescent="0.3">
      <c r="B3368" t="s">
        <v>5598</v>
      </c>
      <c r="C3368">
        <v>507966</v>
      </c>
      <c r="D3368" t="s">
        <v>698</v>
      </c>
      <c r="E3368" t="s">
        <v>899</v>
      </c>
    </row>
    <row r="3369" spans="2:5" x14ac:dyDescent="0.3">
      <c r="B3369" t="s">
        <v>5599</v>
      </c>
      <c r="C3369">
        <v>522207</v>
      </c>
      <c r="D3369" t="s">
        <v>698</v>
      </c>
      <c r="E3369" t="s">
        <v>1053</v>
      </c>
    </row>
    <row r="3370" spans="2:5" x14ac:dyDescent="0.3">
      <c r="B3370" t="s">
        <v>5600</v>
      </c>
      <c r="C3370">
        <v>522207</v>
      </c>
      <c r="D3370" t="s">
        <v>698</v>
      </c>
      <c r="E3370" t="s">
        <v>1053</v>
      </c>
    </row>
    <row r="3371" spans="2:5" x14ac:dyDescent="0.3">
      <c r="B3371" t="s">
        <v>5601</v>
      </c>
      <c r="C3371">
        <v>524230</v>
      </c>
      <c r="D3371" t="s">
        <v>5602</v>
      </c>
      <c r="E3371" t="s">
        <v>1206</v>
      </c>
    </row>
    <row r="3372" spans="2:5" x14ac:dyDescent="0.3">
      <c r="B3372" t="s">
        <v>5603</v>
      </c>
      <c r="C3372">
        <v>531233</v>
      </c>
      <c r="D3372" t="s">
        <v>698</v>
      </c>
      <c r="E3372" t="s">
        <v>883</v>
      </c>
    </row>
    <row r="3373" spans="2:5" x14ac:dyDescent="0.3">
      <c r="B3373" t="s">
        <v>5604</v>
      </c>
      <c r="C3373">
        <v>507649</v>
      </c>
      <c r="D3373" t="s">
        <v>698</v>
      </c>
      <c r="E3373" t="s">
        <v>947</v>
      </c>
    </row>
    <row r="3374" spans="2:5" x14ac:dyDescent="0.3">
      <c r="B3374" t="s">
        <v>5605</v>
      </c>
      <c r="C3374">
        <v>532918</v>
      </c>
      <c r="D3374" t="s">
        <v>698</v>
      </c>
      <c r="E3374" t="s">
        <v>1021</v>
      </c>
    </row>
    <row r="3375" spans="2:5" x14ac:dyDescent="0.3">
      <c r="B3375" t="s">
        <v>5606</v>
      </c>
      <c r="C3375">
        <v>524610</v>
      </c>
      <c r="D3375" t="s">
        <v>698</v>
      </c>
      <c r="E3375" t="s">
        <v>858</v>
      </c>
    </row>
    <row r="3376" spans="2:5" x14ac:dyDescent="0.3">
      <c r="B3376" t="s">
        <v>5607</v>
      </c>
      <c r="C3376">
        <v>540796</v>
      </c>
      <c r="D3376" t="s">
        <v>698</v>
      </c>
      <c r="E3376" t="s">
        <v>784</v>
      </c>
    </row>
    <row r="3377" spans="2:5" x14ac:dyDescent="0.3">
      <c r="B3377" t="s">
        <v>5608</v>
      </c>
      <c r="C3377">
        <v>520111</v>
      </c>
      <c r="D3377" t="s">
        <v>5609</v>
      </c>
      <c r="E3377" t="s">
        <v>1096</v>
      </c>
    </row>
    <row r="3378" spans="2:5" x14ac:dyDescent="0.3">
      <c r="B3378" t="s">
        <v>5610</v>
      </c>
      <c r="C3378">
        <v>534597</v>
      </c>
      <c r="D3378" t="s">
        <v>5611</v>
      </c>
      <c r="E3378" t="s">
        <v>837</v>
      </c>
    </row>
    <row r="3379" spans="2:5" x14ac:dyDescent="0.3">
      <c r="B3379" t="s">
        <v>5612</v>
      </c>
      <c r="C3379">
        <v>533122</v>
      </c>
      <c r="D3379" t="s">
        <v>5613</v>
      </c>
      <c r="E3379" t="s">
        <v>837</v>
      </c>
    </row>
    <row r="3380" spans="2:5" x14ac:dyDescent="0.3">
      <c r="B3380" t="s">
        <v>5614</v>
      </c>
      <c r="C3380">
        <v>537840</v>
      </c>
      <c r="D3380" t="s">
        <v>698</v>
      </c>
      <c r="E3380" t="s">
        <v>1096</v>
      </c>
    </row>
    <row r="3381" spans="2:5" x14ac:dyDescent="0.3">
      <c r="B3381" t="s">
        <v>5615</v>
      </c>
      <c r="C3381">
        <v>507300</v>
      </c>
      <c r="D3381" t="s">
        <v>698</v>
      </c>
      <c r="E3381" t="s">
        <v>1397</v>
      </c>
    </row>
    <row r="3382" spans="2:5" x14ac:dyDescent="0.3">
      <c r="B3382" t="s">
        <v>5616</v>
      </c>
      <c r="C3382">
        <v>533294</v>
      </c>
      <c r="D3382" t="s">
        <v>5617</v>
      </c>
      <c r="E3382" t="s">
        <v>1330</v>
      </c>
    </row>
    <row r="3383" spans="2:5" x14ac:dyDescent="0.3">
      <c r="B3383" t="s">
        <v>5618</v>
      </c>
      <c r="C3383">
        <v>526095</v>
      </c>
      <c r="D3383" t="s">
        <v>698</v>
      </c>
      <c r="E3383" t="s">
        <v>1226</v>
      </c>
    </row>
    <row r="3384" spans="2:5" x14ac:dyDescent="0.3">
      <c r="B3384" t="s">
        <v>5619</v>
      </c>
      <c r="C3384">
        <v>504341</v>
      </c>
      <c r="D3384" t="s">
        <v>698</v>
      </c>
      <c r="E3384" t="s">
        <v>681</v>
      </c>
    </row>
    <row r="3385" spans="2:5" x14ac:dyDescent="0.3">
      <c r="B3385" t="s">
        <v>5620</v>
      </c>
      <c r="C3385">
        <v>541634</v>
      </c>
      <c r="D3385" t="s">
        <v>698</v>
      </c>
      <c r="E3385" t="s">
        <v>1226</v>
      </c>
    </row>
    <row r="3386" spans="2:5" x14ac:dyDescent="0.3">
      <c r="B3386" t="s">
        <v>5621</v>
      </c>
      <c r="C3386">
        <v>531207</v>
      </c>
      <c r="D3386" t="s">
        <v>698</v>
      </c>
      <c r="E3386" t="s">
        <v>736</v>
      </c>
    </row>
    <row r="3387" spans="2:5" x14ac:dyDescent="0.3">
      <c r="B3387" t="s">
        <v>5622</v>
      </c>
      <c r="C3387">
        <v>500330</v>
      </c>
      <c r="D3387" t="s">
        <v>5623</v>
      </c>
      <c r="E3387" t="s">
        <v>713</v>
      </c>
    </row>
    <row r="3388" spans="2:5" x14ac:dyDescent="0.3">
      <c r="B3388" t="s">
        <v>5624</v>
      </c>
      <c r="C3388">
        <v>540065</v>
      </c>
      <c r="D3388" t="s">
        <v>5625</v>
      </c>
      <c r="E3388" t="s">
        <v>1016</v>
      </c>
    </row>
    <row r="3389" spans="2:5" x14ac:dyDescent="0.3">
      <c r="B3389" t="s">
        <v>5626</v>
      </c>
      <c r="C3389">
        <v>531825</v>
      </c>
      <c r="D3389" t="s">
        <v>698</v>
      </c>
      <c r="E3389" t="s">
        <v>684</v>
      </c>
    </row>
    <row r="3390" spans="2:5" x14ac:dyDescent="0.3">
      <c r="B3390" t="s">
        <v>5627</v>
      </c>
      <c r="C3390">
        <v>537254</v>
      </c>
      <c r="D3390" t="s">
        <v>698</v>
      </c>
      <c r="E3390" t="s">
        <v>720</v>
      </c>
    </row>
    <row r="3391" spans="2:5" x14ac:dyDescent="0.3">
      <c r="B3391" t="s">
        <v>5628</v>
      </c>
      <c r="C3391">
        <v>534708</v>
      </c>
      <c r="D3391" t="s">
        <v>698</v>
      </c>
      <c r="E3391" t="s">
        <v>867</v>
      </c>
    </row>
    <row r="3392" spans="2:5" x14ac:dyDescent="0.3">
      <c r="B3392" t="s">
        <v>5629</v>
      </c>
      <c r="C3392">
        <v>533608</v>
      </c>
      <c r="D3392" t="s">
        <v>698</v>
      </c>
      <c r="E3392" t="s">
        <v>818</v>
      </c>
    </row>
    <row r="3393" spans="2:5" x14ac:dyDescent="0.3">
      <c r="B3393" t="s">
        <v>5630</v>
      </c>
      <c r="C3393">
        <v>533285</v>
      </c>
      <c r="D3393" t="s">
        <v>698</v>
      </c>
      <c r="E3393" t="s">
        <v>784</v>
      </c>
    </row>
    <row r="3394" spans="2:5" x14ac:dyDescent="0.3">
      <c r="B3394" t="s">
        <v>5631</v>
      </c>
      <c r="C3394">
        <v>539691</v>
      </c>
      <c r="D3394" t="s">
        <v>698</v>
      </c>
      <c r="E3394" t="s">
        <v>720</v>
      </c>
    </row>
    <row r="3395" spans="2:5" x14ac:dyDescent="0.3">
      <c r="B3395" t="s">
        <v>5632</v>
      </c>
      <c r="C3395">
        <v>530053</v>
      </c>
      <c r="D3395" t="s">
        <v>698</v>
      </c>
      <c r="E3395" t="s">
        <v>784</v>
      </c>
    </row>
    <row r="3396" spans="2:5" x14ac:dyDescent="0.3">
      <c r="B3396" t="s">
        <v>5633</v>
      </c>
      <c r="C3396">
        <v>513558</v>
      </c>
      <c r="D3396" t="s">
        <v>698</v>
      </c>
      <c r="E3396" t="s">
        <v>730</v>
      </c>
    </row>
    <row r="3397" spans="2:5" x14ac:dyDescent="0.3">
      <c r="B3397" t="s">
        <v>5634</v>
      </c>
      <c r="C3397">
        <v>538611</v>
      </c>
      <c r="D3397" t="s">
        <v>698</v>
      </c>
      <c r="E3397" t="s">
        <v>681</v>
      </c>
    </row>
    <row r="3398" spans="2:5" x14ac:dyDescent="0.3">
      <c r="B3398" t="s">
        <v>5635</v>
      </c>
      <c r="C3398">
        <v>532955</v>
      </c>
      <c r="D3398" t="s">
        <v>5636</v>
      </c>
      <c r="E3398" t="s">
        <v>715</v>
      </c>
    </row>
    <row r="3399" spans="2:5" x14ac:dyDescent="0.3">
      <c r="B3399" t="s">
        <v>5637</v>
      </c>
      <c r="C3399">
        <v>523650</v>
      </c>
      <c r="D3399" t="s">
        <v>698</v>
      </c>
      <c r="E3399" t="s">
        <v>706</v>
      </c>
    </row>
    <row r="3400" spans="2:5" x14ac:dyDescent="0.3">
      <c r="B3400" t="s">
        <v>5638</v>
      </c>
      <c r="C3400">
        <v>532805</v>
      </c>
      <c r="D3400" t="s">
        <v>5639</v>
      </c>
      <c r="E3400" t="s">
        <v>720</v>
      </c>
    </row>
    <row r="3401" spans="2:5" x14ac:dyDescent="0.3">
      <c r="B3401" t="s">
        <v>5640</v>
      </c>
      <c r="C3401">
        <v>532805</v>
      </c>
      <c r="D3401" t="s">
        <v>5639</v>
      </c>
      <c r="E3401" t="s">
        <v>720</v>
      </c>
    </row>
    <row r="3402" spans="2:5" x14ac:dyDescent="0.3">
      <c r="B3402" t="s">
        <v>5641</v>
      </c>
      <c r="C3402">
        <v>532884</v>
      </c>
      <c r="D3402" t="s">
        <v>5642</v>
      </c>
      <c r="E3402" t="s">
        <v>1734</v>
      </c>
    </row>
    <row r="3403" spans="2:5" x14ac:dyDescent="0.3">
      <c r="B3403" t="s">
        <v>5643</v>
      </c>
      <c r="C3403">
        <v>530815</v>
      </c>
      <c r="D3403" t="s">
        <v>698</v>
      </c>
      <c r="E3403" t="s">
        <v>746</v>
      </c>
    </row>
    <row r="3404" spans="2:5" x14ac:dyDescent="0.3">
      <c r="B3404" t="s">
        <v>5644</v>
      </c>
      <c r="C3404">
        <v>531033</v>
      </c>
      <c r="D3404" t="s">
        <v>698</v>
      </c>
      <c r="E3404" t="s">
        <v>715</v>
      </c>
    </row>
    <row r="3405" spans="2:5" x14ac:dyDescent="0.3">
      <c r="B3405" t="s">
        <v>5645</v>
      </c>
      <c r="C3405">
        <v>530807</v>
      </c>
      <c r="D3405" t="s">
        <v>698</v>
      </c>
      <c r="E3405" t="s">
        <v>784</v>
      </c>
    </row>
    <row r="3406" spans="2:5" x14ac:dyDescent="0.3">
      <c r="B3406" t="s">
        <v>5646</v>
      </c>
      <c r="C3406">
        <v>515018</v>
      </c>
      <c r="D3406" t="s">
        <v>5647</v>
      </c>
      <c r="E3406" t="s">
        <v>975</v>
      </c>
    </row>
    <row r="3407" spans="2:5" x14ac:dyDescent="0.3">
      <c r="B3407" t="s">
        <v>5648</v>
      </c>
      <c r="C3407">
        <v>540175</v>
      </c>
      <c r="D3407" t="s">
        <v>698</v>
      </c>
      <c r="E3407" t="s">
        <v>681</v>
      </c>
    </row>
    <row r="3408" spans="2:5" x14ac:dyDescent="0.3">
      <c r="B3408" t="s">
        <v>5649</v>
      </c>
      <c r="C3408">
        <v>511585</v>
      </c>
      <c r="D3408" t="s">
        <v>698</v>
      </c>
      <c r="E3408" t="s">
        <v>715</v>
      </c>
    </row>
    <row r="3409" spans="2:5" x14ac:dyDescent="0.3">
      <c r="B3409" t="s">
        <v>5650</v>
      </c>
      <c r="C3409">
        <v>512624</v>
      </c>
      <c r="D3409" t="s">
        <v>698</v>
      </c>
      <c r="E3409" t="s">
        <v>720</v>
      </c>
    </row>
    <row r="3410" spans="2:5" x14ac:dyDescent="0.3">
      <c r="B3410" t="s">
        <v>5651</v>
      </c>
      <c r="C3410">
        <v>505817</v>
      </c>
      <c r="D3410" t="s">
        <v>698</v>
      </c>
      <c r="E3410" t="s">
        <v>1053</v>
      </c>
    </row>
    <row r="3411" spans="2:5" x14ac:dyDescent="0.3">
      <c r="B3411" t="s">
        <v>5652</v>
      </c>
      <c r="C3411">
        <v>505817</v>
      </c>
      <c r="D3411" t="s">
        <v>698</v>
      </c>
      <c r="E3411" t="s">
        <v>1053</v>
      </c>
    </row>
    <row r="3412" spans="2:5" x14ac:dyDescent="0.3">
      <c r="B3412" t="s">
        <v>5653</v>
      </c>
      <c r="C3412">
        <v>526075</v>
      </c>
      <c r="D3412" t="s">
        <v>698</v>
      </c>
      <c r="E3412" t="s">
        <v>736</v>
      </c>
    </row>
    <row r="3413" spans="2:5" x14ac:dyDescent="0.3">
      <c r="B3413" t="s">
        <v>5654</v>
      </c>
      <c r="C3413">
        <v>530517</v>
      </c>
      <c r="D3413" t="s">
        <v>5655</v>
      </c>
      <c r="E3413" t="s">
        <v>1124</v>
      </c>
    </row>
    <row r="3414" spans="2:5" x14ac:dyDescent="0.3">
      <c r="B3414" t="s">
        <v>5656</v>
      </c>
      <c r="C3414" t="s">
        <v>698</v>
      </c>
      <c r="D3414" t="s">
        <v>5657</v>
      </c>
      <c r="E3414" t="s">
        <v>709</v>
      </c>
    </row>
    <row r="3415" spans="2:5" x14ac:dyDescent="0.3">
      <c r="B3415" t="s">
        <v>5658</v>
      </c>
      <c r="C3415">
        <v>532124</v>
      </c>
      <c r="D3415" t="s">
        <v>698</v>
      </c>
      <c r="E3415" t="s">
        <v>899</v>
      </c>
    </row>
    <row r="3416" spans="2:5" x14ac:dyDescent="0.3">
      <c r="B3416" t="s">
        <v>5659</v>
      </c>
      <c r="C3416">
        <v>532124</v>
      </c>
      <c r="D3416" t="s">
        <v>698</v>
      </c>
      <c r="E3416" t="s">
        <v>899</v>
      </c>
    </row>
    <row r="3417" spans="2:5" x14ac:dyDescent="0.3">
      <c r="B3417" t="s">
        <v>5660</v>
      </c>
      <c r="C3417">
        <v>500111</v>
      </c>
      <c r="D3417" t="s">
        <v>5661</v>
      </c>
      <c r="E3417" t="s">
        <v>715</v>
      </c>
    </row>
    <row r="3418" spans="2:5" x14ac:dyDescent="0.3">
      <c r="B3418" t="s">
        <v>5662</v>
      </c>
      <c r="C3418">
        <v>503162</v>
      </c>
      <c r="D3418" t="s">
        <v>698</v>
      </c>
      <c r="E3418" t="s">
        <v>713</v>
      </c>
    </row>
    <row r="3419" spans="2:5" x14ac:dyDescent="0.3">
      <c r="B3419" t="s">
        <v>5663</v>
      </c>
      <c r="C3419">
        <v>532712</v>
      </c>
      <c r="D3419" t="s">
        <v>5664</v>
      </c>
      <c r="E3419" t="s">
        <v>1642</v>
      </c>
    </row>
    <row r="3420" spans="2:5" x14ac:dyDescent="0.3">
      <c r="B3420" t="s">
        <v>5665</v>
      </c>
      <c r="C3420">
        <v>590106</v>
      </c>
      <c r="D3420" t="s">
        <v>5666</v>
      </c>
      <c r="E3420" t="s">
        <v>681</v>
      </c>
    </row>
    <row r="3421" spans="2:5" x14ac:dyDescent="0.3">
      <c r="B3421" t="s">
        <v>5667</v>
      </c>
      <c r="C3421">
        <v>590095</v>
      </c>
      <c r="D3421" t="s">
        <v>5668</v>
      </c>
      <c r="E3421" t="s">
        <v>681</v>
      </c>
    </row>
    <row r="3422" spans="2:5" x14ac:dyDescent="0.3">
      <c r="B3422" t="s">
        <v>5669</v>
      </c>
      <c r="C3422">
        <v>590113</v>
      </c>
      <c r="D3422" t="s">
        <v>5670</v>
      </c>
      <c r="E3422" t="s">
        <v>681</v>
      </c>
    </row>
    <row r="3423" spans="2:5" x14ac:dyDescent="0.3">
      <c r="B3423" t="s">
        <v>5671</v>
      </c>
      <c r="C3423">
        <v>590104</v>
      </c>
      <c r="D3423" t="s">
        <v>5672</v>
      </c>
      <c r="E3423" t="s">
        <v>681</v>
      </c>
    </row>
    <row r="3424" spans="2:5" x14ac:dyDescent="0.3">
      <c r="B3424" t="s">
        <v>5673</v>
      </c>
      <c r="C3424">
        <v>590103</v>
      </c>
      <c r="D3424" t="s">
        <v>5674</v>
      </c>
      <c r="E3424" t="s">
        <v>681</v>
      </c>
    </row>
    <row r="3425" spans="2:5" x14ac:dyDescent="0.3">
      <c r="B3425" t="s">
        <v>5675</v>
      </c>
      <c r="C3425">
        <v>590108</v>
      </c>
      <c r="D3425" t="s">
        <v>5676</v>
      </c>
      <c r="E3425" t="s">
        <v>681</v>
      </c>
    </row>
    <row r="3426" spans="2:5" x14ac:dyDescent="0.3">
      <c r="B3426" t="s">
        <v>5677</v>
      </c>
      <c r="C3426">
        <v>590109</v>
      </c>
      <c r="D3426" t="s">
        <v>5678</v>
      </c>
      <c r="E3426" t="s">
        <v>681</v>
      </c>
    </row>
    <row r="3427" spans="2:5" x14ac:dyDescent="0.3">
      <c r="B3427" t="s">
        <v>5679</v>
      </c>
      <c r="C3427">
        <v>540709</v>
      </c>
      <c r="D3427" t="s">
        <v>5680</v>
      </c>
      <c r="E3427" t="s">
        <v>756</v>
      </c>
    </row>
    <row r="3428" spans="2:5" x14ac:dyDescent="0.3">
      <c r="B3428" t="s">
        <v>5681</v>
      </c>
      <c r="C3428">
        <v>523445</v>
      </c>
      <c r="D3428" t="s">
        <v>5682</v>
      </c>
      <c r="E3428" t="s">
        <v>1096</v>
      </c>
    </row>
    <row r="3429" spans="2:5" x14ac:dyDescent="0.3">
      <c r="B3429" t="s">
        <v>5683</v>
      </c>
      <c r="C3429">
        <v>500325</v>
      </c>
      <c r="D3429" t="s">
        <v>5684</v>
      </c>
      <c r="E3429" t="s">
        <v>829</v>
      </c>
    </row>
    <row r="3430" spans="2:5" x14ac:dyDescent="0.3">
      <c r="B3430" t="s">
        <v>5685</v>
      </c>
      <c r="C3430">
        <v>500390</v>
      </c>
      <c r="D3430" t="s">
        <v>5686</v>
      </c>
      <c r="E3430" t="s">
        <v>837</v>
      </c>
    </row>
    <row r="3431" spans="2:5" x14ac:dyDescent="0.3">
      <c r="B3431" t="s">
        <v>5687</v>
      </c>
      <c r="C3431">
        <v>533107</v>
      </c>
      <c r="D3431" t="s">
        <v>5688</v>
      </c>
      <c r="E3431" t="s">
        <v>1171</v>
      </c>
    </row>
    <row r="3432" spans="2:5" x14ac:dyDescent="0.3">
      <c r="B3432" t="s">
        <v>5689</v>
      </c>
      <c r="C3432">
        <v>540767</v>
      </c>
      <c r="D3432" t="s">
        <v>5690</v>
      </c>
      <c r="E3432" t="s">
        <v>3104</v>
      </c>
    </row>
    <row r="3433" spans="2:5" x14ac:dyDescent="0.3">
      <c r="B3433" t="s">
        <v>5691</v>
      </c>
      <c r="C3433">
        <v>532939</v>
      </c>
      <c r="D3433" t="s">
        <v>5692</v>
      </c>
      <c r="E3433" t="s">
        <v>837</v>
      </c>
    </row>
    <row r="3434" spans="2:5" x14ac:dyDescent="0.3">
      <c r="B3434" t="s">
        <v>5693</v>
      </c>
      <c r="C3434">
        <v>511712</v>
      </c>
      <c r="D3434" t="s">
        <v>698</v>
      </c>
      <c r="E3434" t="s">
        <v>681</v>
      </c>
    </row>
    <row r="3435" spans="2:5" x14ac:dyDescent="0.3">
      <c r="B3435" t="s">
        <v>5694</v>
      </c>
      <c r="C3435">
        <v>539760</v>
      </c>
      <c r="D3435" t="s">
        <v>698</v>
      </c>
      <c r="E3435" t="s">
        <v>996</v>
      </c>
    </row>
    <row r="3436" spans="2:5" x14ac:dyDescent="0.3">
      <c r="B3436" t="s">
        <v>5695</v>
      </c>
      <c r="C3436">
        <v>532915</v>
      </c>
      <c r="D3436" t="s">
        <v>5696</v>
      </c>
      <c r="E3436" t="s">
        <v>681</v>
      </c>
    </row>
    <row r="3437" spans="2:5" x14ac:dyDescent="0.3">
      <c r="B3437" t="s">
        <v>5697</v>
      </c>
      <c r="C3437">
        <v>540426</v>
      </c>
      <c r="D3437" t="s">
        <v>698</v>
      </c>
      <c r="E3437" t="s">
        <v>784</v>
      </c>
    </row>
    <row r="3438" spans="2:5" x14ac:dyDescent="0.3">
      <c r="B3438" t="s">
        <v>5698</v>
      </c>
      <c r="C3438">
        <v>513043</v>
      </c>
      <c r="D3438" t="s">
        <v>698</v>
      </c>
      <c r="E3438" t="s">
        <v>1021</v>
      </c>
    </row>
    <row r="3439" spans="2:5" x14ac:dyDescent="0.3">
      <c r="B3439" t="s">
        <v>5699</v>
      </c>
      <c r="C3439">
        <v>512487</v>
      </c>
      <c r="D3439" t="s">
        <v>698</v>
      </c>
      <c r="E3439" t="s">
        <v>720</v>
      </c>
    </row>
    <row r="3440" spans="2:5" x14ac:dyDescent="0.3">
      <c r="B3440" t="s">
        <v>5700</v>
      </c>
      <c r="C3440">
        <v>505658</v>
      </c>
      <c r="D3440" t="s">
        <v>698</v>
      </c>
      <c r="E3440" t="s">
        <v>706</v>
      </c>
    </row>
    <row r="3441" spans="2:5" x14ac:dyDescent="0.3">
      <c r="B3441" t="s">
        <v>5701</v>
      </c>
      <c r="C3441">
        <v>504360</v>
      </c>
      <c r="D3441" t="s">
        <v>698</v>
      </c>
      <c r="E3441" t="s">
        <v>720</v>
      </c>
    </row>
    <row r="3442" spans="2:5" x14ac:dyDescent="0.3">
      <c r="B3442" t="s">
        <v>5702</v>
      </c>
      <c r="C3442">
        <v>511149</v>
      </c>
      <c r="D3442" t="s">
        <v>698</v>
      </c>
      <c r="E3442" t="s">
        <v>1119</v>
      </c>
    </row>
    <row r="3443" spans="2:5" x14ac:dyDescent="0.3">
      <c r="B3443" t="s">
        <v>5703</v>
      </c>
      <c r="C3443">
        <v>530919</v>
      </c>
      <c r="D3443" t="s">
        <v>5704</v>
      </c>
      <c r="E3443" t="s">
        <v>4038</v>
      </c>
    </row>
    <row r="3444" spans="2:5" x14ac:dyDescent="0.3">
      <c r="B3444" t="s">
        <v>5705</v>
      </c>
      <c r="C3444" t="s">
        <v>698</v>
      </c>
      <c r="D3444" t="s">
        <v>5706</v>
      </c>
      <c r="E3444" t="s">
        <v>4038</v>
      </c>
    </row>
    <row r="3445" spans="2:5" x14ac:dyDescent="0.3">
      <c r="B3445" t="s">
        <v>5707</v>
      </c>
      <c r="C3445">
        <v>532923</v>
      </c>
      <c r="D3445" t="s">
        <v>5708</v>
      </c>
      <c r="E3445" t="s">
        <v>812</v>
      </c>
    </row>
    <row r="3446" spans="2:5" x14ac:dyDescent="0.3">
      <c r="B3446" t="s">
        <v>5709</v>
      </c>
      <c r="C3446">
        <v>535322</v>
      </c>
      <c r="D3446" t="s">
        <v>5710</v>
      </c>
      <c r="E3446" t="s">
        <v>756</v>
      </c>
    </row>
    <row r="3447" spans="2:5" x14ac:dyDescent="0.3">
      <c r="B3447" t="s">
        <v>5711</v>
      </c>
      <c r="C3447">
        <v>532687</v>
      </c>
      <c r="D3447" t="s">
        <v>5712</v>
      </c>
      <c r="E3447" t="s">
        <v>2691</v>
      </c>
    </row>
    <row r="3448" spans="2:5" x14ac:dyDescent="0.3">
      <c r="B3448" t="s">
        <v>5713</v>
      </c>
      <c r="C3448">
        <v>532687</v>
      </c>
      <c r="D3448" t="s">
        <v>5712</v>
      </c>
      <c r="E3448" t="s">
        <v>2691</v>
      </c>
    </row>
    <row r="3449" spans="2:5" x14ac:dyDescent="0.3">
      <c r="B3449" t="s">
        <v>5714</v>
      </c>
      <c r="C3449">
        <v>524218</v>
      </c>
      <c r="D3449" t="s">
        <v>698</v>
      </c>
      <c r="E3449" t="s">
        <v>736</v>
      </c>
    </row>
    <row r="3450" spans="2:5" x14ac:dyDescent="0.3">
      <c r="B3450" t="s">
        <v>5715</v>
      </c>
      <c r="C3450">
        <v>505509</v>
      </c>
      <c r="D3450" t="s">
        <v>5716</v>
      </c>
      <c r="E3450" t="s">
        <v>818</v>
      </c>
    </row>
    <row r="3451" spans="2:5" x14ac:dyDescent="0.3">
      <c r="B3451" t="s">
        <v>5717</v>
      </c>
      <c r="C3451">
        <v>515085</v>
      </c>
      <c r="D3451" t="s">
        <v>698</v>
      </c>
      <c r="E3451" t="s">
        <v>975</v>
      </c>
    </row>
    <row r="3452" spans="2:5" x14ac:dyDescent="0.3">
      <c r="B3452" t="s">
        <v>5718</v>
      </c>
      <c r="C3452">
        <v>519191</v>
      </c>
      <c r="D3452" t="s">
        <v>5719</v>
      </c>
      <c r="E3452" t="s">
        <v>5720</v>
      </c>
    </row>
    <row r="3453" spans="2:5" x14ac:dyDescent="0.3">
      <c r="B3453" t="s">
        <v>5721</v>
      </c>
      <c r="C3453">
        <v>505368</v>
      </c>
      <c r="D3453" t="s">
        <v>5722</v>
      </c>
      <c r="E3453" t="s">
        <v>706</v>
      </c>
    </row>
    <row r="3454" spans="2:5" x14ac:dyDescent="0.3">
      <c r="B3454" t="s">
        <v>5723</v>
      </c>
      <c r="C3454">
        <v>531888</v>
      </c>
      <c r="D3454" t="s">
        <v>698</v>
      </c>
      <c r="E3454" t="s">
        <v>706</v>
      </c>
    </row>
    <row r="3455" spans="2:5" x14ac:dyDescent="0.3">
      <c r="B3455" t="s">
        <v>5724</v>
      </c>
      <c r="C3455">
        <v>539669</v>
      </c>
      <c r="D3455" t="s">
        <v>698</v>
      </c>
      <c r="E3455" t="s">
        <v>715</v>
      </c>
    </row>
    <row r="3456" spans="2:5" x14ac:dyDescent="0.3">
      <c r="B3456" t="s">
        <v>5725</v>
      </c>
      <c r="C3456">
        <v>531952</v>
      </c>
      <c r="D3456" t="s">
        <v>698</v>
      </c>
      <c r="E3456" t="s">
        <v>713</v>
      </c>
    </row>
    <row r="3457" spans="2:5" x14ac:dyDescent="0.3">
      <c r="B3457" t="s">
        <v>5726</v>
      </c>
      <c r="C3457">
        <v>530271</v>
      </c>
      <c r="D3457" t="s">
        <v>698</v>
      </c>
      <c r="E3457" t="s">
        <v>715</v>
      </c>
    </row>
    <row r="3458" spans="2:5" x14ac:dyDescent="0.3">
      <c r="B3458" t="s">
        <v>5727</v>
      </c>
      <c r="C3458">
        <v>532766</v>
      </c>
      <c r="D3458" t="s">
        <v>698</v>
      </c>
      <c r="E3458" t="s">
        <v>1096</v>
      </c>
    </row>
    <row r="3459" spans="2:5" x14ac:dyDescent="0.3">
      <c r="B3459" t="s">
        <v>5728</v>
      </c>
      <c r="C3459">
        <v>539435</v>
      </c>
      <c r="D3459" t="s">
        <v>698</v>
      </c>
      <c r="E3459" t="s">
        <v>681</v>
      </c>
    </row>
    <row r="3460" spans="2:5" x14ac:dyDescent="0.3">
      <c r="B3460" t="s">
        <v>5729</v>
      </c>
      <c r="C3460">
        <v>519230</v>
      </c>
      <c r="D3460" t="s">
        <v>698</v>
      </c>
      <c r="E3460" t="s">
        <v>720</v>
      </c>
    </row>
    <row r="3461" spans="2:5" x14ac:dyDescent="0.3">
      <c r="B3461" t="s">
        <v>5730</v>
      </c>
      <c r="C3461">
        <v>520008</v>
      </c>
      <c r="D3461" t="s">
        <v>5731</v>
      </c>
      <c r="E3461" t="s">
        <v>1053</v>
      </c>
    </row>
    <row r="3462" spans="2:5" x14ac:dyDescent="0.3">
      <c r="B3462" t="s">
        <v>5732</v>
      </c>
      <c r="C3462">
        <v>540590</v>
      </c>
      <c r="D3462" t="s">
        <v>698</v>
      </c>
      <c r="E3462" t="s">
        <v>1028</v>
      </c>
    </row>
    <row r="3463" spans="2:5" x14ac:dyDescent="0.3">
      <c r="B3463" t="s">
        <v>5733</v>
      </c>
      <c r="C3463">
        <v>524480</v>
      </c>
      <c r="D3463" t="s">
        <v>698</v>
      </c>
      <c r="E3463" t="s">
        <v>746</v>
      </c>
    </row>
    <row r="3464" spans="2:5" x14ac:dyDescent="0.3">
      <c r="B3464" t="s">
        <v>5734</v>
      </c>
      <c r="C3464">
        <v>540082</v>
      </c>
      <c r="D3464" t="s">
        <v>698</v>
      </c>
      <c r="E3464" t="s">
        <v>1021</v>
      </c>
    </row>
    <row r="3465" spans="2:5" x14ac:dyDescent="0.3">
      <c r="B3465" t="s">
        <v>5735</v>
      </c>
      <c r="C3465">
        <v>504365</v>
      </c>
      <c r="D3465" t="s">
        <v>698</v>
      </c>
      <c r="E3465" t="s">
        <v>681</v>
      </c>
    </row>
    <row r="3466" spans="2:5" x14ac:dyDescent="0.3">
      <c r="B3466" t="s">
        <v>5736</v>
      </c>
      <c r="C3466">
        <v>541151</v>
      </c>
      <c r="D3466" t="s">
        <v>698</v>
      </c>
      <c r="E3466" t="s">
        <v>782</v>
      </c>
    </row>
    <row r="3467" spans="2:5" x14ac:dyDescent="0.3">
      <c r="B3467" t="s">
        <v>5737</v>
      </c>
      <c r="C3467">
        <v>541151</v>
      </c>
      <c r="D3467" t="s">
        <v>698</v>
      </c>
      <c r="E3467" t="s">
        <v>782</v>
      </c>
    </row>
    <row r="3468" spans="2:5" x14ac:dyDescent="0.3">
      <c r="B3468" t="s">
        <v>5738</v>
      </c>
      <c r="C3468">
        <v>507508</v>
      </c>
      <c r="D3468" t="s">
        <v>698</v>
      </c>
      <c r="E3468" t="s">
        <v>1397</v>
      </c>
    </row>
    <row r="3469" spans="2:5" x14ac:dyDescent="0.3">
      <c r="B3469" t="s">
        <v>5739</v>
      </c>
      <c r="C3469">
        <v>530251</v>
      </c>
      <c r="D3469" t="s">
        <v>698</v>
      </c>
      <c r="E3469" t="s">
        <v>720</v>
      </c>
    </row>
    <row r="3470" spans="2:5" x14ac:dyDescent="0.3">
      <c r="B3470" t="s">
        <v>5740</v>
      </c>
      <c r="C3470">
        <v>514177</v>
      </c>
      <c r="D3470" t="s">
        <v>698</v>
      </c>
      <c r="E3470" t="s">
        <v>713</v>
      </c>
    </row>
    <row r="3471" spans="2:5" x14ac:dyDescent="0.3">
      <c r="B3471" t="s">
        <v>5741</v>
      </c>
      <c r="C3471">
        <v>531539</v>
      </c>
      <c r="D3471" t="s">
        <v>698</v>
      </c>
      <c r="E3471" t="s">
        <v>730</v>
      </c>
    </row>
    <row r="3472" spans="2:5" x14ac:dyDescent="0.3">
      <c r="B3472" t="s">
        <v>5742</v>
      </c>
      <c r="C3472">
        <v>526861</v>
      </c>
      <c r="D3472" t="s">
        <v>698</v>
      </c>
      <c r="E3472" t="s">
        <v>706</v>
      </c>
    </row>
    <row r="3473" spans="2:5" x14ac:dyDescent="0.3">
      <c r="B3473" t="s">
        <v>5743</v>
      </c>
      <c r="C3473">
        <v>523021</v>
      </c>
      <c r="D3473" t="s">
        <v>698</v>
      </c>
      <c r="E3473" t="s">
        <v>893</v>
      </c>
    </row>
    <row r="3474" spans="2:5" x14ac:dyDescent="0.3">
      <c r="B3474" t="s">
        <v>5744</v>
      </c>
      <c r="C3474">
        <v>526492</v>
      </c>
      <c r="D3474" t="s">
        <v>698</v>
      </c>
      <c r="E3474" t="s">
        <v>1618</v>
      </c>
    </row>
    <row r="3475" spans="2:5" x14ac:dyDescent="0.3">
      <c r="B3475" t="s">
        <v>5745</v>
      </c>
      <c r="C3475">
        <v>542383</v>
      </c>
      <c r="D3475" t="s">
        <v>5746</v>
      </c>
      <c r="E3475" t="s">
        <v>1019</v>
      </c>
    </row>
    <row r="3476" spans="2:5" x14ac:dyDescent="0.3">
      <c r="B3476" t="s">
        <v>5747</v>
      </c>
      <c r="C3476">
        <v>541556</v>
      </c>
      <c r="D3476" t="s">
        <v>5748</v>
      </c>
      <c r="E3476" t="s">
        <v>1096</v>
      </c>
    </row>
    <row r="3477" spans="2:5" x14ac:dyDescent="0.3">
      <c r="B3477" t="s">
        <v>5749</v>
      </c>
      <c r="C3477">
        <v>519097</v>
      </c>
      <c r="D3477" t="s">
        <v>698</v>
      </c>
      <c r="E3477" t="s">
        <v>746</v>
      </c>
    </row>
    <row r="3478" spans="2:5" x14ac:dyDescent="0.3">
      <c r="B3478" t="s">
        <v>5750</v>
      </c>
      <c r="C3478">
        <v>526407</v>
      </c>
      <c r="D3478" t="s">
        <v>698</v>
      </c>
      <c r="E3478" t="s">
        <v>812</v>
      </c>
    </row>
    <row r="3479" spans="2:5" x14ac:dyDescent="0.3">
      <c r="B3479" t="s">
        <v>5751</v>
      </c>
      <c r="C3479">
        <v>540843</v>
      </c>
      <c r="D3479" t="s">
        <v>698</v>
      </c>
      <c r="E3479" t="s">
        <v>3479</v>
      </c>
    </row>
    <row r="3480" spans="2:5" x14ac:dyDescent="0.3">
      <c r="B3480" t="s">
        <v>5752</v>
      </c>
      <c r="C3480" t="s">
        <v>698</v>
      </c>
      <c r="D3480" t="s">
        <v>5753</v>
      </c>
      <c r="E3480" t="s">
        <v>709</v>
      </c>
    </row>
    <row r="3481" spans="2:5" x14ac:dyDescent="0.3">
      <c r="B3481" t="s">
        <v>5754</v>
      </c>
      <c r="C3481">
        <v>512618</v>
      </c>
      <c r="D3481" t="s">
        <v>698</v>
      </c>
      <c r="E3481" t="s">
        <v>713</v>
      </c>
    </row>
    <row r="3482" spans="2:5" x14ac:dyDescent="0.3">
      <c r="B3482" t="s">
        <v>5755</v>
      </c>
      <c r="C3482">
        <v>540358</v>
      </c>
      <c r="D3482" t="s">
        <v>698</v>
      </c>
      <c r="E3482" t="s">
        <v>996</v>
      </c>
    </row>
    <row r="3483" spans="2:5" x14ac:dyDescent="0.3">
      <c r="B3483" t="s">
        <v>5756</v>
      </c>
      <c r="C3483">
        <v>500365</v>
      </c>
      <c r="D3483" t="s">
        <v>698</v>
      </c>
      <c r="E3483" t="s">
        <v>730</v>
      </c>
    </row>
    <row r="3484" spans="2:5" x14ac:dyDescent="0.3">
      <c r="B3484" t="s">
        <v>5757</v>
      </c>
      <c r="C3484">
        <v>531447</v>
      </c>
      <c r="D3484" t="s">
        <v>698</v>
      </c>
      <c r="E3484" t="s">
        <v>720</v>
      </c>
    </row>
    <row r="3485" spans="2:5" x14ac:dyDescent="0.3">
      <c r="B3485" t="s">
        <v>5758</v>
      </c>
      <c r="C3485">
        <v>531822</v>
      </c>
      <c r="D3485" t="s">
        <v>698</v>
      </c>
      <c r="E3485" t="s">
        <v>784</v>
      </c>
    </row>
    <row r="3486" spans="2:5" x14ac:dyDescent="0.3">
      <c r="B3486" t="s">
        <v>5759</v>
      </c>
      <c r="C3486">
        <v>532731</v>
      </c>
      <c r="D3486" t="s">
        <v>5760</v>
      </c>
      <c r="E3486" t="s">
        <v>730</v>
      </c>
    </row>
    <row r="3487" spans="2:5" x14ac:dyDescent="0.3">
      <c r="B3487" t="s">
        <v>5761</v>
      </c>
      <c r="C3487">
        <v>505807</v>
      </c>
      <c r="D3487" t="s">
        <v>698</v>
      </c>
      <c r="E3487" t="s">
        <v>1618</v>
      </c>
    </row>
    <row r="3488" spans="2:5" x14ac:dyDescent="0.3">
      <c r="B3488" t="s">
        <v>5762</v>
      </c>
      <c r="C3488">
        <v>502448</v>
      </c>
      <c r="D3488" t="s">
        <v>5763</v>
      </c>
      <c r="E3488" t="s">
        <v>893</v>
      </c>
    </row>
    <row r="3489" spans="2:5" x14ac:dyDescent="0.3">
      <c r="B3489" t="s">
        <v>5764</v>
      </c>
      <c r="C3489">
        <v>500366</v>
      </c>
      <c r="D3489" t="s">
        <v>5765</v>
      </c>
      <c r="E3489" t="s">
        <v>704</v>
      </c>
    </row>
    <row r="3490" spans="2:5" x14ac:dyDescent="0.3">
      <c r="B3490" t="s">
        <v>5766</v>
      </c>
      <c r="C3490">
        <v>500366</v>
      </c>
      <c r="D3490" t="s">
        <v>5765</v>
      </c>
      <c r="E3490" t="s">
        <v>704</v>
      </c>
    </row>
    <row r="3491" spans="2:5" x14ac:dyDescent="0.3">
      <c r="B3491" t="s">
        <v>5767</v>
      </c>
      <c r="C3491">
        <v>542145</v>
      </c>
      <c r="D3491" t="s">
        <v>698</v>
      </c>
      <c r="E3491" t="s">
        <v>720</v>
      </c>
    </row>
    <row r="3492" spans="2:5" x14ac:dyDescent="0.3">
      <c r="B3492" t="s">
        <v>5768</v>
      </c>
      <c r="C3492">
        <v>530991</v>
      </c>
      <c r="D3492" t="s">
        <v>698</v>
      </c>
      <c r="E3492" t="s">
        <v>736</v>
      </c>
    </row>
    <row r="3493" spans="2:5" x14ac:dyDescent="0.3">
      <c r="B3493" t="s">
        <v>5769</v>
      </c>
      <c r="C3493">
        <v>542599</v>
      </c>
      <c r="D3493" t="s">
        <v>5770</v>
      </c>
      <c r="E3493" t="s">
        <v>899</v>
      </c>
    </row>
    <row r="3494" spans="2:5" x14ac:dyDescent="0.3">
      <c r="B3494" t="s">
        <v>5771</v>
      </c>
      <c r="C3494">
        <v>531324</v>
      </c>
      <c r="D3494" t="s">
        <v>698</v>
      </c>
      <c r="E3494" t="s">
        <v>681</v>
      </c>
    </row>
    <row r="3495" spans="2:5" x14ac:dyDescent="0.3">
      <c r="B3495" t="s">
        <v>5772</v>
      </c>
      <c r="C3495">
        <v>533168</v>
      </c>
      <c r="D3495" t="s">
        <v>5773</v>
      </c>
      <c r="E3495" t="s">
        <v>1105</v>
      </c>
    </row>
    <row r="3496" spans="2:5" x14ac:dyDescent="0.3">
      <c r="B3496" t="s">
        <v>5774</v>
      </c>
      <c r="C3496">
        <v>533168</v>
      </c>
      <c r="D3496" t="s">
        <v>5773</v>
      </c>
      <c r="E3496" t="s">
        <v>1105</v>
      </c>
    </row>
    <row r="3497" spans="2:5" x14ac:dyDescent="0.3">
      <c r="B3497" t="s">
        <v>5775</v>
      </c>
      <c r="C3497">
        <v>517500</v>
      </c>
      <c r="D3497" t="s">
        <v>698</v>
      </c>
      <c r="E3497" t="s">
        <v>706</v>
      </c>
    </row>
    <row r="3498" spans="2:5" x14ac:dyDescent="0.3">
      <c r="B3498" t="s">
        <v>5776</v>
      </c>
      <c r="C3498">
        <v>539922</v>
      </c>
      <c r="D3498" t="s">
        <v>698</v>
      </c>
      <c r="E3498" t="s">
        <v>720</v>
      </c>
    </row>
    <row r="3499" spans="2:5" x14ac:dyDescent="0.3">
      <c r="B3499" t="s">
        <v>5777</v>
      </c>
      <c r="C3499">
        <v>539922</v>
      </c>
      <c r="D3499" t="s">
        <v>698</v>
      </c>
      <c r="E3499" t="s">
        <v>720</v>
      </c>
    </row>
    <row r="3500" spans="2:5" x14ac:dyDescent="0.3">
      <c r="B3500" t="s">
        <v>5778</v>
      </c>
      <c r="C3500">
        <v>526193</v>
      </c>
      <c r="D3500" t="s">
        <v>698</v>
      </c>
      <c r="E3500" t="s">
        <v>975</v>
      </c>
    </row>
    <row r="3501" spans="2:5" x14ac:dyDescent="0.3">
      <c r="B3501" t="s">
        <v>5779</v>
      </c>
      <c r="C3501">
        <v>512047</v>
      </c>
      <c r="D3501" t="s">
        <v>698</v>
      </c>
      <c r="E3501" t="s">
        <v>812</v>
      </c>
    </row>
    <row r="3502" spans="2:5" x14ac:dyDescent="0.3">
      <c r="B3502" t="s">
        <v>5780</v>
      </c>
      <c r="C3502">
        <v>532699</v>
      </c>
      <c r="D3502" t="s">
        <v>5781</v>
      </c>
      <c r="E3502" t="s">
        <v>899</v>
      </c>
    </row>
    <row r="3503" spans="2:5" x14ac:dyDescent="0.3">
      <c r="B3503" t="s">
        <v>5782</v>
      </c>
      <c r="C3503">
        <v>526640</v>
      </c>
      <c r="D3503" t="s">
        <v>698</v>
      </c>
      <c r="E3503" t="s">
        <v>899</v>
      </c>
    </row>
    <row r="3504" spans="2:5" x14ac:dyDescent="0.3">
      <c r="B3504" t="s">
        <v>5783</v>
      </c>
      <c r="C3504">
        <v>532983</v>
      </c>
      <c r="D3504" t="s">
        <v>5784</v>
      </c>
      <c r="E3504" t="s">
        <v>736</v>
      </c>
    </row>
    <row r="3505" spans="2:5" x14ac:dyDescent="0.3">
      <c r="B3505" t="s">
        <v>5785</v>
      </c>
      <c r="C3505">
        <v>511626</v>
      </c>
      <c r="D3505" t="s">
        <v>698</v>
      </c>
      <c r="E3505" t="s">
        <v>715</v>
      </c>
    </row>
    <row r="3506" spans="2:5" x14ac:dyDescent="0.3">
      <c r="B3506" t="s">
        <v>5786</v>
      </c>
      <c r="C3506">
        <v>530179</v>
      </c>
      <c r="D3506" t="s">
        <v>698</v>
      </c>
      <c r="E3506" t="s">
        <v>713</v>
      </c>
    </row>
    <row r="3507" spans="2:5" x14ac:dyDescent="0.3">
      <c r="B3507" t="s">
        <v>5787</v>
      </c>
      <c r="C3507">
        <v>539875</v>
      </c>
      <c r="D3507" t="s">
        <v>698</v>
      </c>
      <c r="E3507" t="s">
        <v>718</v>
      </c>
    </row>
    <row r="3508" spans="2:5" x14ac:dyDescent="0.3">
      <c r="B3508" t="s">
        <v>5788</v>
      </c>
      <c r="C3508">
        <v>500350</v>
      </c>
      <c r="D3508" t="s">
        <v>5789</v>
      </c>
      <c r="E3508" t="s">
        <v>713</v>
      </c>
    </row>
    <row r="3509" spans="2:5" x14ac:dyDescent="0.3">
      <c r="B3509" t="s">
        <v>5790</v>
      </c>
      <c r="C3509">
        <v>531215</v>
      </c>
      <c r="D3509" t="s">
        <v>698</v>
      </c>
      <c r="E3509" t="s">
        <v>996</v>
      </c>
    </row>
    <row r="3510" spans="2:5" x14ac:dyDescent="0.3">
      <c r="B3510" t="s">
        <v>5791</v>
      </c>
      <c r="C3510">
        <v>500367</v>
      </c>
      <c r="D3510" t="s">
        <v>698</v>
      </c>
      <c r="E3510" t="s">
        <v>1178</v>
      </c>
    </row>
    <row r="3511" spans="2:5" x14ac:dyDescent="0.3">
      <c r="B3511" t="s">
        <v>5792</v>
      </c>
      <c r="C3511">
        <v>531099</v>
      </c>
      <c r="D3511" t="s">
        <v>698</v>
      </c>
      <c r="E3511" t="s">
        <v>736</v>
      </c>
    </row>
    <row r="3512" spans="2:5" x14ac:dyDescent="0.3">
      <c r="B3512" t="s">
        <v>5793</v>
      </c>
      <c r="C3512">
        <v>509020</v>
      </c>
      <c r="D3512" t="s">
        <v>5794</v>
      </c>
      <c r="E3512" t="s">
        <v>947</v>
      </c>
    </row>
    <row r="3513" spans="2:5" x14ac:dyDescent="0.3">
      <c r="B3513" t="s">
        <v>5795</v>
      </c>
      <c r="C3513">
        <v>500368</v>
      </c>
      <c r="D3513" t="s">
        <v>5796</v>
      </c>
      <c r="E3513" t="s">
        <v>947</v>
      </c>
    </row>
    <row r="3514" spans="2:5" x14ac:dyDescent="0.3">
      <c r="B3514" t="s">
        <v>5797</v>
      </c>
      <c r="C3514">
        <v>540696</v>
      </c>
      <c r="D3514" t="s">
        <v>698</v>
      </c>
      <c r="E3514" t="s">
        <v>720</v>
      </c>
    </row>
    <row r="3515" spans="2:5" x14ac:dyDescent="0.3">
      <c r="B3515" t="s">
        <v>5798</v>
      </c>
      <c r="C3515">
        <v>540696</v>
      </c>
      <c r="D3515" t="s">
        <v>698</v>
      </c>
      <c r="E3515" t="s">
        <v>720</v>
      </c>
    </row>
    <row r="3516" spans="2:5" x14ac:dyDescent="0.3">
      <c r="B3516" t="s">
        <v>5799</v>
      </c>
      <c r="C3516">
        <v>532785</v>
      </c>
      <c r="D3516" t="s">
        <v>5800</v>
      </c>
      <c r="E3516" t="s">
        <v>692</v>
      </c>
    </row>
    <row r="3517" spans="2:5" x14ac:dyDescent="0.3">
      <c r="B3517" t="s">
        <v>5801</v>
      </c>
      <c r="C3517">
        <v>539226</v>
      </c>
      <c r="D3517" t="s">
        <v>698</v>
      </c>
      <c r="E3517" t="s">
        <v>730</v>
      </c>
    </row>
    <row r="3518" spans="2:5" x14ac:dyDescent="0.3">
      <c r="B3518" t="s">
        <v>5802</v>
      </c>
      <c r="C3518" t="s">
        <v>698</v>
      </c>
      <c r="D3518" t="s">
        <v>5803</v>
      </c>
      <c r="E3518" t="s">
        <v>709</v>
      </c>
    </row>
    <row r="3519" spans="2:5" x14ac:dyDescent="0.3">
      <c r="B3519" t="s">
        <v>5804</v>
      </c>
      <c r="C3519">
        <v>519413</v>
      </c>
      <c r="D3519" t="s">
        <v>698</v>
      </c>
      <c r="E3519" t="s">
        <v>720</v>
      </c>
    </row>
    <row r="3520" spans="2:5" x14ac:dyDescent="0.3">
      <c r="B3520" t="s">
        <v>5805</v>
      </c>
      <c r="C3520">
        <v>530449</v>
      </c>
      <c r="D3520" t="s">
        <v>698</v>
      </c>
      <c r="E3520" t="s">
        <v>818</v>
      </c>
    </row>
    <row r="3521" spans="2:5" x14ac:dyDescent="0.3">
      <c r="B3521" t="s">
        <v>5806</v>
      </c>
      <c r="C3521">
        <v>533552</v>
      </c>
      <c r="D3521" t="s">
        <v>5807</v>
      </c>
      <c r="E3521" t="s">
        <v>812</v>
      </c>
    </row>
    <row r="3522" spans="2:5" x14ac:dyDescent="0.3">
      <c r="B3522" t="s">
        <v>5808</v>
      </c>
      <c r="C3522">
        <v>533470</v>
      </c>
      <c r="D3522" t="s">
        <v>5809</v>
      </c>
      <c r="E3522" t="s">
        <v>1193</v>
      </c>
    </row>
    <row r="3523" spans="2:5" x14ac:dyDescent="0.3">
      <c r="B3523" t="s">
        <v>5810</v>
      </c>
      <c r="C3523">
        <v>504335</v>
      </c>
      <c r="D3523" t="s">
        <v>698</v>
      </c>
      <c r="E3523" t="s">
        <v>720</v>
      </c>
    </row>
    <row r="3524" spans="2:5" x14ac:dyDescent="0.3">
      <c r="B3524" t="s">
        <v>5811</v>
      </c>
      <c r="C3524">
        <v>517035</v>
      </c>
      <c r="D3524" t="s">
        <v>698</v>
      </c>
      <c r="E3524" t="s">
        <v>1240</v>
      </c>
    </row>
    <row r="3525" spans="2:5" x14ac:dyDescent="0.3">
      <c r="B3525" t="s">
        <v>5812</v>
      </c>
      <c r="C3525">
        <v>542034</v>
      </c>
      <c r="D3525" t="s">
        <v>698</v>
      </c>
      <c r="E3525" t="s">
        <v>812</v>
      </c>
    </row>
    <row r="3526" spans="2:5" x14ac:dyDescent="0.3">
      <c r="B3526" t="s">
        <v>5813</v>
      </c>
      <c r="C3526">
        <v>532604</v>
      </c>
      <c r="D3526" t="s">
        <v>5814</v>
      </c>
      <c r="E3526" t="s">
        <v>730</v>
      </c>
    </row>
    <row r="3527" spans="2:5" x14ac:dyDescent="0.3">
      <c r="B3527" t="s">
        <v>5815</v>
      </c>
      <c r="C3527">
        <v>540497</v>
      </c>
      <c r="D3527" t="s">
        <v>5816</v>
      </c>
      <c r="E3527" t="s">
        <v>1222</v>
      </c>
    </row>
    <row r="3528" spans="2:5" x14ac:dyDescent="0.3">
      <c r="B3528" t="s">
        <v>5817</v>
      </c>
      <c r="C3528">
        <v>534598</v>
      </c>
      <c r="D3528" t="s">
        <v>5818</v>
      </c>
      <c r="E3528" t="s">
        <v>837</v>
      </c>
    </row>
    <row r="3529" spans="2:5" x14ac:dyDescent="0.3">
      <c r="B3529" t="s">
        <v>5819</v>
      </c>
      <c r="C3529">
        <v>539450</v>
      </c>
      <c r="D3529" t="s">
        <v>5820</v>
      </c>
      <c r="E3529" t="s">
        <v>880</v>
      </c>
    </row>
    <row r="3530" spans="2:5" x14ac:dyDescent="0.3">
      <c r="B3530" t="s">
        <v>5821</v>
      </c>
      <c r="C3530">
        <v>532316</v>
      </c>
      <c r="D3530" t="s">
        <v>5822</v>
      </c>
      <c r="E3530" t="s">
        <v>5823</v>
      </c>
    </row>
    <row r="3531" spans="2:5" x14ac:dyDescent="0.3">
      <c r="B3531" t="s">
        <v>5824</v>
      </c>
      <c r="C3531">
        <v>540048</v>
      </c>
      <c r="D3531" t="s">
        <v>5825</v>
      </c>
      <c r="E3531" t="s">
        <v>812</v>
      </c>
    </row>
    <row r="3532" spans="2:5" x14ac:dyDescent="0.3">
      <c r="B3532" t="s">
        <v>5826</v>
      </c>
      <c r="C3532">
        <v>536710</v>
      </c>
      <c r="D3532" t="s">
        <v>698</v>
      </c>
      <c r="E3532" t="s">
        <v>715</v>
      </c>
    </row>
    <row r="3533" spans="2:5" x14ac:dyDescent="0.3">
      <c r="B3533" t="s">
        <v>5827</v>
      </c>
      <c r="C3533">
        <v>513515</v>
      </c>
      <c r="D3533" t="s">
        <v>698</v>
      </c>
      <c r="E3533" t="s">
        <v>713</v>
      </c>
    </row>
    <row r="3534" spans="2:5" x14ac:dyDescent="0.3">
      <c r="B3534" t="s">
        <v>5828</v>
      </c>
      <c r="C3534">
        <v>531307</v>
      </c>
      <c r="D3534" t="s">
        <v>698</v>
      </c>
      <c r="E3534" t="s">
        <v>713</v>
      </c>
    </row>
    <row r="3535" spans="2:5" x14ac:dyDescent="0.3">
      <c r="B3535" t="s">
        <v>5829</v>
      </c>
      <c r="C3535" t="s">
        <v>698</v>
      </c>
      <c r="D3535" t="s">
        <v>5830</v>
      </c>
      <c r="E3535" t="s">
        <v>709</v>
      </c>
    </row>
    <row r="3536" spans="2:5" x14ac:dyDescent="0.3">
      <c r="B3536" t="s">
        <v>5831</v>
      </c>
      <c r="C3536">
        <v>538876</v>
      </c>
      <c r="D3536" t="s">
        <v>698</v>
      </c>
      <c r="E3536" t="s">
        <v>715</v>
      </c>
    </row>
    <row r="3537" spans="2:5" x14ac:dyDescent="0.3">
      <c r="B3537" t="s">
        <v>5832</v>
      </c>
      <c r="C3537">
        <v>535621</v>
      </c>
      <c r="D3537" t="s">
        <v>698</v>
      </c>
      <c r="E3537" t="s">
        <v>784</v>
      </c>
    </row>
    <row r="3538" spans="2:5" x14ac:dyDescent="0.3">
      <c r="B3538" t="s">
        <v>5833</v>
      </c>
      <c r="C3538">
        <v>503622</v>
      </c>
      <c r="D3538" t="s">
        <v>698</v>
      </c>
      <c r="E3538" t="s">
        <v>681</v>
      </c>
    </row>
    <row r="3539" spans="2:5" x14ac:dyDescent="0.3">
      <c r="B3539" t="s">
        <v>5834</v>
      </c>
      <c r="C3539">
        <v>514197</v>
      </c>
      <c r="D3539" t="s">
        <v>698</v>
      </c>
      <c r="E3539" t="s">
        <v>713</v>
      </c>
    </row>
    <row r="3540" spans="2:5" x14ac:dyDescent="0.3">
      <c r="B3540" t="s">
        <v>5835</v>
      </c>
      <c r="C3540">
        <v>540081</v>
      </c>
      <c r="D3540" t="s">
        <v>5836</v>
      </c>
      <c r="E3540" t="s">
        <v>1222</v>
      </c>
    </row>
    <row r="3541" spans="2:5" x14ac:dyDescent="0.3">
      <c r="B3541" t="s">
        <v>5837</v>
      </c>
      <c r="C3541">
        <v>539112</v>
      </c>
      <c r="D3541" t="s">
        <v>698</v>
      </c>
      <c r="E3541" t="s">
        <v>784</v>
      </c>
    </row>
    <row r="3542" spans="2:5" x14ac:dyDescent="0.3">
      <c r="B3542" t="s">
        <v>5838</v>
      </c>
      <c r="C3542">
        <v>530267</v>
      </c>
      <c r="D3542" t="s">
        <v>698</v>
      </c>
      <c r="E3542" t="s">
        <v>706</v>
      </c>
    </row>
    <row r="3543" spans="2:5" x14ac:dyDescent="0.3">
      <c r="B3543" t="s">
        <v>5839</v>
      </c>
      <c r="C3543">
        <v>530461</v>
      </c>
      <c r="D3543" t="s">
        <v>698</v>
      </c>
      <c r="E3543" t="s">
        <v>778</v>
      </c>
    </row>
    <row r="3544" spans="2:5" x14ac:dyDescent="0.3">
      <c r="B3544" t="s">
        <v>5840</v>
      </c>
      <c r="C3544">
        <v>540132</v>
      </c>
      <c r="D3544" t="s">
        <v>698</v>
      </c>
      <c r="E3544" t="s">
        <v>720</v>
      </c>
    </row>
    <row r="3545" spans="2:5" x14ac:dyDescent="0.3">
      <c r="B3545" t="s">
        <v>5841</v>
      </c>
      <c r="C3545">
        <v>540132</v>
      </c>
      <c r="D3545" t="s">
        <v>698</v>
      </c>
      <c r="E3545" t="s">
        <v>720</v>
      </c>
    </row>
    <row r="3546" spans="2:5" x14ac:dyDescent="0.3">
      <c r="B3546" t="s">
        <v>5842</v>
      </c>
      <c r="C3546">
        <v>531869</v>
      </c>
      <c r="D3546" t="s">
        <v>698</v>
      </c>
      <c r="E3546" t="s">
        <v>1003</v>
      </c>
    </row>
    <row r="3547" spans="2:5" x14ac:dyDescent="0.3">
      <c r="B3547" t="s">
        <v>5843</v>
      </c>
      <c r="C3547">
        <v>532710</v>
      </c>
      <c r="D3547" t="s">
        <v>5844</v>
      </c>
      <c r="E3547" t="s">
        <v>1096</v>
      </c>
    </row>
    <row r="3548" spans="2:5" x14ac:dyDescent="0.3">
      <c r="B3548" t="s">
        <v>5845</v>
      </c>
      <c r="C3548">
        <v>539346</v>
      </c>
      <c r="D3548" t="s">
        <v>5846</v>
      </c>
      <c r="E3548" t="s">
        <v>1293</v>
      </c>
    </row>
    <row r="3549" spans="2:5" x14ac:dyDescent="0.3">
      <c r="B3549" t="s">
        <v>5847</v>
      </c>
      <c r="C3549">
        <v>506642</v>
      </c>
      <c r="D3549" t="s">
        <v>698</v>
      </c>
      <c r="E3549" t="s">
        <v>746</v>
      </c>
    </row>
    <row r="3550" spans="2:5" x14ac:dyDescent="0.3">
      <c r="B3550" t="s">
        <v>5848</v>
      </c>
      <c r="C3550">
        <v>540821</v>
      </c>
      <c r="D3550" t="s">
        <v>698</v>
      </c>
      <c r="E3550" t="s">
        <v>1437</v>
      </c>
    </row>
    <row r="3551" spans="2:5" x14ac:dyDescent="0.3">
      <c r="B3551" t="s">
        <v>5849</v>
      </c>
      <c r="C3551">
        <v>532034</v>
      </c>
      <c r="D3551" t="s">
        <v>698</v>
      </c>
      <c r="E3551" t="s">
        <v>880</v>
      </c>
    </row>
    <row r="3552" spans="2:5" x14ac:dyDescent="0.3">
      <c r="B3552" t="s">
        <v>5850</v>
      </c>
      <c r="C3552">
        <v>531448</v>
      </c>
      <c r="D3552" t="s">
        <v>698</v>
      </c>
      <c r="E3552" t="s">
        <v>1119</v>
      </c>
    </row>
    <row r="3553" spans="2:5" x14ac:dyDescent="0.3">
      <c r="B3553" t="s">
        <v>5851</v>
      </c>
      <c r="C3553">
        <v>523025</v>
      </c>
      <c r="D3553" t="s">
        <v>698</v>
      </c>
      <c r="E3553" t="s">
        <v>812</v>
      </c>
    </row>
    <row r="3554" spans="2:5" x14ac:dyDescent="0.3">
      <c r="B3554" t="s">
        <v>5852</v>
      </c>
      <c r="C3554">
        <v>523025</v>
      </c>
      <c r="D3554" t="s">
        <v>698</v>
      </c>
      <c r="E3554" t="s">
        <v>812</v>
      </c>
    </row>
    <row r="3555" spans="2:5" x14ac:dyDescent="0.3">
      <c r="B3555" t="s">
        <v>5853</v>
      </c>
      <c r="C3555">
        <v>502090</v>
      </c>
      <c r="D3555" t="s">
        <v>5854</v>
      </c>
      <c r="E3555" t="s">
        <v>711</v>
      </c>
    </row>
    <row r="3556" spans="2:5" x14ac:dyDescent="0.3">
      <c r="B3556" t="s">
        <v>5855</v>
      </c>
      <c r="C3556">
        <v>540715</v>
      </c>
      <c r="D3556" t="s">
        <v>698</v>
      </c>
      <c r="E3556" t="s">
        <v>812</v>
      </c>
    </row>
    <row r="3557" spans="2:5" x14ac:dyDescent="0.3">
      <c r="B3557" t="s">
        <v>5856</v>
      </c>
      <c r="C3557">
        <v>532092</v>
      </c>
      <c r="D3557" t="s">
        <v>698</v>
      </c>
      <c r="E3557" t="s">
        <v>715</v>
      </c>
    </row>
    <row r="3558" spans="2:5" x14ac:dyDescent="0.3">
      <c r="B3558" t="s">
        <v>5857</v>
      </c>
      <c r="C3558">
        <v>507663</v>
      </c>
      <c r="D3558" t="s">
        <v>698</v>
      </c>
      <c r="E3558" t="s">
        <v>947</v>
      </c>
    </row>
    <row r="3559" spans="2:5" x14ac:dyDescent="0.3">
      <c r="B3559" t="s">
        <v>5858</v>
      </c>
      <c r="C3559">
        <v>511254</v>
      </c>
      <c r="D3559" t="s">
        <v>698</v>
      </c>
      <c r="E3559" t="s">
        <v>715</v>
      </c>
    </row>
    <row r="3560" spans="2:5" x14ac:dyDescent="0.3">
      <c r="B3560" t="s">
        <v>5859</v>
      </c>
      <c r="C3560">
        <v>526085</v>
      </c>
      <c r="D3560" t="s">
        <v>698</v>
      </c>
      <c r="E3560" t="s">
        <v>899</v>
      </c>
    </row>
    <row r="3561" spans="2:5" x14ac:dyDescent="0.3">
      <c r="B3561" t="s">
        <v>5860</v>
      </c>
      <c r="C3561" t="s">
        <v>698</v>
      </c>
      <c r="D3561" t="s">
        <v>5861</v>
      </c>
      <c r="E3561" t="s">
        <v>709</v>
      </c>
    </row>
    <row r="3562" spans="2:5" x14ac:dyDescent="0.3">
      <c r="B3562" t="s">
        <v>5862</v>
      </c>
      <c r="C3562">
        <v>540143</v>
      </c>
      <c r="D3562" t="s">
        <v>698</v>
      </c>
      <c r="E3562" t="s">
        <v>684</v>
      </c>
    </row>
    <row r="3563" spans="2:5" x14ac:dyDescent="0.3">
      <c r="B3563" t="s">
        <v>5863</v>
      </c>
      <c r="C3563">
        <v>540143</v>
      </c>
      <c r="D3563" t="s">
        <v>698</v>
      </c>
      <c r="E3563" t="s">
        <v>684</v>
      </c>
    </row>
    <row r="3564" spans="2:5" x14ac:dyDescent="0.3">
      <c r="B3564" t="s">
        <v>5864</v>
      </c>
      <c r="C3564">
        <v>511533</v>
      </c>
      <c r="D3564" t="s">
        <v>698</v>
      </c>
      <c r="E3564" t="s">
        <v>756</v>
      </c>
    </row>
    <row r="3565" spans="2:5" x14ac:dyDescent="0.3">
      <c r="B3565" t="s">
        <v>5865</v>
      </c>
      <c r="C3565">
        <v>503691</v>
      </c>
      <c r="D3565" t="s">
        <v>698</v>
      </c>
      <c r="E3565" t="s">
        <v>1437</v>
      </c>
    </row>
    <row r="3566" spans="2:5" x14ac:dyDescent="0.3">
      <c r="B3566" t="s">
        <v>5866</v>
      </c>
      <c r="C3566">
        <v>532841</v>
      </c>
      <c r="D3566" t="s">
        <v>698</v>
      </c>
      <c r="E3566" t="s">
        <v>711</v>
      </c>
    </row>
    <row r="3567" spans="2:5" x14ac:dyDescent="0.3">
      <c r="B3567" t="s">
        <v>5867</v>
      </c>
      <c r="C3567">
        <v>539660</v>
      </c>
      <c r="D3567" t="s">
        <v>698</v>
      </c>
      <c r="E3567" t="s">
        <v>681</v>
      </c>
    </row>
    <row r="3568" spans="2:5" x14ac:dyDescent="0.3">
      <c r="B3568" t="s">
        <v>5868</v>
      </c>
      <c r="C3568">
        <v>538557</v>
      </c>
      <c r="D3568" t="s">
        <v>698</v>
      </c>
      <c r="E3568" t="s">
        <v>720</v>
      </c>
    </row>
    <row r="3569" spans="2:5" x14ac:dyDescent="0.3">
      <c r="B3569" t="s">
        <v>5869</v>
      </c>
      <c r="C3569">
        <v>531931</v>
      </c>
      <c r="D3569" t="s">
        <v>698</v>
      </c>
      <c r="E3569" t="s">
        <v>1119</v>
      </c>
    </row>
    <row r="3570" spans="2:5" x14ac:dyDescent="0.3">
      <c r="B3570" t="s">
        <v>5870</v>
      </c>
      <c r="C3570">
        <v>530905</v>
      </c>
      <c r="D3570" t="s">
        <v>698</v>
      </c>
      <c r="E3570" t="s">
        <v>715</v>
      </c>
    </row>
    <row r="3571" spans="2:5" x14ac:dyDescent="0.3">
      <c r="B3571" t="s">
        <v>5871</v>
      </c>
      <c r="C3571">
        <v>540066</v>
      </c>
      <c r="D3571" t="s">
        <v>698</v>
      </c>
      <c r="E3571" t="s">
        <v>1053</v>
      </c>
    </row>
    <row r="3572" spans="2:5" x14ac:dyDescent="0.3">
      <c r="B3572" t="s">
        <v>5872</v>
      </c>
      <c r="C3572">
        <v>530265</v>
      </c>
      <c r="D3572" t="s">
        <v>698</v>
      </c>
      <c r="E3572" t="s">
        <v>711</v>
      </c>
    </row>
    <row r="3573" spans="2:5" x14ac:dyDescent="0.3">
      <c r="B3573" t="s">
        <v>5873</v>
      </c>
      <c r="C3573">
        <v>515043</v>
      </c>
      <c r="D3573" t="s">
        <v>698</v>
      </c>
      <c r="E3573" t="s">
        <v>975</v>
      </c>
    </row>
    <row r="3574" spans="2:5" x14ac:dyDescent="0.3">
      <c r="B3574" t="s">
        <v>5874</v>
      </c>
      <c r="C3574">
        <v>515043</v>
      </c>
      <c r="D3574" t="s">
        <v>698</v>
      </c>
      <c r="E3574" t="s">
        <v>975</v>
      </c>
    </row>
    <row r="3575" spans="2:5" x14ac:dyDescent="0.3">
      <c r="B3575" t="s">
        <v>5875</v>
      </c>
      <c r="C3575" t="s">
        <v>698</v>
      </c>
      <c r="D3575" t="s">
        <v>5876</v>
      </c>
      <c r="E3575" t="s">
        <v>709</v>
      </c>
    </row>
    <row r="3576" spans="2:5" x14ac:dyDescent="0.3">
      <c r="B3576" t="s">
        <v>5877</v>
      </c>
      <c r="C3576" t="s">
        <v>698</v>
      </c>
      <c r="D3576" t="s">
        <v>5878</v>
      </c>
      <c r="E3576" t="s">
        <v>709</v>
      </c>
    </row>
    <row r="3577" spans="2:5" x14ac:dyDescent="0.3">
      <c r="B3577" t="s">
        <v>5879</v>
      </c>
      <c r="C3577">
        <v>590051</v>
      </c>
      <c r="D3577" t="s">
        <v>5880</v>
      </c>
      <c r="E3577" t="s">
        <v>791</v>
      </c>
    </row>
    <row r="3578" spans="2:5" x14ac:dyDescent="0.3">
      <c r="B3578" t="s">
        <v>5881</v>
      </c>
      <c r="C3578">
        <v>511066</v>
      </c>
      <c r="D3578" t="s">
        <v>698</v>
      </c>
      <c r="E3578" t="s">
        <v>715</v>
      </c>
    </row>
    <row r="3579" spans="2:5" x14ac:dyDescent="0.3">
      <c r="B3579" t="s">
        <v>5882</v>
      </c>
      <c r="C3579">
        <v>507315</v>
      </c>
      <c r="D3579" t="s">
        <v>5883</v>
      </c>
      <c r="E3579" t="s">
        <v>1397</v>
      </c>
    </row>
    <row r="3580" spans="2:5" x14ac:dyDescent="0.3">
      <c r="B3580" t="s">
        <v>5884</v>
      </c>
      <c r="C3580">
        <v>532713</v>
      </c>
      <c r="D3580" t="s">
        <v>5885</v>
      </c>
      <c r="E3580" t="s">
        <v>720</v>
      </c>
    </row>
    <row r="3581" spans="2:5" x14ac:dyDescent="0.3">
      <c r="B3581" t="s">
        <v>5886</v>
      </c>
      <c r="C3581">
        <v>540642</v>
      </c>
      <c r="D3581" t="s">
        <v>5887</v>
      </c>
      <c r="E3581" t="s">
        <v>1096</v>
      </c>
    </row>
    <row r="3582" spans="2:5" x14ac:dyDescent="0.3">
      <c r="B3582" t="s">
        <v>5888</v>
      </c>
      <c r="C3582">
        <v>540181</v>
      </c>
      <c r="D3582" t="s">
        <v>698</v>
      </c>
      <c r="E3582" t="s">
        <v>715</v>
      </c>
    </row>
    <row r="3583" spans="2:5" x14ac:dyDescent="0.3">
      <c r="B3583" t="s">
        <v>5889</v>
      </c>
      <c r="C3583">
        <v>526554</v>
      </c>
      <c r="D3583" t="s">
        <v>698</v>
      </c>
      <c r="E3583" t="s">
        <v>893</v>
      </c>
    </row>
    <row r="3584" spans="2:5" x14ac:dyDescent="0.3">
      <c r="B3584" t="s">
        <v>5890</v>
      </c>
      <c r="C3584">
        <v>590056</v>
      </c>
      <c r="D3584" t="s">
        <v>5891</v>
      </c>
      <c r="E3584" t="s">
        <v>713</v>
      </c>
    </row>
    <row r="3585" spans="2:5" x14ac:dyDescent="0.3">
      <c r="B3585" t="s">
        <v>5892</v>
      </c>
      <c r="C3585">
        <v>500370</v>
      </c>
      <c r="D3585" t="s">
        <v>5893</v>
      </c>
      <c r="E3585" t="s">
        <v>720</v>
      </c>
    </row>
    <row r="3586" spans="2:5" x14ac:dyDescent="0.3">
      <c r="B3586" t="s">
        <v>5894</v>
      </c>
      <c r="C3586">
        <v>517059</v>
      </c>
      <c r="D3586" t="s">
        <v>5895</v>
      </c>
      <c r="E3586" t="s">
        <v>996</v>
      </c>
    </row>
    <row r="3587" spans="2:5" x14ac:dyDescent="0.3">
      <c r="B3587" t="s">
        <v>5896</v>
      </c>
      <c r="C3587">
        <v>532005</v>
      </c>
      <c r="D3587" t="s">
        <v>698</v>
      </c>
      <c r="E3587" t="s">
        <v>883</v>
      </c>
    </row>
    <row r="3588" spans="2:5" x14ac:dyDescent="0.3">
      <c r="B3588" t="s">
        <v>5897</v>
      </c>
      <c r="C3588">
        <v>521240</v>
      </c>
      <c r="D3588" t="s">
        <v>698</v>
      </c>
      <c r="E3588" t="s">
        <v>713</v>
      </c>
    </row>
    <row r="3589" spans="2:5" x14ac:dyDescent="0.3">
      <c r="B3589" t="s">
        <v>5898</v>
      </c>
      <c r="C3589">
        <v>511630</v>
      </c>
      <c r="D3589" t="s">
        <v>5899</v>
      </c>
      <c r="E3589" t="s">
        <v>1222</v>
      </c>
    </row>
    <row r="3590" spans="2:5" x14ac:dyDescent="0.3">
      <c r="B3590" t="s">
        <v>5900</v>
      </c>
      <c r="C3590">
        <v>520075</v>
      </c>
      <c r="D3590" t="s">
        <v>698</v>
      </c>
      <c r="E3590" t="s">
        <v>1053</v>
      </c>
    </row>
    <row r="3591" spans="2:5" x14ac:dyDescent="0.3">
      <c r="B3591" t="s">
        <v>5901</v>
      </c>
      <c r="C3591">
        <v>530617</v>
      </c>
      <c r="D3591" t="s">
        <v>698</v>
      </c>
      <c r="E3591" t="s">
        <v>758</v>
      </c>
    </row>
    <row r="3592" spans="2:5" x14ac:dyDescent="0.3">
      <c r="B3592" t="s">
        <v>5902</v>
      </c>
      <c r="C3592">
        <v>530125</v>
      </c>
      <c r="D3592" t="s">
        <v>698</v>
      </c>
      <c r="E3592" t="s">
        <v>736</v>
      </c>
    </row>
    <row r="3593" spans="2:5" x14ac:dyDescent="0.3">
      <c r="B3593" t="s">
        <v>5903</v>
      </c>
      <c r="C3593">
        <v>500371</v>
      </c>
      <c r="D3593" t="s">
        <v>698</v>
      </c>
      <c r="E3593" t="s">
        <v>1067</v>
      </c>
    </row>
    <row r="3594" spans="2:5" x14ac:dyDescent="0.3">
      <c r="B3594" t="s">
        <v>5904</v>
      </c>
      <c r="C3594">
        <v>500371</v>
      </c>
      <c r="D3594" t="s">
        <v>698</v>
      </c>
      <c r="E3594" t="s">
        <v>1067</v>
      </c>
    </row>
    <row r="3595" spans="2:5" x14ac:dyDescent="0.3">
      <c r="B3595" t="s">
        <v>5905</v>
      </c>
      <c r="C3595">
        <v>521206</v>
      </c>
      <c r="D3595" t="s">
        <v>698</v>
      </c>
      <c r="E3595" t="s">
        <v>812</v>
      </c>
    </row>
    <row r="3596" spans="2:5" x14ac:dyDescent="0.3">
      <c r="B3596" t="s">
        <v>5906</v>
      </c>
      <c r="C3596">
        <v>530025</v>
      </c>
      <c r="D3596" t="s">
        <v>698</v>
      </c>
      <c r="E3596" t="s">
        <v>1119</v>
      </c>
    </row>
    <row r="3597" spans="2:5" x14ac:dyDescent="0.3">
      <c r="B3597" t="s">
        <v>5907</v>
      </c>
      <c r="C3597">
        <v>780015</v>
      </c>
      <c r="D3597" t="s">
        <v>698</v>
      </c>
      <c r="E3597" t="s">
        <v>789</v>
      </c>
    </row>
    <row r="3598" spans="2:5" x14ac:dyDescent="0.3">
      <c r="B3598" t="s">
        <v>5908</v>
      </c>
      <c r="C3598">
        <v>509423</v>
      </c>
      <c r="D3598" t="s">
        <v>698</v>
      </c>
      <c r="E3598" t="s">
        <v>746</v>
      </c>
    </row>
    <row r="3599" spans="2:5" x14ac:dyDescent="0.3">
      <c r="B3599" t="s">
        <v>5909</v>
      </c>
      <c r="C3599">
        <v>521222</v>
      </c>
      <c r="D3599" t="s">
        <v>698</v>
      </c>
      <c r="E3599" t="s">
        <v>812</v>
      </c>
    </row>
    <row r="3600" spans="2:5" x14ac:dyDescent="0.3">
      <c r="B3600" t="s">
        <v>5910</v>
      </c>
      <c r="C3600" t="s">
        <v>698</v>
      </c>
      <c r="D3600" t="s">
        <v>5911</v>
      </c>
      <c r="E3600" t="s">
        <v>789</v>
      </c>
    </row>
    <row r="3601" spans="2:5" x14ac:dyDescent="0.3">
      <c r="B3601" t="s">
        <v>5912</v>
      </c>
      <c r="C3601">
        <v>523116</v>
      </c>
      <c r="D3601" t="s">
        <v>698</v>
      </c>
      <c r="E3601" t="s">
        <v>821</v>
      </c>
    </row>
    <row r="3602" spans="2:5" x14ac:dyDescent="0.3">
      <c r="B3602" t="s">
        <v>5913</v>
      </c>
      <c r="C3602">
        <v>541163</v>
      </c>
      <c r="D3602" t="s">
        <v>5914</v>
      </c>
      <c r="E3602" t="s">
        <v>1053</v>
      </c>
    </row>
    <row r="3603" spans="2:5" x14ac:dyDescent="0.3">
      <c r="B3603" t="s">
        <v>5915</v>
      </c>
      <c r="C3603">
        <v>524703</v>
      </c>
      <c r="D3603" t="s">
        <v>698</v>
      </c>
      <c r="E3603" t="s">
        <v>736</v>
      </c>
    </row>
    <row r="3604" spans="2:5" x14ac:dyDescent="0.3">
      <c r="B3604" t="s">
        <v>5916</v>
      </c>
      <c r="C3604">
        <v>504918</v>
      </c>
      <c r="D3604" t="s">
        <v>698</v>
      </c>
      <c r="E3604" t="s">
        <v>678</v>
      </c>
    </row>
    <row r="3605" spans="2:5" x14ac:dyDescent="0.3">
      <c r="B3605" t="s">
        <v>5917</v>
      </c>
      <c r="C3605">
        <v>539392</v>
      </c>
      <c r="D3605" t="s">
        <v>698</v>
      </c>
      <c r="E3605" t="s">
        <v>720</v>
      </c>
    </row>
    <row r="3606" spans="2:5" x14ac:dyDescent="0.3">
      <c r="B3606" t="s">
        <v>5918</v>
      </c>
      <c r="C3606">
        <v>539392</v>
      </c>
      <c r="D3606" t="s">
        <v>698</v>
      </c>
      <c r="E3606" t="s">
        <v>720</v>
      </c>
    </row>
    <row r="3607" spans="2:5" x14ac:dyDescent="0.3">
      <c r="B3607" t="s">
        <v>5919</v>
      </c>
      <c r="C3607">
        <v>516096</v>
      </c>
      <c r="D3607" t="s">
        <v>698</v>
      </c>
      <c r="E3607" t="s">
        <v>692</v>
      </c>
    </row>
    <row r="3608" spans="2:5" x14ac:dyDescent="0.3">
      <c r="B3608" t="s">
        <v>5920</v>
      </c>
      <c r="C3608">
        <v>514234</v>
      </c>
      <c r="D3608" t="s">
        <v>5921</v>
      </c>
      <c r="E3608" t="s">
        <v>713</v>
      </c>
    </row>
    <row r="3609" spans="2:5" x14ac:dyDescent="0.3">
      <c r="B3609" t="s">
        <v>5922</v>
      </c>
      <c r="C3609">
        <v>514234</v>
      </c>
      <c r="D3609" t="s">
        <v>5921</v>
      </c>
      <c r="E3609" t="s">
        <v>713</v>
      </c>
    </row>
    <row r="3610" spans="2:5" x14ac:dyDescent="0.3">
      <c r="B3610" t="s">
        <v>5923</v>
      </c>
      <c r="C3610">
        <v>534618</v>
      </c>
      <c r="D3610" t="s">
        <v>698</v>
      </c>
      <c r="E3610" t="s">
        <v>837</v>
      </c>
    </row>
    <row r="3611" spans="2:5" x14ac:dyDescent="0.3">
      <c r="B3611" t="s">
        <v>5924</v>
      </c>
      <c r="C3611">
        <v>511640</v>
      </c>
      <c r="D3611" t="s">
        <v>698</v>
      </c>
      <c r="E3611" t="s">
        <v>715</v>
      </c>
    </row>
    <row r="3612" spans="2:5" x14ac:dyDescent="0.3">
      <c r="B3612" t="s">
        <v>5925</v>
      </c>
      <c r="C3612">
        <v>526521</v>
      </c>
      <c r="D3612" t="s">
        <v>5926</v>
      </c>
      <c r="E3612" t="s">
        <v>711</v>
      </c>
    </row>
    <row r="3613" spans="2:5" x14ac:dyDescent="0.3">
      <c r="B3613" t="s">
        <v>5927</v>
      </c>
      <c r="C3613">
        <v>540782</v>
      </c>
      <c r="D3613" t="s">
        <v>698</v>
      </c>
      <c r="E3613" t="s">
        <v>899</v>
      </c>
    </row>
    <row r="3614" spans="2:5" x14ac:dyDescent="0.3">
      <c r="B3614" t="s">
        <v>5928</v>
      </c>
      <c r="C3614">
        <v>533411</v>
      </c>
      <c r="D3614" t="s">
        <v>5929</v>
      </c>
      <c r="E3614" t="s">
        <v>1618</v>
      </c>
    </row>
    <row r="3615" spans="2:5" x14ac:dyDescent="0.3">
      <c r="B3615" t="s">
        <v>5930</v>
      </c>
      <c r="C3615">
        <v>530073</v>
      </c>
      <c r="D3615" t="s">
        <v>5931</v>
      </c>
      <c r="E3615" t="s">
        <v>821</v>
      </c>
    </row>
    <row r="3616" spans="2:5" x14ac:dyDescent="0.3">
      <c r="B3616" t="s">
        <v>5932</v>
      </c>
      <c r="C3616" t="s">
        <v>698</v>
      </c>
      <c r="D3616" t="s">
        <v>5933</v>
      </c>
      <c r="E3616" t="s">
        <v>709</v>
      </c>
    </row>
    <row r="3617" spans="2:5" x14ac:dyDescent="0.3">
      <c r="B3617" t="s">
        <v>5934</v>
      </c>
      <c r="C3617">
        <v>531898</v>
      </c>
      <c r="D3617" t="s">
        <v>698</v>
      </c>
      <c r="E3617" t="s">
        <v>701</v>
      </c>
    </row>
    <row r="3618" spans="2:5" x14ac:dyDescent="0.3">
      <c r="B3618" t="s">
        <v>5935</v>
      </c>
      <c r="C3618">
        <v>531569</v>
      </c>
      <c r="D3618" t="s">
        <v>698</v>
      </c>
      <c r="E3618" t="s">
        <v>736</v>
      </c>
    </row>
    <row r="3619" spans="2:5" x14ac:dyDescent="0.3">
      <c r="B3619" t="s">
        <v>5936</v>
      </c>
      <c r="C3619">
        <v>532972</v>
      </c>
      <c r="D3619" t="s">
        <v>698</v>
      </c>
      <c r="E3619" t="s">
        <v>791</v>
      </c>
    </row>
    <row r="3620" spans="2:5" x14ac:dyDescent="0.3">
      <c r="B3620" t="s">
        <v>5937</v>
      </c>
      <c r="C3620">
        <v>532435</v>
      </c>
      <c r="D3620" t="s">
        <v>698</v>
      </c>
      <c r="E3620" t="s">
        <v>784</v>
      </c>
    </row>
    <row r="3621" spans="2:5" x14ac:dyDescent="0.3">
      <c r="B3621" t="s">
        <v>5938</v>
      </c>
      <c r="C3621">
        <v>512062</v>
      </c>
      <c r="D3621" t="s">
        <v>698</v>
      </c>
      <c r="E3621" t="s">
        <v>1119</v>
      </c>
    </row>
    <row r="3622" spans="2:5" x14ac:dyDescent="0.3">
      <c r="B3622" t="s">
        <v>5939</v>
      </c>
      <c r="C3622">
        <v>500674</v>
      </c>
      <c r="D3622" t="s">
        <v>5940</v>
      </c>
      <c r="E3622" t="s">
        <v>736</v>
      </c>
    </row>
    <row r="3623" spans="2:5" x14ac:dyDescent="0.3">
      <c r="B3623" t="s">
        <v>5941</v>
      </c>
      <c r="C3623">
        <v>500674</v>
      </c>
      <c r="D3623" t="s">
        <v>5940</v>
      </c>
      <c r="E3623" t="s">
        <v>736</v>
      </c>
    </row>
    <row r="3624" spans="2:5" x14ac:dyDescent="0.3">
      <c r="B3624" t="s">
        <v>5942</v>
      </c>
      <c r="C3624">
        <v>514280</v>
      </c>
      <c r="D3624" t="s">
        <v>698</v>
      </c>
      <c r="E3624" t="s">
        <v>713</v>
      </c>
    </row>
    <row r="3625" spans="2:5" x14ac:dyDescent="0.3">
      <c r="B3625" t="s">
        <v>5943</v>
      </c>
      <c r="C3625">
        <v>530035</v>
      </c>
      <c r="D3625" t="s">
        <v>698</v>
      </c>
      <c r="E3625" t="s">
        <v>713</v>
      </c>
    </row>
    <row r="3626" spans="2:5" x14ac:dyDescent="0.3">
      <c r="B3626" t="s">
        <v>5944</v>
      </c>
      <c r="C3626">
        <v>540822</v>
      </c>
      <c r="D3626" t="s">
        <v>698</v>
      </c>
      <c r="E3626" t="s">
        <v>715</v>
      </c>
    </row>
    <row r="3627" spans="2:5" x14ac:dyDescent="0.3">
      <c r="B3627" t="s">
        <v>5945</v>
      </c>
      <c r="C3627">
        <v>519260</v>
      </c>
      <c r="D3627" t="s">
        <v>5946</v>
      </c>
      <c r="E3627" t="s">
        <v>947</v>
      </c>
    </row>
    <row r="3628" spans="2:5" x14ac:dyDescent="0.3">
      <c r="B3628" t="s">
        <v>5947</v>
      </c>
      <c r="C3628">
        <v>506906</v>
      </c>
      <c r="D3628" t="s">
        <v>698</v>
      </c>
      <c r="E3628" t="s">
        <v>720</v>
      </c>
    </row>
    <row r="3629" spans="2:5" x14ac:dyDescent="0.3">
      <c r="B3629" t="s">
        <v>5948</v>
      </c>
      <c r="C3629">
        <v>519238</v>
      </c>
      <c r="D3629" t="s">
        <v>698</v>
      </c>
      <c r="E3629" t="s">
        <v>896</v>
      </c>
    </row>
    <row r="3630" spans="2:5" x14ac:dyDescent="0.3">
      <c r="B3630" t="s">
        <v>5949</v>
      </c>
      <c r="C3630">
        <v>538992</v>
      </c>
      <c r="D3630" t="s">
        <v>698</v>
      </c>
      <c r="E3630" t="s">
        <v>1053</v>
      </c>
    </row>
    <row r="3631" spans="2:5" x14ac:dyDescent="0.3">
      <c r="B3631" t="s">
        <v>5950</v>
      </c>
      <c r="C3631">
        <v>512020</v>
      </c>
      <c r="D3631" t="s">
        <v>698</v>
      </c>
      <c r="E3631" t="s">
        <v>715</v>
      </c>
    </row>
    <row r="3632" spans="2:5" x14ac:dyDescent="0.3">
      <c r="B3632" t="s">
        <v>5951</v>
      </c>
      <c r="C3632">
        <v>512020</v>
      </c>
      <c r="D3632" t="s">
        <v>698</v>
      </c>
      <c r="E3632" t="s">
        <v>715</v>
      </c>
    </row>
    <row r="3633" spans="2:5" x14ac:dyDescent="0.3">
      <c r="B3633" t="s">
        <v>5952</v>
      </c>
      <c r="C3633">
        <v>504614</v>
      </c>
      <c r="D3633" t="s">
        <v>5953</v>
      </c>
      <c r="E3633" t="s">
        <v>730</v>
      </c>
    </row>
    <row r="3634" spans="2:5" x14ac:dyDescent="0.3">
      <c r="B3634" t="s">
        <v>5954</v>
      </c>
      <c r="C3634">
        <v>516032</v>
      </c>
      <c r="D3634" t="s">
        <v>698</v>
      </c>
      <c r="E3634" t="s">
        <v>692</v>
      </c>
    </row>
    <row r="3635" spans="2:5" x14ac:dyDescent="0.3">
      <c r="B3635" t="s">
        <v>5955</v>
      </c>
      <c r="C3635">
        <v>516003</v>
      </c>
      <c r="D3635" t="s">
        <v>698</v>
      </c>
      <c r="E3635" t="s">
        <v>1193</v>
      </c>
    </row>
    <row r="3636" spans="2:5" x14ac:dyDescent="0.3">
      <c r="B3636" t="s">
        <v>5956</v>
      </c>
      <c r="C3636">
        <v>519242</v>
      </c>
      <c r="D3636" t="s">
        <v>698</v>
      </c>
      <c r="E3636" t="s">
        <v>947</v>
      </c>
    </row>
    <row r="3637" spans="2:5" x14ac:dyDescent="0.3">
      <c r="B3637" t="s">
        <v>5957</v>
      </c>
      <c r="C3637">
        <v>532163</v>
      </c>
      <c r="D3637" t="s">
        <v>5958</v>
      </c>
      <c r="E3637" t="s">
        <v>701</v>
      </c>
    </row>
    <row r="3638" spans="2:5" x14ac:dyDescent="0.3">
      <c r="B3638" t="s">
        <v>5959</v>
      </c>
      <c r="C3638">
        <v>532163</v>
      </c>
      <c r="D3638" t="s">
        <v>5958</v>
      </c>
      <c r="E3638" t="s">
        <v>701</v>
      </c>
    </row>
    <row r="3639" spans="2:5" x14ac:dyDescent="0.3">
      <c r="B3639" t="s">
        <v>5960</v>
      </c>
      <c r="C3639">
        <v>526885</v>
      </c>
      <c r="D3639" t="s">
        <v>5961</v>
      </c>
      <c r="E3639" t="s">
        <v>713</v>
      </c>
    </row>
    <row r="3640" spans="2:5" x14ac:dyDescent="0.3">
      <c r="B3640" t="s">
        <v>5962</v>
      </c>
      <c r="C3640">
        <v>530993</v>
      </c>
      <c r="D3640" t="s">
        <v>698</v>
      </c>
      <c r="E3640" t="s">
        <v>720</v>
      </c>
    </row>
    <row r="3641" spans="2:5" x14ac:dyDescent="0.3">
      <c r="B3641" t="s">
        <v>5963</v>
      </c>
      <c r="C3641">
        <v>531930</v>
      </c>
      <c r="D3641" t="s">
        <v>698</v>
      </c>
      <c r="E3641" t="s">
        <v>1618</v>
      </c>
    </row>
    <row r="3642" spans="2:5" x14ac:dyDescent="0.3">
      <c r="B3642" t="s">
        <v>5964</v>
      </c>
      <c r="C3642">
        <v>540393</v>
      </c>
      <c r="D3642" t="s">
        <v>698</v>
      </c>
      <c r="E3642" t="s">
        <v>1021</v>
      </c>
    </row>
    <row r="3643" spans="2:5" x14ac:dyDescent="0.3">
      <c r="B3643" t="s">
        <v>5965</v>
      </c>
      <c r="C3643">
        <v>514412</v>
      </c>
      <c r="D3643" t="s">
        <v>698</v>
      </c>
      <c r="E3643" t="s">
        <v>812</v>
      </c>
    </row>
    <row r="3644" spans="2:5" x14ac:dyDescent="0.3">
      <c r="B3644" t="s">
        <v>5966</v>
      </c>
      <c r="C3644">
        <v>506190</v>
      </c>
      <c r="D3644" t="s">
        <v>698</v>
      </c>
      <c r="E3644" t="s">
        <v>1119</v>
      </c>
    </row>
    <row r="3645" spans="2:5" x14ac:dyDescent="0.3">
      <c r="B3645" t="s">
        <v>5967</v>
      </c>
      <c r="C3645" t="s">
        <v>698</v>
      </c>
      <c r="D3645" t="s">
        <v>5968</v>
      </c>
      <c r="E3645" t="s">
        <v>709</v>
      </c>
    </row>
    <row r="3646" spans="2:5" x14ac:dyDescent="0.3">
      <c r="B3646" t="s">
        <v>5969</v>
      </c>
      <c r="C3646">
        <v>539124</v>
      </c>
      <c r="D3646" t="s">
        <v>698</v>
      </c>
      <c r="E3646" t="s">
        <v>715</v>
      </c>
    </row>
    <row r="3647" spans="2:5" x14ac:dyDescent="0.3">
      <c r="B3647" t="s">
        <v>5970</v>
      </c>
      <c r="C3647">
        <v>506313</v>
      </c>
      <c r="D3647" t="s">
        <v>698</v>
      </c>
      <c r="E3647" t="s">
        <v>1226</v>
      </c>
    </row>
    <row r="3648" spans="2:5" x14ac:dyDescent="0.3">
      <c r="B3648" t="s">
        <v>5971</v>
      </c>
      <c r="C3648">
        <v>532663</v>
      </c>
      <c r="D3648" t="s">
        <v>5972</v>
      </c>
      <c r="E3648" t="s">
        <v>684</v>
      </c>
    </row>
    <row r="3649" spans="2:5" x14ac:dyDescent="0.3">
      <c r="B3649" t="s">
        <v>5973</v>
      </c>
      <c r="C3649">
        <v>533259</v>
      </c>
      <c r="D3649" t="s">
        <v>5974</v>
      </c>
      <c r="E3649" t="s">
        <v>887</v>
      </c>
    </row>
    <row r="3650" spans="2:5" x14ac:dyDescent="0.3">
      <c r="B3650" t="s">
        <v>5975</v>
      </c>
      <c r="C3650">
        <v>511076</v>
      </c>
      <c r="D3650" t="s">
        <v>698</v>
      </c>
      <c r="E3650" t="s">
        <v>720</v>
      </c>
    </row>
    <row r="3651" spans="2:5" x14ac:dyDescent="0.3">
      <c r="B3651" t="s">
        <v>5976</v>
      </c>
      <c r="C3651">
        <v>526093</v>
      </c>
      <c r="D3651" t="s">
        <v>5977</v>
      </c>
      <c r="E3651" t="s">
        <v>730</v>
      </c>
    </row>
    <row r="3652" spans="2:5" x14ac:dyDescent="0.3">
      <c r="B3652" t="s">
        <v>5978</v>
      </c>
      <c r="C3652">
        <v>539201</v>
      </c>
      <c r="D3652" t="s">
        <v>698</v>
      </c>
      <c r="E3652" t="s">
        <v>692</v>
      </c>
    </row>
    <row r="3653" spans="2:5" x14ac:dyDescent="0.3">
      <c r="B3653" t="s">
        <v>5979</v>
      </c>
      <c r="C3653">
        <v>539404</v>
      </c>
      <c r="D3653" t="s">
        <v>5980</v>
      </c>
      <c r="E3653" t="s">
        <v>715</v>
      </c>
    </row>
    <row r="3654" spans="2:5" x14ac:dyDescent="0.3">
      <c r="B3654" t="s">
        <v>5981</v>
      </c>
      <c r="C3654">
        <v>536592</v>
      </c>
      <c r="D3654" t="s">
        <v>698</v>
      </c>
      <c r="E3654" t="s">
        <v>715</v>
      </c>
    </row>
    <row r="3655" spans="2:5" x14ac:dyDescent="0.3">
      <c r="B3655" t="s">
        <v>5982</v>
      </c>
      <c r="C3655">
        <v>508996</v>
      </c>
      <c r="D3655" t="s">
        <v>5983</v>
      </c>
      <c r="E3655" t="s">
        <v>784</v>
      </c>
    </row>
    <row r="3656" spans="2:5" x14ac:dyDescent="0.3">
      <c r="B3656" t="s">
        <v>5984</v>
      </c>
      <c r="C3656">
        <v>503893</v>
      </c>
      <c r="D3656" t="s">
        <v>698</v>
      </c>
      <c r="E3656" t="s">
        <v>681</v>
      </c>
    </row>
    <row r="3657" spans="2:5" x14ac:dyDescent="0.3">
      <c r="B3657" t="s">
        <v>5985</v>
      </c>
      <c r="C3657">
        <v>539218</v>
      </c>
      <c r="D3657" t="s">
        <v>698</v>
      </c>
      <c r="E3657" t="s">
        <v>715</v>
      </c>
    </row>
    <row r="3658" spans="2:5" x14ac:dyDescent="0.3">
      <c r="B3658" t="s">
        <v>5986</v>
      </c>
      <c r="C3658">
        <v>502175</v>
      </c>
      <c r="D3658" t="s">
        <v>698</v>
      </c>
      <c r="E3658" t="s">
        <v>711</v>
      </c>
    </row>
    <row r="3659" spans="2:5" x14ac:dyDescent="0.3">
      <c r="B3659" t="s">
        <v>5987</v>
      </c>
      <c r="C3659">
        <v>511577</v>
      </c>
      <c r="D3659" t="s">
        <v>698</v>
      </c>
      <c r="E3659" t="s">
        <v>715</v>
      </c>
    </row>
    <row r="3660" spans="2:5" x14ac:dyDescent="0.3">
      <c r="B3660" t="s">
        <v>5988</v>
      </c>
      <c r="C3660">
        <v>517320</v>
      </c>
      <c r="D3660" t="s">
        <v>698</v>
      </c>
      <c r="E3660" t="s">
        <v>996</v>
      </c>
    </row>
    <row r="3661" spans="2:5" x14ac:dyDescent="0.3">
      <c r="B3661" t="s">
        <v>5989</v>
      </c>
      <c r="C3661">
        <v>532404</v>
      </c>
      <c r="D3661" t="s">
        <v>698</v>
      </c>
      <c r="E3661" t="s">
        <v>791</v>
      </c>
    </row>
    <row r="3662" spans="2:5" x14ac:dyDescent="0.3">
      <c r="B3662" t="s">
        <v>5990</v>
      </c>
      <c r="C3662">
        <v>512634</v>
      </c>
      <c r="D3662" t="s">
        <v>698</v>
      </c>
      <c r="E3662" t="s">
        <v>899</v>
      </c>
    </row>
    <row r="3663" spans="2:5" x14ac:dyDescent="0.3">
      <c r="B3663" t="s">
        <v>5991</v>
      </c>
      <c r="C3663">
        <v>524667</v>
      </c>
      <c r="D3663" t="s">
        <v>5992</v>
      </c>
      <c r="E3663" t="s">
        <v>1627</v>
      </c>
    </row>
    <row r="3664" spans="2:5" x14ac:dyDescent="0.3">
      <c r="B3664" t="s">
        <v>5993</v>
      </c>
      <c r="C3664">
        <v>531893</v>
      </c>
      <c r="D3664" t="s">
        <v>698</v>
      </c>
      <c r="E3664" t="s">
        <v>1119</v>
      </c>
    </row>
    <row r="3665" spans="2:5" x14ac:dyDescent="0.3">
      <c r="B3665" t="s">
        <v>5994</v>
      </c>
      <c r="C3665">
        <v>523710</v>
      </c>
      <c r="D3665" t="s">
        <v>698</v>
      </c>
      <c r="E3665" t="s">
        <v>899</v>
      </c>
    </row>
    <row r="3666" spans="2:5" x14ac:dyDescent="0.3">
      <c r="B3666" t="s">
        <v>5995</v>
      </c>
      <c r="C3666">
        <v>540728</v>
      </c>
      <c r="D3666" t="s">
        <v>698</v>
      </c>
      <c r="E3666" t="s">
        <v>687</v>
      </c>
    </row>
    <row r="3667" spans="2:5" x14ac:dyDescent="0.3">
      <c r="B3667" t="s">
        <v>5996</v>
      </c>
      <c r="C3667">
        <v>532102</v>
      </c>
      <c r="D3667" t="s">
        <v>698</v>
      </c>
      <c r="E3667" t="s">
        <v>1397</v>
      </c>
    </row>
    <row r="3668" spans="2:5" x14ac:dyDescent="0.3">
      <c r="B3668" t="s">
        <v>5997</v>
      </c>
      <c r="C3668">
        <v>540719</v>
      </c>
      <c r="D3668" t="s">
        <v>5998</v>
      </c>
      <c r="E3668" t="s">
        <v>3111</v>
      </c>
    </row>
    <row r="3669" spans="2:5" x14ac:dyDescent="0.3">
      <c r="B3669" t="s">
        <v>5999</v>
      </c>
      <c r="C3669">
        <v>590098</v>
      </c>
      <c r="D3669" t="s">
        <v>6000</v>
      </c>
      <c r="E3669" t="s">
        <v>681</v>
      </c>
    </row>
    <row r="3670" spans="2:5" x14ac:dyDescent="0.3">
      <c r="B3670" t="s">
        <v>6001</v>
      </c>
      <c r="C3670">
        <v>526081</v>
      </c>
      <c r="D3670" t="s">
        <v>6002</v>
      </c>
      <c r="E3670" t="s">
        <v>758</v>
      </c>
    </row>
    <row r="3671" spans="2:5" x14ac:dyDescent="0.3">
      <c r="B3671" t="s">
        <v>6003</v>
      </c>
      <c r="C3671">
        <v>531797</v>
      </c>
      <c r="D3671" t="s">
        <v>698</v>
      </c>
      <c r="E3671" t="s">
        <v>711</v>
      </c>
    </row>
    <row r="3672" spans="2:5" x14ac:dyDescent="0.3">
      <c r="B3672" t="s">
        <v>6004</v>
      </c>
      <c r="C3672">
        <v>511672</v>
      </c>
      <c r="D3672" t="s">
        <v>698</v>
      </c>
      <c r="E3672" t="s">
        <v>730</v>
      </c>
    </row>
    <row r="3673" spans="2:5" x14ac:dyDescent="0.3">
      <c r="B3673" t="s">
        <v>6005</v>
      </c>
      <c r="C3673">
        <v>516110</v>
      </c>
      <c r="D3673" t="s">
        <v>6006</v>
      </c>
      <c r="E3673" t="s">
        <v>887</v>
      </c>
    </row>
    <row r="3674" spans="2:5" x14ac:dyDescent="0.3">
      <c r="B3674" t="s">
        <v>6007</v>
      </c>
      <c r="C3674">
        <v>526544</v>
      </c>
      <c r="D3674" t="s">
        <v>698</v>
      </c>
      <c r="E3674" t="s">
        <v>704</v>
      </c>
    </row>
    <row r="3675" spans="2:5" x14ac:dyDescent="0.3">
      <c r="B3675" t="s">
        <v>6008</v>
      </c>
      <c r="C3675">
        <v>507894</v>
      </c>
      <c r="D3675" t="s">
        <v>698</v>
      </c>
      <c r="E3675" t="s">
        <v>975</v>
      </c>
    </row>
    <row r="3676" spans="2:5" x14ac:dyDescent="0.3">
      <c r="B3676" t="s">
        <v>6009</v>
      </c>
      <c r="C3676">
        <v>507894</v>
      </c>
      <c r="D3676" t="s">
        <v>698</v>
      </c>
      <c r="E3676" t="s">
        <v>975</v>
      </c>
    </row>
    <row r="3677" spans="2:5" x14ac:dyDescent="0.3">
      <c r="B3677" t="s">
        <v>6010</v>
      </c>
      <c r="C3677">
        <v>505790</v>
      </c>
      <c r="D3677" t="s">
        <v>6011</v>
      </c>
      <c r="E3677" t="s">
        <v>706</v>
      </c>
    </row>
    <row r="3678" spans="2:5" x14ac:dyDescent="0.3">
      <c r="B3678" t="s">
        <v>6012</v>
      </c>
      <c r="C3678">
        <v>505790</v>
      </c>
      <c r="D3678" t="s">
        <v>6011</v>
      </c>
      <c r="E3678" t="s">
        <v>706</v>
      </c>
    </row>
    <row r="3679" spans="2:5" x14ac:dyDescent="0.3">
      <c r="B3679" t="s">
        <v>6013</v>
      </c>
      <c r="C3679">
        <v>534139</v>
      </c>
      <c r="D3679" t="s">
        <v>6014</v>
      </c>
      <c r="E3679" t="s">
        <v>741</v>
      </c>
    </row>
    <row r="3680" spans="2:5" x14ac:dyDescent="0.3">
      <c r="B3680" t="s">
        <v>6015</v>
      </c>
      <c r="C3680">
        <v>538857</v>
      </c>
      <c r="D3680" t="s">
        <v>698</v>
      </c>
      <c r="E3680" t="s">
        <v>715</v>
      </c>
    </row>
    <row r="3681" spans="2:5" x14ac:dyDescent="0.3">
      <c r="B3681" t="s">
        <v>6016</v>
      </c>
      <c r="C3681">
        <v>505141</v>
      </c>
      <c r="D3681" t="s">
        <v>698</v>
      </c>
      <c r="E3681" t="s">
        <v>1356</v>
      </c>
    </row>
    <row r="3682" spans="2:5" x14ac:dyDescent="0.3">
      <c r="B3682" t="s">
        <v>6017</v>
      </c>
      <c r="C3682">
        <v>505141</v>
      </c>
      <c r="D3682" t="s">
        <v>698</v>
      </c>
      <c r="E3682" t="s">
        <v>1356</v>
      </c>
    </row>
    <row r="3683" spans="2:5" x14ac:dyDescent="0.3">
      <c r="B3683" t="s">
        <v>6018</v>
      </c>
      <c r="C3683">
        <v>530361</v>
      </c>
      <c r="D3683" t="s">
        <v>698</v>
      </c>
      <c r="E3683" t="s">
        <v>758</v>
      </c>
    </row>
    <row r="3684" spans="2:5" x14ac:dyDescent="0.3">
      <c r="B3684" t="s">
        <v>6019</v>
      </c>
      <c r="C3684">
        <v>533268</v>
      </c>
      <c r="D3684" t="s">
        <v>698</v>
      </c>
      <c r="E3684" t="s">
        <v>1437</v>
      </c>
    </row>
    <row r="3685" spans="2:5" x14ac:dyDescent="0.3">
      <c r="B3685" t="s">
        <v>6020</v>
      </c>
      <c r="C3685">
        <v>526807</v>
      </c>
      <c r="D3685" t="s">
        <v>6021</v>
      </c>
      <c r="E3685" t="s">
        <v>1946</v>
      </c>
    </row>
    <row r="3686" spans="2:5" x14ac:dyDescent="0.3">
      <c r="B3686" t="s">
        <v>6022</v>
      </c>
      <c r="C3686">
        <v>521182</v>
      </c>
      <c r="D3686" t="s">
        <v>698</v>
      </c>
      <c r="E3686" t="s">
        <v>720</v>
      </c>
    </row>
    <row r="3687" spans="2:5" x14ac:dyDescent="0.3">
      <c r="B3687" t="s">
        <v>6023</v>
      </c>
      <c r="C3687">
        <v>514264</v>
      </c>
      <c r="D3687" t="s">
        <v>698</v>
      </c>
      <c r="E3687" t="s">
        <v>713</v>
      </c>
    </row>
    <row r="3688" spans="2:5" x14ac:dyDescent="0.3">
      <c r="B3688" t="s">
        <v>6024</v>
      </c>
      <c r="C3688" t="s">
        <v>698</v>
      </c>
      <c r="D3688" t="s">
        <v>6025</v>
      </c>
      <c r="E3688" t="s">
        <v>709</v>
      </c>
    </row>
    <row r="3689" spans="2:5" x14ac:dyDescent="0.3">
      <c r="B3689" t="s">
        <v>6026</v>
      </c>
      <c r="C3689">
        <v>540673</v>
      </c>
      <c r="D3689" t="s">
        <v>6027</v>
      </c>
      <c r="E3689" t="s">
        <v>3479</v>
      </c>
    </row>
    <row r="3690" spans="2:5" x14ac:dyDescent="0.3">
      <c r="B3690" t="s">
        <v>6028</v>
      </c>
      <c r="C3690">
        <v>540673</v>
      </c>
      <c r="D3690" t="s">
        <v>6027</v>
      </c>
      <c r="E3690" t="s">
        <v>3479</v>
      </c>
    </row>
    <row r="3691" spans="2:5" x14ac:dyDescent="0.3">
      <c r="B3691" t="s">
        <v>6029</v>
      </c>
      <c r="C3691">
        <v>532886</v>
      </c>
      <c r="D3691" t="s">
        <v>6030</v>
      </c>
      <c r="E3691" t="s">
        <v>713</v>
      </c>
    </row>
    <row r="3692" spans="2:5" x14ac:dyDescent="0.3">
      <c r="B3692" t="s">
        <v>6031</v>
      </c>
      <c r="C3692">
        <v>530075</v>
      </c>
      <c r="D3692" t="s">
        <v>6032</v>
      </c>
      <c r="E3692" t="s">
        <v>761</v>
      </c>
    </row>
    <row r="3693" spans="2:5" x14ac:dyDescent="0.3">
      <c r="B3693" t="s">
        <v>6033</v>
      </c>
      <c r="C3693">
        <v>538875</v>
      </c>
      <c r="D3693" t="s">
        <v>698</v>
      </c>
      <c r="E3693" t="s">
        <v>1119</v>
      </c>
    </row>
    <row r="3694" spans="2:5" x14ac:dyDescent="0.3">
      <c r="B3694" t="s">
        <v>6034</v>
      </c>
      <c r="C3694">
        <v>532021</v>
      </c>
      <c r="D3694" t="s">
        <v>698</v>
      </c>
      <c r="E3694" t="s">
        <v>736</v>
      </c>
    </row>
    <row r="3695" spans="2:5" x14ac:dyDescent="0.3">
      <c r="B3695" t="s">
        <v>6035</v>
      </c>
      <c r="C3695">
        <v>531980</v>
      </c>
      <c r="D3695" t="s">
        <v>698</v>
      </c>
      <c r="E3695" t="s">
        <v>684</v>
      </c>
    </row>
    <row r="3696" spans="2:5" x14ac:dyDescent="0.3">
      <c r="B3696" t="s">
        <v>6036</v>
      </c>
      <c r="C3696">
        <v>512529</v>
      </c>
      <c r="D3696" t="s">
        <v>6037</v>
      </c>
      <c r="E3696" t="s">
        <v>736</v>
      </c>
    </row>
    <row r="3697" spans="2:5" x14ac:dyDescent="0.3">
      <c r="B3697" t="s">
        <v>6038</v>
      </c>
      <c r="C3697" t="s">
        <v>698</v>
      </c>
      <c r="D3697" t="s">
        <v>6039</v>
      </c>
      <c r="E3697" t="s">
        <v>709</v>
      </c>
    </row>
    <row r="3698" spans="2:5" x14ac:dyDescent="0.3">
      <c r="B3698" t="s">
        <v>6040</v>
      </c>
      <c r="C3698">
        <v>502450</v>
      </c>
      <c r="D3698" t="s">
        <v>6041</v>
      </c>
      <c r="E3698" t="s">
        <v>692</v>
      </c>
    </row>
    <row r="3699" spans="2:5" x14ac:dyDescent="0.3">
      <c r="B3699" t="s">
        <v>6042</v>
      </c>
      <c r="C3699">
        <v>505075</v>
      </c>
      <c r="D3699" t="s">
        <v>6043</v>
      </c>
      <c r="E3699" t="s">
        <v>1053</v>
      </c>
    </row>
    <row r="3700" spans="2:5" x14ac:dyDescent="0.3">
      <c r="B3700" t="s">
        <v>6044</v>
      </c>
      <c r="C3700">
        <v>511760</v>
      </c>
      <c r="D3700" t="s">
        <v>698</v>
      </c>
      <c r="E3700" t="s">
        <v>715</v>
      </c>
    </row>
    <row r="3701" spans="2:5" x14ac:dyDescent="0.3">
      <c r="B3701" t="s">
        <v>6045</v>
      </c>
      <c r="C3701">
        <v>524324</v>
      </c>
      <c r="D3701" t="s">
        <v>698</v>
      </c>
      <c r="E3701" t="s">
        <v>858</v>
      </c>
    </row>
    <row r="3702" spans="2:5" x14ac:dyDescent="0.3">
      <c r="B3702" t="s">
        <v>6046</v>
      </c>
      <c r="C3702">
        <v>532993</v>
      </c>
      <c r="D3702" t="s">
        <v>6047</v>
      </c>
      <c r="E3702" t="s">
        <v>1226</v>
      </c>
    </row>
    <row r="3703" spans="2:5" x14ac:dyDescent="0.3">
      <c r="B3703" t="s">
        <v>6048</v>
      </c>
      <c r="C3703">
        <v>530867</v>
      </c>
      <c r="D3703" t="s">
        <v>698</v>
      </c>
      <c r="E3703" t="s">
        <v>681</v>
      </c>
    </row>
    <row r="3704" spans="2:5" x14ac:dyDescent="0.3">
      <c r="B3704" t="s">
        <v>6049</v>
      </c>
      <c r="C3704">
        <v>524546</v>
      </c>
      <c r="D3704" t="s">
        <v>698</v>
      </c>
      <c r="E3704" t="s">
        <v>736</v>
      </c>
    </row>
    <row r="3705" spans="2:5" x14ac:dyDescent="0.3">
      <c r="B3705" t="s">
        <v>6050</v>
      </c>
      <c r="C3705">
        <v>513436</v>
      </c>
      <c r="D3705" t="s">
        <v>6051</v>
      </c>
      <c r="E3705" t="s">
        <v>730</v>
      </c>
    </row>
    <row r="3706" spans="2:5" x14ac:dyDescent="0.3">
      <c r="B3706" t="s">
        <v>6052</v>
      </c>
      <c r="C3706">
        <v>509870</v>
      </c>
      <c r="D3706" t="s">
        <v>698</v>
      </c>
      <c r="E3706" t="s">
        <v>784</v>
      </c>
    </row>
    <row r="3707" spans="2:5" x14ac:dyDescent="0.3">
      <c r="B3707" t="s">
        <v>6053</v>
      </c>
      <c r="C3707">
        <v>519031</v>
      </c>
      <c r="D3707" t="s">
        <v>698</v>
      </c>
      <c r="E3707" t="s">
        <v>758</v>
      </c>
    </row>
    <row r="3708" spans="2:5" x14ac:dyDescent="0.3">
      <c r="B3708" t="s">
        <v>6054</v>
      </c>
      <c r="C3708">
        <v>526508</v>
      </c>
      <c r="D3708" t="s">
        <v>698</v>
      </c>
      <c r="E3708" t="s">
        <v>1946</v>
      </c>
    </row>
    <row r="3709" spans="2:5" x14ac:dyDescent="0.3">
      <c r="B3709" t="s">
        <v>6055</v>
      </c>
      <c r="C3709">
        <v>539520</v>
      </c>
      <c r="D3709" t="s">
        <v>698</v>
      </c>
      <c r="E3709" t="s">
        <v>720</v>
      </c>
    </row>
    <row r="3710" spans="2:5" x14ac:dyDescent="0.3">
      <c r="B3710" t="s">
        <v>6056</v>
      </c>
      <c r="C3710">
        <v>501423</v>
      </c>
      <c r="D3710" t="s">
        <v>698</v>
      </c>
      <c r="E3710" t="s">
        <v>818</v>
      </c>
    </row>
    <row r="3711" spans="2:5" x14ac:dyDescent="0.3">
      <c r="B3711" t="s">
        <v>6057</v>
      </c>
      <c r="C3711" t="s">
        <v>698</v>
      </c>
      <c r="D3711" t="s">
        <v>6058</v>
      </c>
      <c r="E3711" t="s">
        <v>709</v>
      </c>
    </row>
    <row r="3712" spans="2:5" x14ac:dyDescent="0.3">
      <c r="B3712" t="s">
        <v>6059</v>
      </c>
      <c r="C3712">
        <v>531431</v>
      </c>
      <c r="D3712" t="s">
        <v>6060</v>
      </c>
      <c r="E3712" t="s">
        <v>706</v>
      </c>
    </row>
    <row r="3713" spans="2:5" x14ac:dyDescent="0.3">
      <c r="B3713" t="s">
        <v>6061</v>
      </c>
      <c r="C3713">
        <v>531431</v>
      </c>
      <c r="D3713" t="s">
        <v>6060</v>
      </c>
      <c r="E3713" t="s">
        <v>706</v>
      </c>
    </row>
    <row r="3714" spans="2:5" x14ac:dyDescent="0.3">
      <c r="B3714" t="s">
        <v>6062</v>
      </c>
      <c r="C3714">
        <v>540797</v>
      </c>
      <c r="D3714" t="s">
        <v>6063</v>
      </c>
      <c r="E3714" t="s">
        <v>1168</v>
      </c>
    </row>
    <row r="3715" spans="2:5" x14ac:dyDescent="0.3">
      <c r="B3715" t="s">
        <v>6064</v>
      </c>
      <c r="C3715">
        <v>511754</v>
      </c>
      <c r="D3715" t="s">
        <v>698</v>
      </c>
      <c r="E3715" t="s">
        <v>715</v>
      </c>
    </row>
    <row r="3716" spans="2:5" x14ac:dyDescent="0.3">
      <c r="B3716" t="s">
        <v>6065</v>
      </c>
      <c r="C3716">
        <v>539895</v>
      </c>
      <c r="D3716" t="s">
        <v>698</v>
      </c>
      <c r="E3716" t="s">
        <v>681</v>
      </c>
    </row>
    <row r="3717" spans="2:5" x14ac:dyDescent="0.3">
      <c r="B3717" t="s">
        <v>6066</v>
      </c>
      <c r="C3717">
        <v>509874</v>
      </c>
      <c r="D3717" t="s">
        <v>6067</v>
      </c>
      <c r="E3717" t="s">
        <v>975</v>
      </c>
    </row>
    <row r="3718" spans="2:5" x14ac:dyDescent="0.3">
      <c r="B3718" t="s">
        <v>6068</v>
      </c>
      <c r="C3718">
        <v>512499</v>
      </c>
      <c r="D3718" t="s">
        <v>698</v>
      </c>
      <c r="E3718" t="s">
        <v>681</v>
      </c>
    </row>
    <row r="3719" spans="2:5" x14ac:dyDescent="0.3">
      <c r="B3719" t="s">
        <v>6069</v>
      </c>
      <c r="C3719">
        <v>532455</v>
      </c>
      <c r="D3719" t="s">
        <v>698</v>
      </c>
      <c r="E3719" t="s">
        <v>772</v>
      </c>
    </row>
    <row r="3720" spans="2:5" x14ac:dyDescent="0.3">
      <c r="B3720" t="s">
        <v>6070</v>
      </c>
      <c r="C3720">
        <v>540259</v>
      </c>
      <c r="D3720" t="s">
        <v>698</v>
      </c>
      <c r="E3720" t="s">
        <v>3479</v>
      </c>
    </row>
    <row r="3721" spans="2:5" x14ac:dyDescent="0.3">
      <c r="B3721" t="s">
        <v>6071</v>
      </c>
      <c r="C3721">
        <v>542232</v>
      </c>
      <c r="D3721" t="s">
        <v>6072</v>
      </c>
      <c r="E3721" t="s">
        <v>1064</v>
      </c>
    </row>
    <row r="3722" spans="2:5" x14ac:dyDescent="0.3">
      <c r="B3722" t="s">
        <v>6073</v>
      </c>
      <c r="C3722">
        <v>540425</v>
      </c>
      <c r="D3722" t="s">
        <v>6074</v>
      </c>
      <c r="E3722" t="s">
        <v>1021</v>
      </c>
    </row>
    <row r="3723" spans="2:5" x14ac:dyDescent="0.3">
      <c r="B3723" t="s">
        <v>6075</v>
      </c>
      <c r="C3723">
        <v>512297</v>
      </c>
      <c r="D3723" t="s">
        <v>698</v>
      </c>
      <c r="E3723" t="s">
        <v>706</v>
      </c>
    </row>
    <row r="3724" spans="2:5" x14ac:dyDescent="0.3">
      <c r="B3724" t="s">
        <v>6076</v>
      </c>
      <c r="C3724">
        <v>531925</v>
      </c>
      <c r="D3724" t="s">
        <v>698</v>
      </c>
      <c r="E3724" t="s">
        <v>758</v>
      </c>
    </row>
    <row r="3725" spans="2:5" x14ac:dyDescent="0.3">
      <c r="B3725" t="s">
        <v>6077</v>
      </c>
      <c r="C3725">
        <v>522034</v>
      </c>
      <c r="D3725" t="s">
        <v>6078</v>
      </c>
      <c r="E3725" t="s">
        <v>1053</v>
      </c>
    </row>
    <row r="3726" spans="2:5" x14ac:dyDescent="0.3">
      <c r="B3726" t="s">
        <v>6079</v>
      </c>
      <c r="C3726">
        <v>539921</v>
      </c>
      <c r="D3726" t="s">
        <v>698</v>
      </c>
      <c r="E3726" t="s">
        <v>803</v>
      </c>
    </row>
    <row r="3727" spans="2:5" x14ac:dyDescent="0.3">
      <c r="B3727" t="s">
        <v>6080</v>
      </c>
      <c r="C3727" t="s">
        <v>698</v>
      </c>
      <c r="D3727" t="s">
        <v>6081</v>
      </c>
      <c r="E3727" t="s">
        <v>709</v>
      </c>
    </row>
    <row r="3728" spans="2:5" x14ac:dyDescent="0.3">
      <c r="B3728" t="s">
        <v>6082</v>
      </c>
      <c r="C3728" t="s">
        <v>698</v>
      </c>
      <c r="D3728" t="s">
        <v>6081</v>
      </c>
      <c r="E3728" t="s">
        <v>709</v>
      </c>
    </row>
    <row r="3729" spans="2:5" x14ac:dyDescent="0.3">
      <c r="B3729" t="s">
        <v>6083</v>
      </c>
      <c r="C3729">
        <v>514402</v>
      </c>
      <c r="D3729" t="s">
        <v>698</v>
      </c>
      <c r="E3729" t="s">
        <v>713</v>
      </c>
    </row>
    <row r="3730" spans="2:5" x14ac:dyDescent="0.3">
      <c r="B3730" t="s">
        <v>6084</v>
      </c>
      <c r="C3730">
        <v>539584</v>
      </c>
      <c r="D3730" t="s">
        <v>698</v>
      </c>
      <c r="E3730" t="s">
        <v>720</v>
      </c>
    </row>
    <row r="3731" spans="2:5" x14ac:dyDescent="0.3">
      <c r="B3731" t="s">
        <v>6085</v>
      </c>
      <c r="C3731">
        <v>538666</v>
      </c>
      <c r="D3731" t="s">
        <v>6086</v>
      </c>
      <c r="E3731" t="s">
        <v>842</v>
      </c>
    </row>
    <row r="3732" spans="2:5" x14ac:dyDescent="0.3">
      <c r="B3732" t="s">
        <v>6087</v>
      </c>
      <c r="C3732">
        <v>513548</v>
      </c>
      <c r="D3732" t="s">
        <v>698</v>
      </c>
      <c r="E3732" t="s">
        <v>730</v>
      </c>
    </row>
    <row r="3733" spans="2:5" x14ac:dyDescent="0.3">
      <c r="B3733" t="s">
        <v>6088</v>
      </c>
      <c r="C3733">
        <v>535602</v>
      </c>
      <c r="D3733" t="s">
        <v>6089</v>
      </c>
      <c r="E3733" t="s">
        <v>1053</v>
      </c>
    </row>
    <row r="3734" spans="2:5" x14ac:dyDescent="0.3">
      <c r="B3734" t="s">
        <v>6090</v>
      </c>
      <c r="C3734">
        <v>512393</v>
      </c>
      <c r="D3734" t="s">
        <v>698</v>
      </c>
      <c r="E3734" t="s">
        <v>681</v>
      </c>
    </row>
    <row r="3735" spans="2:5" x14ac:dyDescent="0.3">
      <c r="B3735" t="s">
        <v>6091</v>
      </c>
      <c r="C3735">
        <v>540725</v>
      </c>
      <c r="D3735" t="s">
        <v>698</v>
      </c>
      <c r="E3735" t="s">
        <v>681</v>
      </c>
    </row>
    <row r="3736" spans="2:5" x14ac:dyDescent="0.3">
      <c r="B3736" t="s">
        <v>6092</v>
      </c>
      <c r="C3736">
        <v>540786</v>
      </c>
      <c r="D3736" t="s">
        <v>698</v>
      </c>
      <c r="E3736" t="s">
        <v>996</v>
      </c>
    </row>
    <row r="3737" spans="2:5" x14ac:dyDescent="0.3">
      <c r="B3737" t="s">
        <v>6093</v>
      </c>
      <c r="C3737">
        <v>532908</v>
      </c>
      <c r="D3737" t="s">
        <v>6094</v>
      </c>
      <c r="E3737" t="s">
        <v>736</v>
      </c>
    </row>
    <row r="3738" spans="2:5" x14ac:dyDescent="0.3">
      <c r="B3738" t="s">
        <v>6095</v>
      </c>
      <c r="C3738">
        <v>523449</v>
      </c>
      <c r="D3738" t="s">
        <v>698</v>
      </c>
      <c r="E3738" t="s">
        <v>1067</v>
      </c>
    </row>
    <row r="3739" spans="2:5" x14ac:dyDescent="0.3">
      <c r="B3739" t="s">
        <v>6096</v>
      </c>
      <c r="C3739">
        <v>523449</v>
      </c>
      <c r="D3739" t="s">
        <v>698</v>
      </c>
      <c r="E3739" t="s">
        <v>1067</v>
      </c>
    </row>
    <row r="3740" spans="2:5" x14ac:dyDescent="0.3">
      <c r="B3740" t="s">
        <v>6097</v>
      </c>
      <c r="C3740">
        <v>538212</v>
      </c>
      <c r="D3740" t="s">
        <v>698</v>
      </c>
      <c r="E3740" t="s">
        <v>715</v>
      </c>
    </row>
    <row r="3741" spans="2:5" x14ac:dyDescent="0.3">
      <c r="B3741" t="s">
        <v>6098</v>
      </c>
      <c r="C3741">
        <v>540221</v>
      </c>
      <c r="D3741" t="s">
        <v>698</v>
      </c>
      <c r="E3741" t="s">
        <v>720</v>
      </c>
    </row>
    <row r="3742" spans="2:5" x14ac:dyDescent="0.3">
      <c r="B3742" t="s">
        <v>6099</v>
      </c>
      <c r="C3742">
        <v>540147</v>
      </c>
      <c r="D3742" t="s">
        <v>698</v>
      </c>
      <c r="E3742" t="s">
        <v>1096</v>
      </c>
    </row>
    <row r="3743" spans="2:5" x14ac:dyDescent="0.3">
      <c r="B3743" t="s">
        <v>6100</v>
      </c>
      <c r="C3743">
        <v>540203</v>
      </c>
      <c r="D3743" t="s">
        <v>6101</v>
      </c>
      <c r="E3743" t="s">
        <v>975</v>
      </c>
    </row>
    <row r="3744" spans="2:5" x14ac:dyDescent="0.3">
      <c r="B3744" t="s">
        <v>6102</v>
      </c>
      <c r="C3744">
        <v>540757</v>
      </c>
      <c r="D3744" t="s">
        <v>698</v>
      </c>
      <c r="E3744" t="s">
        <v>758</v>
      </c>
    </row>
    <row r="3745" spans="2:5" x14ac:dyDescent="0.3">
      <c r="B3745" t="s">
        <v>6103</v>
      </c>
      <c r="C3745">
        <v>530525</v>
      </c>
      <c r="D3745" t="s">
        <v>698</v>
      </c>
      <c r="E3745" t="s">
        <v>812</v>
      </c>
    </row>
    <row r="3746" spans="2:5" x14ac:dyDescent="0.3">
      <c r="B3746" t="s">
        <v>6104</v>
      </c>
      <c r="C3746">
        <v>533301</v>
      </c>
      <c r="D3746" t="s">
        <v>6105</v>
      </c>
      <c r="E3746" t="s">
        <v>713</v>
      </c>
    </row>
    <row r="3747" spans="2:5" x14ac:dyDescent="0.3">
      <c r="B3747" t="s">
        <v>6106</v>
      </c>
      <c r="C3747">
        <v>526839</v>
      </c>
      <c r="D3747" t="s">
        <v>698</v>
      </c>
      <c r="E3747" t="s">
        <v>1096</v>
      </c>
    </row>
    <row r="3748" spans="2:5" x14ac:dyDescent="0.3">
      <c r="B3748" t="s">
        <v>6107</v>
      </c>
      <c r="C3748">
        <v>538685</v>
      </c>
      <c r="D3748" t="s">
        <v>6108</v>
      </c>
      <c r="E3748" t="s">
        <v>701</v>
      </c>
    </row>
    <row r="3749" spans="2:5" x14ac:dyDescent="0.3">
      <c r="B3749" t="s">
        <v>6109</v>
      </c>
      <c r="C3749">
        <v>512367</v>
      </c>
      <c r="D3749" t="s">
        <v>698</v>
      </c>
      <c r="E3749" t="s">
        <v>681</v>
      </c>
    </row>
    <row r="3750" spans="2:5" x14ac:dyDescent="0.3">
      <c r="B3750" t="s">
        <v>6110</v>
      </c>
      <c r="C3750">
        <v>526117</v>
      </c>
      <c r="D3750" t="s">
        <v>698</v>
      </c>
      <c r="E3750" t="s">
        <v>1244</v>
      </c>
    </row>
    <row r="3751" spans="2:5" x14ac:dyDescent="0.3">
      <c r="B3751" t="s">
        <v>6111</v>
      </c>
      <c r="C3751">
        <v>539111</v>
      </c>
      <c r="D3751" t="s">
        <v>698</v>
      </c>
      <c r="E3751" t="s">
        <v>713</v>
      </c>
    </row>
    <row r="3752" spans="2:5" x14ac:dyDescent="0.3">
      <c r="B3752" t="s">
        <v>6112</v>
      </c>
      <c r="C3752">
        <v>526137</v>
      </c>
      <c r="D3752" t="s">
        <v>698</v>
      </c>
      <c r="E3752" t="s">
        <v>893</v>
      </c>
    </row>
    <row r="3753" spans="2:5" x14ac:dyDescent="0.3">
      <c r="B3753" t="s">
        <v>6113</v>
      </c>
      <c r="C3753">
        <v>507952</v>
      </c>
      <c r="D3753" t="s">
        <v>698</v>
      </c>
      <c r="E3753" t="s">
        <v>715</v>
      </c>
    </row>
    <row r="3754" spans="2:5" x14ac:dyDescent="0.3">
      <c r="B3754" t="s">
        <v>6114</v>
      </c>
      <c r="C3754">
        <v>531201</v>
      </c>
      <c r="D3754" t="s">
        <v>698</v>
      </c>
      <c r="E3754" t="s">
        <v>996</v>
      </c>
    </row>
    <row r="3755" spans="2:5" x14ac:dyDescent="0.3">
      <c r="B3755" t="s">
        <v>6115</v>
      </c>
      <c r="C3755">
        <v>513709</v>
      </c>
      <c r="D3755" t="s">
        <v>698</v>
      </c>
      <c r="E3755" t="s">
        <v>706</v>
      </c>
    </row>
    <row r="3756" spans="2:5" x14ac:dyDescent="0.3">
      <c r="B3756" t="s">
        <v>6116</v>
      </c>
      <c r="C3756">
        <v>530549</v>
      </c>
      <c r="D3756" t="s">
        <v>6117</v>
      </c>
      <c r="E3756" t="s">
        <v>736</v>
      </c>
    </row>
    <row r="3757" spans="2:5" x14ac:dyDescent="0.3">
      <c r="B3757" t="s">
        <v>6118</v>
      </c>
      <c r="C3757">
        <v>533389</v>
      </c>
      <c r="D3757" t="s">
        <v>6119</v>
      </c>
      <c r="E3757" t="s">
        <v>996</v>
      </c>
    </row>
    <row r="3758" spans="2:5" x14ac:dyDescent="0.3">
      <c r="B3758" t="s">
        <v>6120</v>
      </c>
      <c r="C3758">
        <v>523598</v>
      </c>
      <c r="D3758" t="s">
        <v>6121</v>
      </c>
      <c r="E3758" t="s">
        <v>1946</v>
      </c>
    </row>
    <row r="3759" spans="2:5" x14ac:dyDescent="0.3">
      <c r="B3759" t="s">
        <v>6122</v>
      </c>
      <c r="C3759">
        <v>523598</v>
      </c>
      <c r="D3759" t="s">
        <v>6121</v>
      </c>
      <c r="E3759" t="s">
        <v>1946</v>
      </c>
    </row>
    <row r="3760" spans="2:5" x14ac:dyDescent="0.3">
      <c r="B3760" t="s">
        <v>6123</v>
      </c>
      <c r="C3760">
        <v>512289</v>
      </c>
      <c r="D3760" t="s">
        <v>6124</v>
      </c>
      <c r="E3760" t="s">
        <v>2946</v>
      </c>
    </row>
    <row r="3761" spans="2:5" x14ac:dyDescent="0.3">
      <c r="B3761" t="s">
        <v>6125</v>
      </c>
      <c r="C3761">
        <v>540693</v>
      </c>
      <c r="D3761" t="s">
        <v>698</v>
      </c>
      <c r="E3761" t="s">
        <v>818</v>
      </c>
    </row>
    <row r="3762" spans="2:5" x14ac:dyDescent="0.3">
      <c r="B3762" t="s">
        <v>6126</v>
      </c>
      <c r="C3762">
        <v>532323</v>
      </c>
      <c r="D3762" t="s">
        <v>698</v>
      </c>
      <c r="E3762" t="s">
        <v>711</v>
      </c>
    </row>
    <row r="3763" spans="2:5" x14ac:dyDescent="0.3">
      <c r="B3763" t="s">
        <v>6127</v>
      </c>
      <c r="C3763">
        <v>530433</v>
      </c>
      <c r="D3763" t="s">
        <v>698</v>
      </c>
      <c r="E3763" t="s">
        <v>1206</v>
      </c>
    </row>
    <row r="3764" spans="2:5" x14ac:dyDescent="0.3">
      <c r="B3764" t="s">
        <v>6128</v>
      </c>
      <c r="C3764">
        <v>540072</v>
      </c>
      <c r="D3764" t="s">
        <v>698</v>
      </c>
      <c r="E3764" t="s">
        <v>1226</v>
      </c>
    </row>
    <row r="3765" spans="2:5" x14ac:dyDescent="0.3">
      <c r="B3765" t="s">
        <v>6129</v>
      </c>
      <c r="C3765">
        <v>524602</v>
      </c>
      <c r="D3765" t="s">
        <v>6130</v>
      </c>
      <c r="E3765" t="s">
        <v>887</v>
      </c>
    </row>
    <row r="3766" spans="2:5" x14ac:dyDescent="0.3">
      <c r="B3766" t="s">
        <v>6131</v>
      </c>
      <c r="C3766">
        <v>540961</v>
      </c>
      <c r="D3766" t="s">
        <v>6132</v>
      </c>
      <c r="E3766" t="s">
        <v>713</v>
      </c>
    </row>
    <row r="3767" spans="2:5" x14ac:dyDescent="0.3">
      <c r="B3767" t="s">
        <v>6133</v>
      </c>
      <c r="C3767">
        <v>521003</v>
      </c>
      <c r="D3767" t="s">
        <v>698</v>
      </c>
      <c r="E3767" t="s">
        <v>720</v>
      </c>
    </row>
    <row r="3768" spans="2:5" x14ac:dyDescent="0.3">
      <c r="B3768" t="s">
        <v>6134</v>
      </c>
      <c r="C3768">
        <v>511108</v>
      </c>
      <c r="D3768" t="s">
        <v>6135</v>
      </c>
      <c r="E3768" t="s">
        <v>713</v>
      </c>
    </row>
    <row r="3769" spans="2:5" x14ac:dyDescent="0.3">
      <c r="B3769" t="s">
        <v>6136</v>
      </c>
      <c r="C3769">
        <v>522237</v>
      </c>
      <c r="D3769" t="s">
        <v>698</v>
      </c>
      <c r="E3769" t="s">
        <v>706</v>
      </c>
    </row>
    <row r="3770" spans="2:5" x14ac:dyDescent="0.3">
      <c r="B3770" t="s">
        <v>6137</v>
      </c>
      <c r="C3770">
        <v>513097</v>
      </c>
      <c r="D3770" t="s">
        <v>698</v>
      </c>
      <c r="E3770" t="s">
        <v>1240</v>
      </c>
    </row>
    <row r="3771" spans="2:5" x14ac:dyDescent="0.3">
      <c r="B3771" t="s">
        <v>6138</v>
      </c>
      <c r="C3771">
        <v>539148</v>
      </c>
      <c r="D3771" t="s">
        <v>698</v>
      </c>
      <c r="E3771" t="s">
        <v>842</v>
      </c>
    </row>
    <row r="3772" spans="2:5" x14ac:dyDescent="0.3">
      <c r="B3772" t="s">
        <v>6139</v>
      </c>
      <c r="C3772">
        <v>532776</v>
      </c>
      <c r="D3772" t="s">
        <v>6140</v>
      </c>
      <c r="E3772" t="s">
        <v>1053</v>
      </c>
    </row>
    <row r="3773" spans="2:5" x14ac:dyDescent="0.3">
      <c r="B3773" t="s">
        <v>6141</v>
      </c>
      <c r="C3773">
        <v>539593</v>
      </c>
      <c r="D3773" t="s">
        <v>698</v>
      </c>
      <c r="E3773" t="s">
        <v>681</v>
      </c>
    </row>
    <row r="3774" spans="2:5" x14ac:dyDescent="0.3">
      <c r="B3774" t="s">
        <v>6142</v>
      </c>
      <c r="C3774">
        <v>539683</v>
      </c>
      <c r="D3774" t="s">
        <v>698</v>
      </c>
      <c r="E3774" t="s">
        <v>715</v>
      </c>
    </row>
    <row r="3775" spans="2:5" x14ac:dyDescent="0.3">
      <c r="B3775" t="s">
        <v>6143</v>
      </c>
      <c r="C3775">
        <v>539833</v>
      </c>
      <c r="D3775" t="s">
        <v>698</v>
      </c>
      <c r="E3775" t="s">
        <v>715</v>
      </c>
    </row>
    <row r="3776" spans="2:5" x14ac:dyDescent="0.3">
      <c r="B3776" t="s">
        <v>6144</v>
      </c>
      <c r="C3776">
        <v>532638</v>
      </c>
      <c r="D3776" t="s">
        <v>6145</v>
      </c>
      <c r="E3776" t="s">
        <v>867</v>
      </c>
    </row>
    <row r="3777" spans="2:5" x14ac:dyDescent="0.3">
      <c r="B3777" t="s">
        <v>6146</v>
      </c>
      <c r="C3777" t="s">
        <v>698</v>
      </c>
      <c r="D3777" t="s">
        <v>6147</v>
      </c>
      <c r="E3777" t="s">
        <v>709</v>
      </c>
    </row>
    <row r="3778" spans="2:5" x14ac:dyDescent="0.3">
      <c r="B3778" t="s">
        <v>6148</v>
      </c>
      <c r="C3778">
        <v>538795</v>
      </c>
      <c r="D3778" t="s">
        <v>698</v>
      </c>
      <c r="E3778" t="s">
        <v>692</v>
      </c>
    </row>
    <row r="3779" spans="2:5" x14ac:dyDescent="0.3">
      <c r="B3779" t="s">
        <v>6149</v>
      </c>
      <c r="C3779">
        <v>521131</v>
      </c>
      <c r="D3779" t="s">
        <v>698</v>
      </c>
      <c r="E3779" t="s">
        <v>713</v>
      </c>
    </row>
    <row r="3780" spans="2:5" x14ac:dyDescent="0.3">
      <c r="B3780" t="s">
        <v>6150</v>
      </c>
      <c r="C3780">
        <v>502563</v>
      </c>
      <c r="D3780" t="s">
        <v>698</v>
      </c>
      <c r="E3780" t="s">
        <v>692</v>
      </c>
    </row>
    <row r="3781" spans="2:5" x14ac:dyDescent="0.3">
      <c r="B3781" t="s">
        <v>6151</v>
      </c>
      <c r="C3781">
        <v>500387</v>
      </c>
      <c r="D3781" t="s">
        <v>6152</v>
      </c>
      <c r="E3781" t="s">
        <v>711</v>
      </c>
    </row>
    <row r="3782" spans="2:5" x14ac:dyDescent="0.3">
      <c r="B3782" t="s">
        <v>6153</v>
      </c>
      <c r="C3782">
        <v>502180</v>
      </c>
      <c r="D3782" t="s">
        <v>698</v>
      </c>
      <c r="E3782" t="s">
        <v>711</v>
      </c>
    </row>
    <row r="3783" spans="2:5" x14ac:dyDescent="0.3">
      <c r="B3783" t="s">
        <v>6154</v>
      </c>
      <c r="C3783">
        <v>539470</v>
      </c>
      <c r="D3783" t="s">
        <v>698</v>
      </c>
      <c r="E3783" t="s">
        <v>1036</v>
      </c>
    </row>
    <row r="3784" spans="2:5" x14ac:dyDescent="0.3">
      <c r="B3784" t="s">
        <v>6155</v>
      </c>
      <c r="C3784">
        <v>539470</v>
      </c>
      <c r="D3784" t="s">
        <v>698</v>
      </c>
      <c r="E3784" t="s">
        <v>1036</v>
      </c>
    </row>
    <row r="3785" spans="2:5" x14ac:dyDescent="0.3">
      <c r="B3785" t="s">
        <v>6156</v>
      </c>
      <c r="C3785">
        <v>530797</v>
      </c>
      <c r="D3785" t="s">
        <v>698</v>
      </c>
      <c r="E3785" t="s">
        <v>720</v>
      </c>
    </row>
    <row r="3786" spans="2:5" x14ac:dyDescent="0.3">
      <c r="B3786" t="s">
        <v>6157</v>
      </c>
      <c r="C3786">
        <v>532643</v>
      </c>
      <c r="D3786" t="s">
        <v>6158</v>
      </c>
      <c r="E3786" t="s">
        <v>1618</v>
      </c>
    </row>
    <row r="3787" spans="2:5" x14ac:dyDescent="0.3">
      <c r="B3787" t="s">
        <v>6159</v>
      </c>
      <c r="C3787">
        <v>540737</v>
      </c>
      <c r="D3787" t="s">
        <v>698</v>
      </c>
      <c r="E3787" t="s">
        <v>736</v>
      </c>
    </row>
    <row r="3788" spans="2:5" x14ac:dyDescent="0.3">
      <c r="B3788" t="s">
        <v>6160</v>
      </c>
      <c r="C3788">
        <v>512463</v>
      </c>
      <c r="D3788" t="s">
        <v>698</v>
      </c>
      <c r="E3788" t="s">
        <v>715</v>
      </c>
    </row>
    <row r="3789" spans="2:5" x14ac:dyDescent="0.3">
      <c r="B3789" t="s">
        <v>6161</v>
      </c>
      <c r="C3789">
        <v>524336</v>
      </c>
      <c r="D3789" t="s">
        <v>698</v>
      </c>
      <c r="E3789" t="s">
        <v>746</v>
      </c>
    </row>
    <row r="3790" spans="2:5" x14ac:dyDescent="0.3">
      <c r="B3790" t="s">
        <v>6162</v>
      </c>
      <c r="C3790">
        <v>516106</v>
      </c>
      <c r="D3790" t="s">
        <v>698</v>
      </c>
      <c r="E3790" t="s">
        <v>692</v>
      </c>
    </row>
    <row r="3791" spans="2:5" x14ac:dyDescent="0.3">
      <c r="B3791" t="s">
        <v>6163</v>
      </c>
      <c r="C3791">
        <v>542146</v>
      </c>
      <c r="D3791" t="s">
        <v>698</v>
      </c>
      <c r="E3791" t="s">
        <v>784</v>
      </c>
    </row>
    <row r="3792" spans="2:5" x14ac:dyDescent="0.3">
      <c r="B3792" t="s">
        <v>6164</v>
      </c>
      <c r="C3792">
        <v>500388</v>
      </c>
      <c r="D3792" t="s">
        <v>698</v>
      </c>
      <c r="E3792" t="s">
        <v>692</v>
      </c>
    </row>
    <row r="3793" spans="2:5" x14ac:dyDescent="0.3">
      <c r="B3793" t="s">
        <v>6165</v>
      </c>
      <c r="C3793">
        <v>503863</v>
      </c>
      <c r="D3793" t="s">
        <v>698</v>
      </c>
      <c r="E3793" t="s">
        <v>713</v>
      </c>
    </row>
    <row r="3794" spans="2:5" x14ac:dyDescent="0.3">
      <c r="B3794" t="s">
        <v>6166</v>
      </c>
      <c r="C3794">
        <v>531962</v>
      </c>
      <c r="D3794" t="s">
        <v>698</v>
      </c>
      <c r="E3794" t="s">
        <v>715</v>
      </c>
    </row>
    <row r="3795" spans="2:5" x14ac:dyDescent="0.3">
      <c r="B3795" t="s">
        <v>6167</v>
      </c>
      <c r="C3795">
        <v>540253</v>
      </c>
      <c r="D3795" t="s">
        <v>698</v>
      </c>
      <c r="E3795" t="s">
        <v>681</v>
      </c>
    </row>
    <row r="3796" spans="2:5" x14ac:dyDescent="0.3">
      <c r="B3796" t="s">
        <v>6168</v>
      </c>
      <c r="C3796">
        <v>506180</v>
      </c>
      <c r="D3796" t="s">
        <v>698</v>
      </c>
      <c r="E3796" t="s">
        <v>720</v>
      </c>
    </row>
    <row r="3797" spans="2:5" x14ac:dyDescent="0.3">
      <c r="B3797" t="s">
        <v>6169</v>
      </c>
      <c r="C3797">
        <v>527005</v>
      </c>
      <c r="D3797" t="s">
        <v>698</v>
      </c>
      <c r="E3797" t="s">
        <v>1663</v>
      </c>
    </row>
    <row r="3798" spans="2:5" x14ac:dyDescent="0.3">
      <c r="B3798" t="s">
        <v>6170</v>
      </c>
      <c r="C3798">
        <v>533110</v>
      </c>
      <c r="D3798" t="s">
        <v>698</v>
      </c>
      <c r="E3798" t="s">
        <v>1021</v>
      </c>
    </row>
    <row r="3799" spans="2:5" x14ac:dyDescent="0.3">
      <c r="B3799" t="s">
        <v>6171</v>
      </c>
      <c r="C3799">
        <v>539334</v>
      </c>
      <c r="D3799" t="s">
        <v>6172</v>
      </c>
      <c r="E3799" t="s">
        <v>858</v>
      </c>
    </row>
    <row r="3800" spans="2:5" x14ac:dyDescent="0.3">
      <c r="B3800" t="s">
        <v>6173</v>
      </c>
      <c r="C3800">
        <v>503837</v>
      </c>
      <c r="D3800" t="s">
        <v>698</v>
      </c>
      <c r="E3800" t="s">
        <v>713</v>
      </c>
    </row>
    <row r="3801" spans="2:5" x14ac:dyDescent="0.3">
      <c r="B3801" t="s">
        <v>6174</v>
      </c>
      <c r="C3801">
        <v>516086</v>
      </c>
      <c r="D3801" t="s">
        <v>698</v>
      </c>
      <c r="E3801" t="s">
        <v>692</v>
      </c>
    </row>
    <row r="3802" spans="2:5" x14ac:dyDescent="0.3">
      <c r="B3802" t="s">
        <v>6175</v>
      </c>
      <c r="C3802" t="s">
        <v>698</v>
      </c>
      <c r="D3802" t="s">
        <v>6176</v>
      </c>
      <c r="E3802" t="s">
        <v>709</v>
      </c>
    </row>
    <row r="3803" spans="2:5" x14ac:dyDescent="0.3">
      <c r="B3803" t="s">
        <v>6177</v>
      </c>
      <c r="C3803">
        <v>532310</v>
      </c>
      <c r="D3803" t="s">
        <v>6178</v>
      </c>
      <c r="E3803" t="s">
        <v>893</v>
      </c>
    </row>
    <row r="3804" spans="2:5" x14ac:dyDescent="0.3">
      <c r="B3804" t="s">
        <v>6179</v>
      </c>
      <c r="C3804">
        <v>500356</v>
      </c>
      <c r="D3804" t="s">
        <v>6180</v>
      </c>
      <c r="E3804" t="s">
        <v>692</v>
      </c>
    </row>
    <row r="3805" spans="2:5" x14ac:dyDescent="0.3">
      <c r="B3805" t="s">
        <v>6181</v>
      </c>
      <c r="C3805">
        <v>532670</v>
      </c>
      <c r="D3805" t="s">
        <v>6182</v>
      </c>
      <c r="E3805" t="s">
        <v>1397</v>
      </c>
    </row>
    <row r="3806" spans="2:5" x14ac:dyDescent="0.3">
      <c r="B3806" t="s">
        <v>6183</v>
      </c>
      <c r="C3806">
        <v>503635</v>
      </c>
      <c r="D3806" t="s">
        <v>698</v>
      </c>
      <c r="E3806" t="s">
        <v>681</v>
      </c>
    </row>
    <row r="3807" spans="2:5" x14ac:dyDescent="0.3">
      <c r="B3807" t="s">
        <v>6184</v>
      </c>
      <c r="C3807">
        <v>538975</v>
      </c>
      <c r="D3807" t="s">
        <v>698</v>
      </c>
      <c r="E3807" t="s">
        <v>715</v>
      </c>
    </row>
    <row r="3808" spans="2:5" x14ac:dyDescent="0.3">
      <c r="B3808" t="s">
        <v>6185</v>
      </c>
      <c r="C3808">
        <v>513488</v>
      </c>
      <c r="D3808" t="s">
        <v>698</v>
      </c>
      <c r="E3808" t="s">
        <v>1021</v>
      </c>
    </row>
    <row r="3809" spans="2:5" x14ac:dyDescent="0.3">
      <c r="B3809" t="s">
        <v>6186</v>
      </c>
      <c r="C3809">
        <v>531667</v>
      </c>
      <c r="D3809" t="s">
        <v>698</v>
      </c>
      <c r="E3809" t="s">
        <v>720</v>
      </c>
    </row>
    <row r="3810" spans="2:5" x14ac:dyDescent="0.3">
      <c r="B3810" t="s">
        <v>6187</v>
      </c>
      <c r="C3810" t="s">
        <v>698</v>
      </c>
      <c r="D3810" t="s">
        <v>6188</v>
      </c>
      <c r="E3810" t="s">
        <v>709</v>
      </c>
    </row>
    <row r="3811" spans="2:5" x14ac:dyDescent="0.3">
      <c r="B3811" t="s">
        <v>6189</v>
      </c>
      <c r="C3811">
        <v>590128</v>
      </c>
      <c r="D3811" t="s">
        <v>698</v>
      </c>
      <c r="E3811" t="s">
        <v>684</v>
      </c>
    </row>
    <row r="3812" spans="2:5" x14ac:dyDescent="0.3">
      <c r="B3812" t="s">
        <v>6190</v>
      </c>
      <c r="C3812" t="s">
        <v>698</v>
      </c>
      <c r="D3812" t="s">
        <v>6191</v>
      </c>
      <c r="E3812" t="s">
        <v>709</v>
      </c>
    </row>
    <row r="3813" spans="2:5" x14ac:dyDescent="0.3">
      <c r="B3813" t="s">
        <v>6192</v>
      </c>
      <c r="C3813">
        <v>541358</v>
      </c>
      <c r="D3813" t="s">
        <v>698</v>
      </c>
      <c r="E3813" t="s">
        <v>715</v>
      </c>
    </row>
    <row r="3814" spans="2:5" x14ac:dyDescent="0.3">
      <c r="B3814" t="s">
        <v>6193</v>
      </c>
      <c r="C3814">
        <v>540738</v>
      </c>
      <c r="D3814" t="s">
        <v>698</v>
      </c>
      <c r="E3814" t="s">
        <v>1019</v>
      </c>
    </row>
    <row r="3815" spans="2:5" x14ac:dyDescent="0.3">
      <c r="B3815" t="s">
        <v>6194</v>
      </c>
      <c r="C3815">
        <v>503696</v>
      </c>
      <c r="D3815" t="s">
        <v>698</v>
      </c>
      <c r="E3815" t="s">
        <v>1119</v>
      </c>
    </row>
    <row r="3816" spans="2:5" x14ac:dyDescent="0.3">
      <c r="B3816" t="s">
        <v>6195</v>
      </c>
      <c r="C3816" t="s">
        <v>698</v>
      </c>
      <c r="D3816" t="s">
        <v>6196</v>
      </c>
      <c r="E3816" t="s">
        <v>709</v>
      </c>
    </row>
    <row r="3817" spans="2:5" x14ac:dyDescent="0.3">
      <c r="B3817" t="s">
        <v>6197</v>
      </c>
      <c r="C3817">
        <v>541112</v>
      </c>
      <c r="D3817" t="s">
        <v>698</v>
      </c>
      <c r="E3817" t="s">
        <v>1096</v>
      </c>
    </row>
    <row r="3818" spans="2:5" x14ac:dyDescent="0.3">
      <c r="B3818" t="s">
        <v>6198</v>
      </c>
      <c r="C3818">
        <v>532007</v>
      </c>
      <c r="D3818" t="s">
        <v>698</v>
      </c>
      <c r="E3818" t="s">
        <v>1119</v>
      </c>
    </row>
    <row r="3819" spans="2:5" x14ac:dyDescent="0.3">
      <c r="B3819" t="s">
        <v>6199</v>
      </c>
      <c r="C3819" t="s">
        <v>698</v>
      </c>
      <c r="D3819" t="s">
        <v>6200</v>
      </c>
      <c r="E3819" t="s">
        <v>709</v>
      </c>
    </row>
    <row r="3820" spans="2:5" x14ac:dyDescent="0.3">
      <c r="B3820" t="s">
        <v>6201</v>
      </c>
      <c r="C3820">
        <v>516016</v>
      </c>
      <c r="D3820" t="s">
        <v>6202</v>
      </c>
      <c r="E3820" t="s">
        <v>692</v>
      </c>
    </row>
    <row r="3821" spans="2:5" x14ac:dyDescent="0.3">
      <c r="B3821" t="s">
        <v>6203</v>
      </c>
      <c r="C3821">
        <v>526335</v>
      </c>
      <c r="D3821" t="s">
        <v>698</v>
      </c>
      <c r="E3821" t="s">
        <v>746</v>
      </c>
    </row>
    <row r="3822" spans="2:5" x14ac:dyDescent="0.3">
      <c r="B3822" t="s">
        <v>6204</v>
      </c>
      <c r="C3822">
        <v>520151</v>
      </c>
      <c r="D3822" t="s">
        <v>6205</v>
      </c>
      <c r="E3822" t="s">
        <v>1946</v>
      </c>
    </row>
    <row r="3823" spans="2:5" x14ac:dyDescent="0.3">
      <c r="B3823" t="s">
        <v>6206</v>
      </c>
      <c r="C3823">
        <v>526981</v>
      </c>
      <c r="D3823" t="s">
        <v>698</v>
      </c>
      <c r="E3823" t="s">
        <v>1021</v>
      </c>
    </row>
    <row r="3824" spans="2:5" x14ac:dyDescent="0.3">
      <c r="B3824" t="s">
        <v>6207</v>
      </c>
      <c r="C3824">
        <v>530841</v>
      </c>
      <c r="D3824" t="s">
        <v>698</v>
      </c>
      <c r="E3824" t="s">
        <v>975</v>
      </c>
    </row>
    <row r="3825" spans="2:5" x14ac:dyDescent="0.3">
      <c r="B3825" t="s">
        <v>6208</v>
      </c>
      <c r="C3825">
        <v>503804</v>
      </c>
      <c r="D3825" t="s">
        <v>698</v>
      </c>
      <c r="E3825" t="s">
        <v>713</v>
      </c>
    </row>
    <row r="3826" spans="2:5" x14ac:dyDescent="0.3">
      <c r="B3826" t="s">
        <v>6209</v>
      </c>
      <c r="C3826">
        <v>512453</v>
      </c>
      <c r="D3826" t="s">
        <v>698</v>
      </c>
      <c r="E3826" t="s">
        <v>893</v>
      </c>
    </row>
    <row r="3827" spans="2:5" x14ac:dyDescent="0.3">
      <c r="B3827" t="s">
        <v>6210</v>
      </c>
      <c r="C3827">
        <v>532083</v>
      </c>
      <c r="D3827" t="s">
        <v>698</v>
      </c>
      <c r="E3827" t="s">
        <v>1119</v>
      </c>
    </row>
    <row r="3828" spans="2:5" x14ac:dyDescent="0.3">
      <c r="B3828" t="s">
        <v>6211</v>
      </c>
      <c r="C3828">
        <v>530977</v>
      </c>
      <c r="D3828" t="s">
        <v>698</v>
      </c>
      <c r="E3828" t="s">
        <v>711</v>
      </c>
    </row>
    <row r="3829" spans="2:5" x14ac:dyDescent="0.3">
      <c r="B3829" t="s">
        <v>6212</v>
      </c>
      <c r="C3829">
        <v>531080</v>
      </c>
      <c r="D3829" t="s">
        <v>698</v>
      </c>
      <c r="E3829" t="s">
        <v>784</v>
      </c>
    </row>
    <row r="3830" spans="2:5" x14ac:dyDescent="0.3">
      <c r="B3830" t="s">
        <v>6213</v>
      </c>
      <c r="C3830">
        <v>538897</v>
      </c>
      <c r="D3830" t="s">
        <v>698</v>
      </c>
      <c r="E3830" t="s">
        <v>715</v>
      </c>
    </row>
    <row r="3831" spans="2:5" x14ac:dyDescent="0.3">
      <c r="B3831" t="s">
        <v>6214</v>
      </c>
      <c r="C3831" t="s">
        <v>698</v>
      </c>
      <c r="D3831" t="s">
        <v>6215</v>
      </c>
      <c r="E3831" t="s">
        <v>709</v>
      </c>
    </row>
    <row r="3832" spans="2:5" x14ac:dyDescent="0.3">
      <c r="B3832" t="s">
        <v>6216</v>
      </c>
      <c r="C3832">
        <v>508961</v>
      </c>
      <c r="D3832" t="s">
        <v>698</v>
      </c>
      <c r="E3832" t="s">
        <v>715</v>
      </c>
    </row>
    <row r="3833" spans="2:5" x14ac:dyDescent="0.3">
      <c r="B3833" t="s">
        <v>6217</v>
      </c>
      <c r="C3833">
        <v>531359</v>
      </c>
      <c r="D3833" t="s">
        <v>698</v>
      </c>
      <c r="E3833" t="s">
        <v>3104</v>
      </c>
    </row>
    <row r="3834" spans="2:5" x14ac:dyDescent="0.3">
      <c r="B3834" t="s">
        <v>6218</v>
      </c>
      <c r="C3834">
        <v>532498</v>
      </c>
      <c r="D3834" t="s">
        <v>6219</v>
      </c>
      <c r="E3834" t="s">
        <v>715</v>
      </c>
    </row>
    <row r="3835" spans="2:5" x14ac:dyDescent="0.3">
      <c r="B3835" t="s">
        <v>6220</v>
      </c>
      <c r="C3835">
        <v>532945</v>
      </c>
      <c r="D3835" t="s">
        <v>6221</v>
      </c>
      <c r="E3835" t="s">
        <v>1096</v>
      </c>
    </row>
    <row r="3836" spans="2:5" x14ac:dyDescent="0.3">
      <c r="B3836" t="s">
        <v>6222</v>
      </c>
      <c r="C3836" t="s">
        <v>698</v>
      </c>
      <c r="D3836" t="s">
        <v>6223</v>
      </c>
      <c r="E3836" t="s">
        <v>789</v>
      </c>
    </row>
    <row r="3837" spans="2:5" x14ac:dyDescent="0.3">
      <c r="B3837" t="s">
        <v>6224</v>
      </c>
      <c r="C3837">
        <v>511218</v>
      </c>
      <c r="D3837" t="s">
        <v>6225</v>
      </c>
      <c r="E3837" t="s">
        <v>715</v>
      </c>
    </row>
    <row r="3838" spans="2:5" x14ac:dyDescent="0.3">
      <c r="B3838" t="s">
        <v>6226</v>
      </c>
      <c r="C3838">
        <v>511411</v>
      </c>
      <c r="D3838" t="s">
        <v>698</v>
      </c>
      <c r="E3838" t="s">
        <v>1096</v>
      </c>
    </row>
    <row r="3839" spans="2:5" x14ac:dyDescent="0.3">
      <c r="B3839" t="s">
        <v>6227</v>
      </c>
      <c r="C3839">
        <v>542019</v>
      </c>
      <c r="D3839" t="s">
        <v>698</v>
      </c>
      <c r="E3839" t="s">
        <v>713</v>
      </c>
    </row>
    <row r="3840" spans="2:5" x14ac:dyDescent="0.3">
      <c r="B3840" t="s">
        <v>6228</v>
      </c>
      <c r="C3840" t="s">
        <v>698</v>
      </c>
      <c r="D3840" t="s">
        <v>6229</v>
      </c>
      <c r="E3840" t="s">
        <v>709</v>
      </c>
    </row>
    <row r="3841" spans="2:5" x14ac:dyDescent="0.3">
      <c r="B3841" t="s">
        <v>6230</v>
      </c>
      <c r="C3841">
        <v>531506</v>
      </c>
      <c r="D3841" t="s">
        <v>6231</v>
      </c>
      <c r="E3841" t="s">
        <v>1119</v>
      </c>
    </row>
    <row r="3842" spans="2:5" x14ac:dyDescent="0.3">
      <c r="B3842" t="s">
        <v>6232</v>
      </c>
      <c r="C3842">
        <v>523790</v>
      </c>
      <c r="D3842" t="s">
        <v>698</v>
      </c>
      <c r="E3842" t="s">
        <v>812</v>
      </c>
    </row>
    <row r="3843" spans="2:5" x14ac:dyDescent="0.3">
      <c r="B3843" t="s">
        <v>6233</v>
      </c>
      <c r="C3843">
        <v>524632</v>
      </c>
      <c r="D3843" t="s">
        <v>698</v>
      </c>
      <c r="E3843" t="s">
        <v>736</v>
      </c>
    </row>
    <row r="3844" spans="2:5" x14ac:dyDescent="0.3">
      <c r="B3844" t="s">
        <v>6234</v>
      </c>
      <c r="C3844">
        <v>539252</v>
      </c>
      <c r="D3844" t="s">
        <v>6235</v>
      </c>
      <c r="E3844" t="s">
        <v>730</v>
      </c>
    </row>
    <row r="3845" spans="2:5" x14ac:dyDescent="0.3">
      <c r="B3845" t="s">
        <v>6236</v>
      </c>
      <c r="C3845">
        <v>517411</v>
      </c>
      <c r="D3845" t="s">
        <v>6237</v>
      </c>
      <c r="E3845" t="s">
        <v>844</v>
      </c>
    </row>
    <row r="3846" spans="2:5" x14ac:dyDescent="0.3">
      <c r="B3846" t="s">
        <v>6238</v>
      </c>
      <c r="C3846">
        <v>531219</v>
      </c>
      <c r="D3846" t="s">
        <v>698</v>
      </c>
      <c r="E3846" t="s">
        <v>736</v>
      </c>
    </row>
    <row r="3847" spans="2:5" x14ac:dyDescent="0.3">
      <c r="B3847" t="s">
        <v>6239</v>
      </c>
      <c r="C3847">
        <v>505515</v>
      </c>
      <c r="D3847" t="s">
        <v>698</v>
      </c>
      <c r="E3847" t="s">
        <v>681</v>
      </c>
    </row>
    <row r="3848" spans="2:5" x14ac:dyDescent="0.3">
      <c r="B3848" t="s">
        <v>6240</v>
      </c>
      <c r="C3848">
        <v>530907</v>
      </c>
      <c r="D3848" t="s">
        <v>698</v>
      </c>
      <c r="E3848" t="s">
        <v>1119</v>
      </c>
    </row>
    <row r="3849" spans="2:5" x14ac:dyDescent="0.3">
      <c r="B3849" t="s">
        <v>6241</v>
      </c>
      <c r="C3849">
        <v>520141</v>
      </c>
      <c r="D3849" t="s">
        <v>698</v>
      </c>
      <c r="E3849" t="s">
        <v>1053</v>
      </c>
    </row>
    <row r="3850" spans="2:5" x14ac:dyDescent="0.3">
      <c r="B3850" t="s">
        <v>6242</v>
      </c>
      <c r="C3850">
        <v>533014</v>
      </c>
      <c r="D3850" t="s">
        <v>6243</v>
      </c>
      <c r="E3850" t="s">
        <v>720</v>
      </c>
    </row>
    <row r="3851" spans="2:5" x14ac:dyDescent="0.3">
      <c r="B3851" t="s">
        <v>6244</v>
      </c>
      <c r="C3851">
        <v>533014</v>
      </c>
      <c r="D3851" t="s">
        <v>6243</v>
      </c>
      <c r="E3851" t="s">
        <v>720</v>
      </c>
    </row>
    <row r="3852" spans="2:5" x14ac:dyDescent="0.3">
      <c r="B3852" t="s">
        <v>6245</v>
      </c>
      <c r="C3852">
        <v>520086</v>
      </c>
      <c r="D3852" t="s">
        <v>6246</v>
      </c>
      <c r="E3852" t="s">
        <v>1019</v>
      </c>
    </row>
    <row r="3853" spans="2:5" x14ac:dyDescent="0.3">
      <c r="B3853" t="s">
        <v>6247</v>
      </c>
      <c r="C3853">
        <v>540736</v>
      </c>
      <c r="D3853" t="s">
        <v>698</v>
      </c>
      <c r="E3853" t="s">
        <v>803</v>
      </c>
    </row>
    <row r="3854" spans="2:5" x14ac:dyDescent="0.3">
      <c r="B3854" t="s">
        <v>6248</v>
      </c>
      <c r="C3854">
        <v>539983</v>
      </c>
      <c r="D3854" t="s">
        <v>698</v>
      </c>
      <c r="E3854" t="s">
        <v>681</v>
      </c>
    </row>
    <row r="3855" spans="2:5" x14ac:dyDescent="0.3">
      <c r="B3855" t="s">
        <v>6249</v>
      </c>
      <c r="C3855">
        <v>532217</v>
      </c>
      <c r="D3855" t="s">
        <v>698</v>
      </c>
      <c r="E3855" t="s">
        <v>681</v>
      </c>
    </row>
    <row r="3856" spans="2:5" x14ac:dyDescent="0.3">
      <c r="B3856" t="s">
        <v>6250</v>
      </c>
      <c r="C3856">
        <v>500550</v>
      </c>
      <c r="D3856" t="s">
        <v>6251</v>
      </c>
      <c r="E3856" t="s">
        <v>741</v>
      </c>
    </row>
    <row r="3857" spans="2:5" x14ac:dyDescent="0.3">
      <c r="B3857" t="s">
        <v>6252</v>
      </c>
      <c r="C3857">
        <v>512131</v>
      </c>
      <c r="D3857" t="s">
        <v>6253</v>
      </c>
      <c r="E3857" t="s">
        <v>818</v>
      </c>
    </row>
    <row r="3858" spans="2:5" x14ac:dyDescent="0.3">
      <c r="B3858" t="s">
        <v>6254</v>
      </c>
      <c r="C3858">
        <v>523606</v>
      </c>
      <c r="D3858" t="s">
        <v>698</v>
      </c>
      <c r="E3858" t="s">
        <v>1171</v>
      </c>
    </row>
    <row r="3859" spans="2:5" x14ac:dyDescent="0.3">
      <c r="B3859" t="s">
        <v>6255</v>
      </c>
      <c r="C3859" t="s">
        <v>698</v>
      </c>
      <c r="D3859" t="s">
        <v>6256</v>
      </c>
      <c r="E3859" t="s">
        <v>709</v>
      </c>
    </row>
    <row r="3860" spans="2:5" x14ac:dyDescent="0.3">
      <c r="B3860" t="s">
        <v>6257</v>
      </c>
      <c r="C3860">
        <v>524642</v>
      </c>
      <c r="D3860" t="s">
        <v>698</v>
      </c>
      <c r="E3860" t="s">
        <v>784</v>
      </c>
    </row>
    <row r="3861" spans="2:5" x14ac:dyDescent="0.3">
      <c r="B3861" t="s">
        <v>6258</v>
      </c>
      <c r="C3861">
        <v>521194</v>
      </c>
      <c r="D3861" t="s">
        <v>6259</v>
      </c>
      <c r="E3861" t="s">
        <v>681</v>
      </c>
    </row>
    <row r="3862" spans="2:5" x14ac:dyDescent="0.3">
      <c r="B3862" t="s">
        <v>6260</v>
      </c>
      <c r="C3862" t="s">
        <v>698</v>
      </c>
      <c r="D3862" t="s">
        <v>6261</v>
      </c>
      <c r="E3862" t="s">
        <v>709</v>
      </c>
    </row>
    <row r="3863" spans="2:5" x14ac:dyDescent="0.3">
      <c r="B3863" t="s">
        <v>6262</v>
      </c>
      <c r="C3863" t="s">
        <v>698</v>
      </c>
      <c r="D3863" t="s">
        <v>6263</v>
      </c>
      <c r="E3863" t="s">
        <v>709</v>
      </c>
    </row>
    <row r="3864" spans="2:5" x14ac:dyDescent="0.3">
      <c r="B3864" t="s">
        <v>6264</v>
      </c>
      <c r="C3864">
        <v>531635</v>
      </c>
      <c r="D3864" t="s">
        <v>698</v>
      </c>
      <c r="E3864" t="s">
        <v>1330</v>
      </c>
    </row>
    <row r="3865" spans="2:5" x14ac:dyDescent="0.3">
      <c r="B3865" t="s">
        <v>6265</v>
      </c>
      <c r="C3865">
        <v>512197</v>
      </c>
      <c r="D3865" t="s">
        <v>698</v>
      </c>
      <c r="E3865" t="s">
        <v>715</v>
      </c>
    </row>
    <row r="3866" spans="2:5" x14ac:dyDescent="0.3">
      <c r="B3866" t="s">
        <v>6266</v>
      </c>
      <c r="C3866">
        <v>531635</v>
      </c>
      <c r="D3866" t="s">
        <v>698</v>
      </c>
      <c r="E3866" t="s">
        <v>1330</v>
      </c>
    </row>
    <row r="3867" spans="2:5" x14ac:dyDescent="0.3">
      <c r="B3867" t="s">
        <v>6267</v>
      </c>
      <c r="C3867" t="s">
        <v>698</v>
      </c>
      <c r="D3867" t="s">
        <v>6268</v>
      </c>
      <c r="E3867" t="s">
        <v>709</v>
      </c>
    </row>
    <row r="3868" spans="2:5" x14ac:dyDescent="0.3">
      <c r="B3868" t="s">
        <v>6269</v>
      </c>
      <c r="C3868">
        <v>536073</v>
      </c>
      <c r="D3868" t="s">
        <v>698</v>
      </c>
      <c r="E3868" t="s">
        <v>1096</v>
      </c>
    </row>
    <row r="3869" spans="2:5" x14ac:dyDescent="0.3">
      <c r="B3869" t="s">
        <v>6270</v>
      </c>
      <c r="C3869">
        <v>539742</v>
      </c>
      <c r="D3869" t="s">
        <v>6271</v>
      </c>
      <c r="E3869" t="s">
        <v>1397</v>
      </c>
    </row>
    <row r="3870" spans="2:5" x14ac:dyDescent="0.3">
      <c r="B3870" t="s">
        <v>6272</v>
      </c>
      <c r="C3870">
        <v>507998</v>
      </c>
      <c r="D3870" t="s">
        <v>698</v>
      </c>
      <c r="E3870" t="s">
        <v>1053</v>
      </c>
    </row>
    <row r="3871" spans="2:5" x14ac:dyDescent="0.3">
      <c r="B3871" t="s">
        <v>6273</v>
      </c>
      <c r="C3871">
        <v>513472</v>
      </c>
      <c r="D3871" t="s">
        <v>698</v>
      </c>
      <c r="E3871" t="s">
        <v>1618</v>
      </c>
    </row>
    <row r="3872" spans="2:5" x14ac:dyDescent="0.3">
      <c r="B3872" t="s">
        <v>6274</v>
      </c>
      <c r="C3872">
        <v>523838</v>
      </c>
      <c r="D3872" t="s">
        <v>6275</v>
      </c>
      <c r="E3872" t="s">
        <v>1096</v>
      </c>
    </row>
    <row r="3873" spans="2:5" x14ac:dyDescent="0.3">
      <c r="B3873" t="s">
        <v>6276</v>
      </c>
      <c r="C3873">
        <v>533018</v>
      </c>
      <c r="D3873" t="s">
        <v>698</v>
      </c>
      <c r="E3873" t="s">
        <v>713</v>
      </c>
    </row>
    <row r="3874" spans="2:5" x14ac:dyDescent="0.3">
      <c r="B3874" t="s">
        <v>6277</v>
      </c>
      <c r="C3874">
        <v>533019</v>
      </c>
      <c r="D3874" t="s">
        <v>698</v>
      </c>
      <c r="E3874" t="s">
        <v>692</v>
      </c>
    </row>
    <row r="3875" spans="2:5" x14ac:dyDescent="0.3">
      <c r="B3875" t="s">
        <v>6278</v>
      </c>
      <c r="C3875">
        <v>503229</v>
      </c>
      <c r="D3875" t="s">
        <v>698</v>
      </c>
      <c r="E3875" t="s">
        <v>784</v>
      </c>
    </row>
    <row r="3876" spans="2:5" x14ac:dyDescent="0.3">
      <c r="B3876" t="s">
        <v>6279</v>
      </c>
      <c r="C3876">
        <v>519566</v>
      </c>
      <c r="D3876" t="s">
        <v>698</v>
      </c>
      <c r="E3876" t="s">
        <v>758</v>
      </c>
    </row>
    <row r="3877" spans="2:5" x14ac:dyDescent="0.3">
      <c r="B3877" t="s">
        <v>6280</v>
      </c>
      <c r="C3877">
        <v>523023</v>
      </c>
      <c r="D3877" t="s">
        <v>698</v>
      </c>
      <c r="E3877" t="s">
        <v>899</v>
      </c>
    </row>
    <row r="3878" spans="2:5" x14ac:dyDescent="0.3">
      <c r="B3878" t="s">
        <v>6281</v>
      </c>
      <c r="C3878">
        <v>532029</v>
      </c>
      <c r="D3878" t="s">
        <v>698</v>
      </c>
      <c r="E3878" t="s">
        <v>1119</v>
      </c>
    </row>
    <row r="3879" spans="2:5" x14ac:dyDescent="0.3">
      <c r="B3879" t="s">
        <v>6282</v>
      </c>
      <c r="C3879">
        <v>505504</v>
      </c>
      <c r="D3879" t="s">
        <v>698</v>
      </c>
      <c r="E3879" t="s">
        <v>684</v>
      </c>
    </row>
    <row r="3880" spans="2:5" x14ac:dyDescent="0.3">
      <c r="B3880" t="s">
        <v>6283</v>
      </c>
      <c r="C3880">
        <v>505729</v>
      </c>
      <c r="D3880" t="s">
        <v>698</v>
      </c>
      <c r="E3880" t="s">
        <v>706</v>
      </c>
    </row>
    <row r="3881" spans="2:5" x14ac:dyDescent="0.3">
      <c r="B3881" t="s">
        <v>6284</v>
      </c>
      <c r="C3881">
        <v>505729</v>
      </c>
      <c r="D3881" t="s">
        <v>698</v>
      </c>
      <c r="E3881" t="s">
        <v>706</v>
      </c>
    </row>
    <row r="3882" spans="2:5" x14ac:dyDescent="0.3">
      <c r="B3882" t="s">
        <v>6285</v>
      </c>
      <c r="C3882">
        <v>509887</v>
      </c>
      <c r="D3882" t="s">
        <v>698</v>
      </c>
      <c r="E3882" t="s">
        <v>2869</v>
      </c>
    </row>
    <row r="3883" spans="2:5" x14ac:dyDescent="0.3">
      <c r="B3883" t="s">
        <v>6286</v>
      </c>
      <c r="C3883">
        <v>539410</v>
      </c>
      <c r="D3883" t="s">
        <v>698</v>
      </c>
      <c r="E3883" t="s">
        <v>720</v>
      </c>
    </row>
    <row r="3884" spans="2:5" x14ac:dyDescent="0.3">
      <c r="B3884" t="s">
        <v>6287</v>
      </c>
      <c r="C3884">
        <v>539410</v>
      </c>
      <c r="D3884" t="s">
        <v>698</v>
      </c>
      <c r="E3884" t="s">
        <v>720</v>
      </c>
    </row>
    <row r="3885" spans="2:5" x14ac:dyDescent="0.3">
      <c r="B3885" t="s">
        <v>6288</v>
      </c>
      <c r="C3885" t="s">
        <v>698</v>
      </c>
      <c r="D3885" t="s">
        <v>6289</v>
      </c>
      <c r="E3885" t="s">
        <v>709</v>
      </c>
    </row>
    <row r="3886" spans="2:5" x14ac:dyDescent="0.3">
      <c r="B3886" t="s">
        <v>6290</v>
      </c>
      <c r="C3886" t="s">
        <v>698</v>
      </c>
      <c r="D3886" t="s">
        <v>6289</v>
      </c>
      <c r="E3886" t="s">
        <v>709</v>
      </c>
    </row>
    <row r="3887" spans="2:5" x14ac:dyDescent="0.3">
      <c r="B3887" t="s">
        <v>6291</v>
      </c>
      <c r="C3887">
        <v>502742</v>
      </c>
      <c r="D3887" t="s">
        <v>6292</v>
      </c>
      <c r="E3887" t="s">
        <v>713</v>
      </c>
    </row>
    <row r="3888" spans="2:5" x14ac:dyDescent="0.3">
      <c r="B3888" t="s">
        <v>6293</v>
      </c>
      <c r="C3888">
        <v>540653</v>
      </c>
      <c r="D3888" t="s">
        <v>6294</v>
      </c>
      <c r="E3888" t="s">
        <v>818</v>
      </c>
    </row>
    <row r="3889" spans="2:5" x14ac:dyDescent="0.3">
      <c r="B3889" t="s">
        <v>6295</v>
      </c>
      <c r="C3889">
        <v>523164</v>
      </c>
      <c r="D3889" t="s">
        <v>698</v>
      </c>
      <c r="E3889" t="s">
        <v>896</v>
      </c>
    </row>
    <row r="3890" spans="2:5" x14ac:dyDescent="0.3">
      <c r="B3890" t="s">
        <v>6296</v>
      </c>
      <c r="C3890">
        <v>532879</v>
      </c>
      <c r="D3890" t="s">
        <v>698</v>
      </c>
      <c r="E3890" t="s">
        <v>1397</v>
      </c>
    </row>
    <row r="3891" spans="2:5" x14ac:dyDescent="0.3">
      <c r="B3891" t="s">
        <v>6297</v>
      </c>
      <c r="C3891" t="s">
        <v>698</v>
      </c>
      <c r="D3891" t="s">
        <v>6298</v>
      </c>
      <c r="E3891" t="s">
        <v>709</v>
      </c>
    </row>
    <row r="3892" spans="2:5" x14ac:dyDescent="0.3">
      <c r="B3892" t="s">
        <v>6299</v>
      </c>
      <c r="C3892" t="s">
        <v>698</v>
      </c>
      <c r="D3892" t="s">
        <v>6298</v>
      </c>
      <c r="E3892" t="s">
        <v>709</v>
      </c>
    </row>
    <row r="3893" spans="2:5" x14ac:dyDescent="0.3">
      <c r="B3893" t="s">
        <v>6300</v>
      </c>
      <c r="C3893">
        <v>538667</v>
      </c>
      <c r="D3893" t="s">
        <v>698</v>
      </c>
      <c r="E3893" t="s">
        <v>720</v>
      </c>
    </row>
    <row r="3894" spans="2:5" x14ac:dyDescent="0.3">
      <c r="B3894" t="s">
        <v>6301</v>
      </c>
      <c r="C3894">
        <v>512589</v>
      </c>
      <c r="D3894" t="s">
        <v>698</v>
      </c>
      <c r="E3894" t="s">
        <v>720</v>
      </c>
    </row>
    <row r="3895" spans="2:5" x14ac:dyDescent="0.3">
      <c r="B3895" t="s">
        <v>6302</v>
      </c>
      <c r="C3895">
        <v>532961</v>
      </c>
      <c r="D3895" t="s">
        <v>6303</v>
      </c>
      <c r="E3895" t="s">
        <v>778</v>
      </c>
    </row>
    <row r="3896" spans="2:5" x14ac:dyDescent="0.3">
      <c r="B3896" t="s">
        <v>6304</v>
      </c>
      <c r="C3896">
        <v>532795</v>
      </c>
      <c r="D3896" t="s">
        <v>6305</v>
      </c>
      <c r="E3896" t="s">
        <v>1437</v>
      </c>
    </row>
    <row r="3897" spans="2:5" x14ac:dyDescent="0.3">
      <c r="B3897" t="s">
        <v>6306</v>
      </c>
      <c r="C3897">
        <v>503811</v>
      </c>
      <c r="D3897" t="s">
        <v>6307</v>
      </c>
      <c r="E3897" t="s">
        <v>713</v>
      </c>
    </row>
    <row r="3898" spans="2:5" x14ac:dyDescent="0.3">
      <c r="B3898" t="s">
        <v>6308</v>
      </c>
      <c r="C3898">
        <v>504398</v>
      </c>
      <c r="D3898" t="s">
        <v>698</v>
      </c>
      <c r="E3898" t="s">
        <v>812</v>
      </c>
    </row>
    <row r="3899" spans="2:5" x14ac:dyDescent="0.3">
      <c r="B3899" t="s">
        <v>6309</v>
      </c>
      <c r="C3899">
        <v>533206</v>
      </c>
      <c r="D3899" t="s">
        <v>6310</v>
      </c>
      <c r="E3899" t="s">
        <v>837</v>
      </c>
    </row>
    <row r="3900" spans="2:5" x14ac:dyDescent="0.3">
      <c r="B3900" t="s">
        <v>6311</v>
      </c>
      <c r="C3900">
        <v>500472</v>
      </c>
      <c r="D3900" t="s">
        <v>6312</v>
      </c>
      <c r="E3900" t="s">
        <v>883</v>
      </c>
    </row>
    <row r="3901" spans="2:5" x14ac:dyDescent="0.3">
      <c r="B3901" t="s">
        <v>6313</v>
      </c>
      <c r="C3901">
        <v>500472</v>
      </c>
      <c r="D3901" t="s">
        <v>6314</v>
      </c>
      <c r="E3901" t="s">
        <v>883</v>
      </c>
    </row>
    <row r="3902" spans="2:5" x14ac:dyDescent="0.3">
      <c r="B3902" t="s">
        <v>6315</v>
      </c>
      <c r="C3902">
        <v>539861</v>
      </c>
      <c r="D3902" t="s">
        <v>6316</v>
      </c>
      <c r="E3902" t="s">
        <v>1096</v>
      </c>
    </row>
    <row r="3903" spans="2:5" x14ac:dyDescent="0.3">
      <c r="B3903" t="s">
        <v>6317</v>
      </c>
      <c r="C3903">
        <v>538562</v>
      </c>
      <c r="D3903" t="s">
        <v>6318</v>
      </c>
      <c r="E3903" t="s">
        <v>1096</v>
      </c>
    </row>
    <row r="3904" spans="2:5" x14ac:dyDescent="0.3">
      <c r="B3904" t="s">
        <v>6319</v>
      </c>
      <c r="C3904">
        <v>532143</v>
      </c>
      <c r="D3904" t="s">
        <v>6320</v>
      </c>
      <c r="E3904" t="s">
        <v>778</v>
      </c>
    </row>
    <row r="3905" spans="2:5" x14ac:dyDescent="0.3">
      <c r="B3905" t="s">
        <v>6321</v>
      </c>
      <c r="C3905">
        <v>532143</v>
      </c>
      <c r="D3905" t="s">
        <v>6320</v>
      </c>
      <c r="E3905" t="s">
        <v>778</v>
      </c>
    </row>
    <row r="3906" spans="2:5" x14ac:dyDescent="0.3">
      <c r="B3906" t="s">
        <v>6322</v>
      </c>
      <c r="C3906">
        <v>531169</v>
      </c>
      <c r="D3906" t="s">
        <v>698</v>
      </c>
      <c r="E3906" t="s">
        <v>715</v>
      </c>
    </row>
    <row r="3907" spans="2:5" x14ac:dyDescent="0.3">
      <c r="B3907" t="s">
        <v>6323</v>
      </c>
      <c r="C3907" t="s">
        <v>698</v>
      </c>
      <c r="D3907" t="s">
        <v>6324</v>
      </c>
      <c r="E3907" t="s">
        <v>709</v>
      </c>
    </row>
    <row r="3908" spans="2:5" x14ac:dyDescent="0.3">
      <c r="B3908" t="s">
        <v>6325</v>
      </c>
      <c r="C3908">
        <v>541967</v>
      </c>
      <c r="D3908" t="s">
        <v>698</v>
      </c>
      <c r="E3908" t="s">
        <v>812</v>
      </c>
    </row>
    <row r="3909" spans="2:5" x14ac:dyDescent="0.3">
      <c r="B3909" t="s">
        <v>6326</v>
      </c>
      <c r="C3909">
        <v>526479</v>
      </c>
      <c r="D3909" t="s">
        <v>698</v>
      </c>
      <c r="E3909" t="s">
        <v>713</v>
      </c>
    </row>
    <row r="3910" spans="2:5" x14ac:dyDescent="0.3">
      <c r="B3910" t="s">
        <v>6327</v>
      </c>
      <c r="C3910">
        <v>505650</v>
      </c>
      <c r="D3910" t="s">
        <v>698</v>
      </c>
      <c r="E3910" t="s">
        <v>776</v>
      </c>
    </row>
    <row r="3911" spans="2:5" x14ac:dyDescent="0.3">
      <c r="B3911" t="s">
        <v>6328</v>
      </c>
      <c r="C3911">
        <v>538919</v>
      </c>
      <c r="D3911" t="s">
        <v>698</v>
      </c>
      <c r="E3911" t="s">
        <v>784</v>
      </c>
    </row>
    <row r="3912" spans="2:5" x14ac:dyDescent="0.3">
      <c r="B3912" t="s">
        <v>6329</v>
      </c>
      <c r="C3912">
        <v>538919</v>
      </c>
      <c r="D3912" t="s">
        <v>698</v>
      </c>
      <c r="E3912" t="s">
        <v>784</v>
      </c>
    </row>
    <row r="3913" spans="2:5" x14ac:dyDescent="0.3">
      <c r="B3913" t="s">
        <v>6330</v>
      </c>
      <c r="C3913">
        <v>539494</v>
      </c>
      <c r="D3913" t="s">
        <v>698</v>
      </c>
      <c r="E3913" t="s">
        <v>715</v>
      </c>
    </row>
    <row r="3914" spans="2:5" x14ac:dyDescent="0.3">
      <c r="B3914" t="s">
        <v>6331</v>
      </c>
      <c r="C3914">
        <v>532419</v>
      </c>
      <c r="D3914" t="s">
        <v>6332</v>
      </c>
      <c r="E3914" t="s">
        <v>2325</v>
      </c>
    </row>
    <row r="3915" spans="2:5" x14ac:dyDescent="0.3">
      <c r="B3915" t="s">
        <v>6333</v>
      </c>
      <c r="C3915">
        <v>508905</v>
      </c>
      <c r="D3915" t="s">
        <v>698</v>
      </c>
      <c r="E3915" t="s">
        <v>681</v>
      </c>
    </row>
    <row r="3916" spans="2:5" x14ac:dyDescent="0.3">
      <c r="B3916" t="s">
        <v>6334</v>
      </c>
      <c r="C3916">
        <v>505192</v>
      </c>
      <c r="D3916" t="s">
        <v>6335</v>
      </c>
      <c r="E3916" t="s">
        <v>776</v>
      </c>
    </row>
    <row r="3917" spans="2:5" x14ac:dyDescent="0.3">
      <c r="B3917" t="s">
        <v>6336</v>
      </c>
      <c r="C3917">
        <v>540686</v>
      </c>
      <c r="D3917" t="s">
        <v>698</v>
      </c>
      <c r="E3917" t="s">
        <v>736</v>
      </c>
    </row>
    <row r="3918" spans="2:5" x14ac:dyDescent="0.3">
      <c r="B3918" t="s">
        <v>6337</v>
      </c>
      <c r="C3918">
        <v>540679</v>
      </c>
      <c r="D3918" t="s">
        <v>6338</v>
      </c>
      <c r="E3918" t="s">
        <v>736</v>
      </c>
    </row>
    <row r="3919" spans="2:5" x14ac:dyDescent="0.3">
      <c r="B3919" t="s">
        <v>6339</v>
      </c>
      <c r="C3919">
        <v>540679</v>
      </c>
      <c r="D3919" t="s">
        <v>6338</v>
      </c>
      <c r="E3919" t="s">
        <v>736</v>
      </c>
    </row>
    <row r="3920" spans="2:5" x14ac:dyDescent="0.3">
      <c r="B3920" t="s">
        <v>6340</v>
      </c>
      <c r="C3920">
        <v>532815</v>
      </c>
      <c r="D3920" t="s">
        <v>6341</v>
      </c>
      <c r="E3920" t="s">
        <v>736</v>
      </c>
    </row>
    <row r="3921" spans="2:5" x14ac:dyDescent="0.3">
      <c r="B3921" t="s">
        <v>6342</v>
      </c>
      <c r="C3921" t="s">
        <v>698</v>
      </c>
      <c r="D3921" t="s">
        <v>6343</v>
      </c>
      <c r="E3921" t="s">
        <v>709</v>
      </c>
    </row>
    <row r="3922" spans="2:5" x14ac:dyDescent="0.3">
      <c r="B3922" t="s">
        <v>6344</v>
      </c>
      <c r="C3922">
        <v>505827</v>
      </c>
      <c r="D3922" t="s">
        <v>698</v>
      </c>
      <c r="E3922" t="s">
        <v>883</v>
      </c>
    </row>
    <row r="3923" spans="2:5" x14ac:dyDescent="0.3">
      <c r="B3923" t="s">
        <v>6345</v>
      </c>
      <c r="C3923">
        <v>538635</v>
      </c>
      <c r="D3923" t="s">
        <v>6346</v>
      </c>
      <c r="E3923" t="s">
        <v>1019</v>
      </c>
    </row>
    <row r="3924" spans="2:5" x14ac:dyDescent="0.3">
      <c r="B3924" t="s">
        <v>6347</v>
      </c>
      <c r="C3924">
        <v>532784</v>
      </c>
      <c r="D3924" t="s">
        <v>6348</v>
      </c>
      <c r="E3924" t="s">
        <v>784</v>
      </c>
    </row>
    <row r="3925" spans="2:5" x14ac:dyDescent="0.3">
      <c r="B3925" t="s">
        <v>6349</v>
      </c>
      <c r="C3925">
        <v>512014</v>
      </c>
      <c r="D3925" t="s">
        <v>698</v>
      </c>
      <c r="E3925" t="s">
        <v>1119</v>
      </c>
    </row>
    <row r="3926" spans="2:5" x14ac:dyDescent="0.3">
      <c r="B3926" t="s">
        <v>6350</v>
      </c>
      <c r="C3926">
        <v>538923</v>
      </c>
      <c r="D3926" t="s">
        <v>698</v>
      </c>
      <c r="E3926" t="s">
        <v>684</v>
      </c>
    </row>
    <row r="3927" spans="2:5" x14ac:dyDescent="0.3">
      <c r="B3927" t="s">
        <v>6351</v>
      </c>
      <c r="C3927">
        <v>504375</v>
      </c>
      <c r="D3927" t="s">
        <v>698</v>
      </c>
      <c r="E3927" t="s">
        <v>684</v>
      </c>
    </row>
    <row r="3928" spans="2:5" x14ac:dyDescent="0.3">
      <c r="B3928" t="s">
        <v>6352</v>
      </c>
      <c r="C3928">
        <v>532344</v>
      </c>
      <c r="D3928" t="s">
        <v>698</v>
      </c>
      <c r="E3928" t="s">
        <v>791</v>
      </c>
    </row>
    <row r="3929" spans="2:5" x14ac:dyDescent="0.3">
      <c r="B3929" t="s">
        <v>6353</v>
      </c>
      <c r="C3929">
        <v>532344</v>
      </c>
      <c r="D3929" t="s">
        <v>698</v>
      </c>
      <c r="E3929" t="s">
        <v>791</v>
      </c>
    </row>
    <row r="3930" spans="2:5" x14ac:dyDescent="0.3">
      <c r="B3930" t="s">
        <v>6354</v>
      </c>
      <c r="C3930" t="s">
        <v>698</v>
      </c>
      <c r="D3930" t="s">
        <v>6355</v>
      </c>
      <c r="E3930" t="s">
        <v>709</v>
      </c>
    </row>
    <row r="3931" spans="2:5" x14ac:dyDescent="0.3">
      <c r="B3931" t="s">
        <v>6356</v>
      </c>
      <c r="C3931">
        <v>532725</v>
      </c>
      <c r="D3931" t="s">
        <v>6357</v>
      </c>
      <c r="E3931" t="s">
        <v>858</v>
      </c>
    </row>
    <row r="3932" spans="2:5" x14ac:dyDescent="0.3">
      <c r="B3932" t="s">
        <v>6358</v>
      </c>
      <c r="C3932">
        <v>532725</v>
      </c>
      <c r="D3932" t="s">
        <v>6357</v>
      </c>
      <c r="E3932" t="s">
        <v>858</v>
      </c>
    </row>
    <row r="3933" spans="2:5" x14ac:dyDescent="0.3">
      <c r="B3933" t="s">
        <v>6359</v>
      </c>
      <c r="C3933">
        <v>541540</v>
      </c>
      <c r="D3933" t="s">
        <v>6360</v>
      </c>
      <c r="E3933" t="s">
        <v>736</v>
      </c>
    </row>
    <row r="3934" spans="2:5" x14ac:dyDescent="0.3">
      <c r="B3934" t="s">
        <v>6361</v>
      </c>
      <c r="C3934" t="s">
        <v>698</v>
      </c>
      <c r="D3934" t="s">
        <v>6362</v>
      </c>
      <c r="E3934" t="s">
        <v>709</v>
      </c>
    </row>
    <row r="3935" spans="2:5" x14ac:dyDescent="0.3">
      <c r="B3935" t="s">
        <v>6363</v>
      </c>
      <c r="C3935">
        <v>500394</v>
      </c>
      <c r="D3935" t="s">
        <v>698</v>
      </c>
      <c r="E3935" t="s">
        <v>883</v>
      </c>
    </row>
    <row r="3936" spans="2:5" x14ac:dyDescent="0.3">
      <c r="B3936" t="s">
        <v>6364</v>
      </c>
      <c r="C3936">
        <v>502460</v>
      </c>
      <c r="D3936" t="s">
        <v>698</v>
      </c>
      <c r="E3936" t="s">
        <v>692</v>
      </c>
    </row>
    <row r="3937" spans="2:5" x14ac:dyDescent="0.3">
      <c r="B3937" t="s">
        <v>6365</v>
      </c>
      <c r="C3937">
        <v>513699</v>
      </c>
      <c r="D3937" t="s">
        <v>698</v>
      </c>
      <c r="E3937" t="s">
        <v>1226</v>
      </c>
    </row>
    <row r="3938" spans="2:5" x14ac:dyDescent="0.3">
      <c r="B3938" t="s">
        <v>6366</v>
      </c>
      <c r="C3938">
        <v>538575</v>
      </c>
      <c r="D3938" t="s">
        <v>698</v>
      </c>
      <c r="E3938" t="s">
        <v>720</v>
      </c>
    </row>
    <row r="3939" spans="2:5" x14ac:dyDescent="0.3">
      <c r="B3939" t="s">
        <v>6367</v>
      </c>
      <c r="C3939">
        <v>522152</v>
      </c>
      <c r="D3939" t="s">
        <v>698</v>
      </c>
      <c r="E3939" t="s">
        <v>706</v>
      </c>
    </row>
    <row r="3940" spans="2:5" x14ac:dyDescent="0.3">
      <c r="B3940" t="s">
        <v>6368</v>
      </c>
      <c r="C3940">
        <v>511571</v>
      </c>
      <c r="D3940" t="s">
        <v>698</v>
      </c>
      <c r="E3940" t="s">
        <v>715</v>
      </c>
    </row>
    <row r="3941" spans="2:5" x14ac:dyDescent="0.3">
      <c r="B3941" t="s">
        <v>6369</v>
      </c>
      <c r="C3941">
        <v>507514</v>
      </c>
      <c r="D3941" t="s">
        <v>6370</v>
      </c>
      <c r="E3941" t="s">
        <v>1330</v>
      </c>
    </row>
    <row r="3942" spans="2:5" x14ac:dyDescent="0.3">
      <c r="B3942" t="s">
        <v>6371</v>
      </c>
      <c r="C3942">
        <v>521034</v>
      </c>
      <c r="D3942" t="s">
        <v>6372</v>
      </c>
      <c r="E3942" t="s">
        <v>713</v>
      </c>
    </row>
    <row r="3943" spans="2:5" x14ac:dyDescent="0.3">
      <c r="B3943" t="s">
        <v>6373</v>
      </c>
      <c r="C3943">
        <v>531548</v>
      </c>
      <c r="D3943" t="s">
        <v>6374</v>
      </c>
      <c r="E3943" t="s">
        <v>975</v>
      </c>
    </row>
    <row r="3944" spans="2:5" x14ac:dyDescent="0.3">
      <c r="B3944" t="s">
        <v>6375</v>
      </c>
      <c r="C3944">
        <v>533001</v>
      </c>
      <c r="D3944" t="s">
        <v>6376</v>
      </c>
      <c r="E3944" t="s">
        <v>706</v>
      </c>
    </row>
    <row r="3945" spans="2:5" x14ac:dyDescent="0.3">
      <c r="B3945" t="s">
        <v>6377</v>
      </c>
      <c r="C3945">
        <v>526901</v>
      </c>
      <c r="D3945" t="s">
        <v>698</v>
      </c>
      <c r="E3945" t="s">
        <v>746</v>
      </c>
    </row>
    <row r="3946" spans="2:5" x14ac:dyDescent="0.3">
      <c r="B3946" t="s">
        <v>6378</v>
      </c>
      <c r="C3946">
        <v>538943</v>
      </c>
      <c r="D3946" t="s">
        <v>698</v>
      </c>
      <c r="E3946" t="s">
        <v>715</v>
      </c>
    </row>
    <row r="3947" spans="2:5" x14ac:dyDescent="0.3">
      <c r="B3947" t="s">
        <v>6379</v>
      </c>
      <c r="C3947" t="s">
        <v>698</v>
      </c>
      <c r="D3947" t="s">
        <v>6380</v>
      </c>
      <c r="E3947" t="s">
        <v>709</v>
      </c>
    </row>
    <row r="3948" spans="2:5" x14ac:dyDescent="0.3">
      <c r="B3948" t="s">
        <v>6381</v>
      </c>
      <c r="C3948">
        <v>532221</v>
      </c>
      <c r="D3948" t="s">
        <v>6382</v>
      </c>
      <c r="E3948" t="s">
        <v>684</v>
      </c>
    </row>
    <row r="3949" spans="2:5" x14ac:dyDescent="0.3">
      <c r="B3949" t="s">
        <v>6383</v>
      </c>
      <c r="C3949">
        <v>539378</v>
      </c>
      <c r="D3949" t="s">
        <v>698</v>
      </c>
      <c r="E3949" t="s">
        <v>1168</v>
      </c>
    </row>
    <row r="3950" spans="2:5" x14ac:dyDescent="0.3">
      <c r="B3950" t="s">
        <v>6384</v>
      </c>
      <c r="C3950" t="s">
        <v>698</v>
      </c>
      <c r="D3950" t="s">
        <v>6385</v>
      </c>
      <c r="E3950" t="s">
        <v>709</v>
      </c>
    </row>
    <row r="3951" spans="2:5" x14ac:dyDescent="0.3">
      <c r="B3951" t="s">
        <v>6386</v>
      </c>
      <c r="C3951">
        <v>541633</v>
      </c>
      <c r="D3951" t="s">
        <v>698</v>
      </c>
      <c r="E3951" t="s">
        <v>692</v>
      </c>
    </row>
    <row r="3952" spans="2:5" x14ac:dyDescent="0.3">
      <c r="B3952" t="s">
        <v>6387</v>
      </c>
      <c r="C3952">
        <v>532679</v>
      </c>
      <c r="D3952" t="s">
        <v>6388</v>
      </c>
      <c r="E3952" t="s">
        <v>687</v>
      </c>
    </row>
    <row r="3953" spans="2:5" x14ac:dyDescent="0.3">
      <c r="B3953" t="s">
        <v>6389</v>
      </c>
      <c r="C3953">
        <v>521036</v>
      </c>
      <c r="D3953" t="s">
        <v>698</v>
      </c>
      <c r="E3953" t="s">
        <v>713</v>
      </c>
    </row>
    <row r="3954" spans="2:5" x14ac:dyDescent="0.3">
      <c r="B3954" t="s">
        <v>6390</v>
      </c>
      <c r="C3954">
        <v>521036</v>
      </c>
      <c r="D3954" t="s">
        <v>698</v>
      </c>
      <c r="E3954" t="s">
        <v>713</v>
      </c>
    </row>
    <row r="3955" spans="2:5" x14ac:dyDescent="0.3">
      <c r="B3955" t="s">
        <v>6391</v>
      </c>
      <c r="C3955">
        <v>531398</v>
      </c>
      <c r="D3955" t="s">
        <v>698</v>
      </c>
      <c r="E3955" t="s">
        <v>736</v>
      </c>
    </row>
    <row r="3956" spans="2:5" x14ac:dyDescent="0.3">
      <c r="B3956" t="s">
        <v>6392</v>
      </c>
      <c r="C3956">
        <v>526477</v>
      </c>
      <c r="D3956" t="s">
        <v>698</v>
      </c>
      <c r="E3956" t="s">
        <v>876</v>
      </c>
    </row>
    <row r="3957" spans="2:5" x14ac:dyDescent="0.3">
      <c r="B3957" t="s">
        <v>6393</v>
      </c>
      <c r="C3957">
        <v>516108</v>
      </c>
      <c r="D3957" t="s">
        <v>698</v>
      </c>
      <c r="E3957" t="s">
        <v>692</v>
      </c>
    </row>
    <row r="3958" spans="2:5" x14ac:dyDescent="0.3">
      <c r="B3958" t="s">
        <v>6394</v>
      </c>
      <c r="C3958">
        <v>538891</v>
      </c>
      <c r="D3958" t="s">
        <v>698</v>
      </c>
      <c r="E3958" t="s">
        <v>715</v>
      </c>
    </row>
    <row r="3959" spans="2:5" x14ac:dyDescent="0.3">
      <c r="B3959" t="s">
        <v>6395</v>
      </c>
      <c r="C3959" t="s">
        <v>698</v>
      </c>
      <c r="D3959" t="s">
        <v>6396</v>
      </c>
      <c r="E3959" t="s">
        <v>709</v>
      </c>
    </row>
    <row r="3960" spans="2:5" x14ac:dyDescent="0.3">
      <c r="B3960" t="s">
        <v>6397</v>
      </c>
      <c r="C3960">
        <v>509910</v>
      </c>
      <c r="D3960" t="s">
        <v>698</v>
      </c>
      <c r="E3960" t="s">
        <v>746</v>
      </c>
    </row>
    <row r="3961" spans="2:5" x14ac:dyDescent="0.3">
      <c r="B3961" t="s">
        <v>6398</v>
      </c>
      <c r="C3961">
        <v>540174</v>
      </c>
      <c r="D3961" t="s">
        <v>698</v>
      </c>
      <c r="E3961" t="s">
        <v>684</v>
      </c>
    </row>
    <row r="3962" spans="2:5" x14ac:dyDescent="0.3">
      <c r="B3962" t="s">
        <v>6399</v>
      </c>
      <c r="C3962">
        <v>514454</v>
      </c>
      <c r="D3962" t="s">
        <v>698</v>
      </c>
      <c r="E3962" t="s">
        <v>713</v>
      </c>
    </row>
    <row r="3963" spans="2:5" x14ac:dyDescent="0.3">
      <c r="B3963" t="s">
        <v>6400</v>
      </c>
      <c r="C3963">
        <v>513498</v>
      </c>
      <c r="D3963" t="s">
        <v>698</v>
      </c>
      <c r="E3963" t="s">
        <v>678</v>
      </c>
    </row>
    <row r="3964" spans="2:5" x14ac:dyDescent="0.3">
      <c r="B3964" t="s">
        <v>6401</v>
      </c>
      <c r="C3964">
        <v>532669</v>
      </c>
      <c r="D3964" t="s">
        <v>698</v>
      </c>
      <c r="E3964" t="s">
        <v>746</v>
      </c>
    </row>
    <row r="3965" spans="2:5" x14ac:dyDescent="0.3">
      <c r="B3965" t="s">
        <v>6402</v>
      </c>
      <c r="C3965">
        <v>590030</v>
      </c>
      <c r="D3965" t="s">
        <v>6403</v>
      </c>
      <c r="E3965" t="s">
        <v>1206</v>
      </c>
    </row>
    <row r="3966" spans="2:5" x14ac:dyDescent="0.3">
      <c r="B3966" t="s">
        <v>6404</v>
      </c>
      <c r="C3966">
        <v>523826</v>
      </c>
      <c r="D3966" t="s">
        <v>698</v>
      </c>
      <c r="E3966" t="s">
        <v>812</v>
      </c>
    </row>
    <row r="3967" spans="2:5" x14ac:dyDescent="0.3">
      <c r="B3967" t="s">
        <v>6405</v>
      </c>
      <c r="C3967">
        <v>532025</v>
      </c>
      <c r="D3967" t="s">
        <v>698</v>
      </c>
      <c r="E3967" t="s">
        <v>701</v>
      </c>
    </row>
    <row r="3968" spans="2:5" x14ac:dyDescent="0.3">
      <c r="B3968" t="s">
        <v>6406</v>
      </c>
      <c r="C3968">
        <v>530289</v>
      </c>
      <c r="D3968" t="s">
        <v>698</v>
      </c>
      <c r="E3968" t="s">
        <v>1119</v>
      </c>
    </row>
    <row r="3969" spans="2:5" x14ac:dyDescent="0.3">
      <c r="B3969" t="s">
        <v>6407</v>
      </c>
      <c r="C3969">
        <v>542376</v>
      </c>
      <c r="D3969" t="s">
        <v>6408</v>
      </c>
      <c r="E3969" t="s">
        <v>681</v>
      </c>
    </row>
    <row r="3970" spans="2:5" x14ac:dyDescent="0.3">
      <c r="B3970" t="s">
        <v>6409</v>
      </c>
      <c r="C3970">
        <v>541890</v>
      </c>
      <c r="D3970" t="s">
        <v>698</v>
      </c>
      <c r="E3970" t="s">
        <v>684</v>
      </c>
    </row>
    <row r="3971" spans="2:5" x14ac:dyDescent="0.3">
      <c r="B3971" t="s">
        <v>6410</v>
      </c>
      <c r="C3971">
        <v>538920</v>
      </c>
      <c r="D3971" t="s">
        <v>698</v>
      </c>
      <c r="E3971" t="s">
        <v>720</v>
      </c>
    </row>
    <row r="3972" spans="2:5" x14ac:dyDescent="0.3">
      <c r="B3972" t="s">
        <v>6411</v>
      </c>
      <c r="C3972" t="s">
        <v>698</v>
      </c>
      <c r="D3972" t="s">
        <v>6412</v>
      </c>
      <c r="E3972" t="s">
        <v>789</v>
      </c>
    </row>
    <row r="3973" spans="2:5" x14ac:dyDescent="0.3">
      <c r="B3973" t="s">
        <v>6413</v>
      </c>
      <c r="C3973" t="s">
        <v>698</v>
      </c>
      <c r="D3973" t="s">
        <v>6412</v>
      </c>
      <c r="E3973" t="s">
        <v>789</v>
      </c>
    </row>
    <row r="3974" spans="2:5" x14ac:dyDescent="0.3">
      <c r="B3974" t="s">
        <v>6414</v>
      </c>
      <c r="C3974">
        <v>524727</v>
      </c>
      <c r="D3974" t="s">
        <v>698</v>
      </c>
      <c r="E3974" t="s">
        <v>736</v>
      </c>
    </row>
    <row r="3975" spans="2:5" x14ac:dyDescent="0.3">
      <c r="B3975" t="s">
        <v>6415</v>
      </c>
      <c r="C3975">
        <v>531370</v>
      </c>
      <c r="D3975" t="s">
        <v>698</v>
      </c>
      <c r="E3975" t="s">
        <v>684</v>
      </c>
    </row>
    <row r="3976" spans="2:5" x14ac:dyDescent="0.3">
      <c r="B3976" t="s">
        <v>6416</v>
      </c>
      <c r="C3976">
        <v>540211</v>
      </c>
      <c r="D3976" t="s">
        <v>698</v>
      </c>
      <c r="E3976" t="s">
        <v>715</v>
      </c>
    </row>
    <row r="3977" spans="2:5" x14ac:dyDescent="0.3">
      <c r="B3977" t="s">
        <v>6417</v>
      </c>
      <c r="C3977">
        <v>534425</v>
      </c>
      <c r="D3977" t="s">
        <v>6418</v>
      </c>
      <c r="E3977" t="s">
        <v>1187</v>
      </c>
    </row>
    <row r="3978" spans="2:5" x14ac:dyDescent="0.3">
      <c r="B3978" t="s">
        <v>6419</v>
      </c>
      <c r="C3978">
        <v>513687</v>
      </c>
      <c r="D3978" t="s">
        <v>698</v>
      </c>
      <c r="E3978" t="s">
        <v>1053</v>
      </c>
    </row>
    <row r="3979" spans="2:5" x14ac:dyDescent="0.3">
      <c r="B3979" t="s">
        <v>6420</v>
      </c>
      <c r="C3979" t="s">
        <v>698</v>
      </c>
      <c r="D3979" t="s">
        <v>6421</v>
      </c>
      <c r="E3979" t="s">
        <v>709</v>
      </c>
    </row>
    <row r="3980" spans="2:5" x14ac:dyDescent="0.3">
      <c r="B3980" t="s">
        <v>6422</v>
      </c>
      <c r="C3980">
        <v>531982</v>
      </c>
      <c r="D3980" t="s">
        <v>698</v>
      </c>
      <c r="E3980" t="s">
        <v>778</v>
      </c>
    </row>
    <row r="3981" spans="2:5" x14ac:dyDescent="0.3">
      <c r="B3981" t="s">
        <v>6423</v>
      </c>
      <c r="C3981">
        <v>512153</v>
      </c>
      <c r="D3981" t="s">
        <v>698</v>
      </c>
      <c r="E3981" t="s">
        <v>1119</v>
      </c>
    </row>
    <row r="3982" spans="2:5" x14ac:dyDescent="0.3">
      <c r="B3982" t="s">
        <v>6424</v>
      </c>
      <c r="C3982">
        <v>512291</v>
      </c>
      <c r="D3982" t="s">
        <v>698</v>
      </c>
      <c r="E3982" t="s">
        <v>681</v>
      </c>
    </row>
    <row r="3983" spans="2:5" x14ac:dyDescent="0.3">
      <c r="B3983" t="s">
        <v>6425</v>
      </c>
      <c r="C3983">
        <v>517166</v>
      </c>
      <c r="D3983" t="s">
        <v>698</v>
      </c>
      <c r="E3983" t="s">
        <v>1240</v>
      </c>
    </row>
    <row r="3984" spans="2:5" x14ac:dyDescent="0.3">
      <c r="B3984" t="s">
        <v>6426</v>
      </c>
      <c r="C3984">
        <v>542337</v>
      </c>
      <c r="D3984" t="s">
        <v>6427</v>
      </c>
      <c r="E3984" t="s">
        <v>867</v>
      </c>
    </row>
    <row r="3985" spans="2:5" x14ac:dyDescent="0.3">
      <c r="B3985" t="s">
        <v>6428</v>
      </c>
      <c r="C3985" t="s">
        <v>698</v>
      </c>
      <c r="D3985" t="s">
        <v>6429</v>
      </c>
      <c r="E3985" t="s">
        <v>867</v>
      </c>
    </row>
    <row r="3986" spans="2:5" x14ac:dyDescent="0.3">
      <c r="B3986" t="s">
        <v>6430</v>
      </c>
      <c r="C3986">
        <v>526161</v>
      </c>
      <c r="D3986" t="s">
        <v>698</v>
      </c>
      <c r="E3986" t="s">
        <v>812</v>
      </c>
    </row>
    <row r="3987" spans="2:5" x14ac:dyDescent="0.3">
      <c r="B3987" t="s">
        <v>6431</v>
      </c>
      <c r="C3987">
        <v>521082</v>
      </c>
      <c r="D3987" t="s">
        <v>6432</v>
      </c>
      <c r="E3987" t="s">
        <v>713</v>
      </c>
    </row>
    <row r="3988" spans="2:5" x14ac:dyDescent="0.3">
      <c r="B3988" t="s">
        <v>6433</v>
      </c>
      <c r="C3988">
        <v>526827</v>
      </c>
      <c r="D3988" t="s">
        <v>698</v>
      </c>
      <c r="E3988" t="s">
        <v>812</v>
      </c>
    </row>
    <row r="3989" spans="2:5" x14ac:dyDescent="0.3">
      <c r="B3989" t="s">
        <v>6434</v>
      </c>
      <c r="C3989">
        <v>517214</v>
      </c>
      <c r="D3989" t="s">
        <v>6435</v>
      </c>
      <c r="E3989" t="s">
        <v>844</v>
      </c>
    </row>
    <row r="3990" spans="2:5" x14ac:dyDescent="0.3">
      <c r="B3990" t="s">
        <v>6436</v>
      </c>
      <c r="C3990">
        <v>500285</v>
      </c>
      <c r="D3990" t="s">
        <v>698</v>
      </c>
      <c r="E3990" t="s">
        <v>2836</v>
      </c>
    </row>
    <row r="3991" spans="2:5" x14ac:dyDescent="0.3">
      <c r="B3991" t="s">
        <v>6437</v>
      </c>
      <c r="C3991">
        <v>540084</v>
      </c>
      <c r="D3991" t="s">
        <v>698</v>
      </c>
      <c r="E3991" t="s">
        <v>701</v>
      </c>
    </row>
    <row r="3992" spans="2:5" x14ac:dyDescent="0.3">
      <c r="B3992" t="s">
        <v>6438</v>
      </c>
      <c r="C3992">
        <v>532651</v>
      </c>
      <c r="D3992" t="s">
        <v>6439</v>
      </c>
      <c r="E3992" t="s">
        <v>812</v>
      </c>
    </row>
    <row r="3993" spans="2:5" x14ac:dyDescent="0.3">
      <c r="B3993" t="s">
        <v>6440</v>
      </c>
      <c r="C3993">
        <v>513414</v>
      </c>
      <c r="D3993" t="s">
        <v>6441</v>
      </c>
      <c r="E3993" t="s">
        <v>730</v>
      </c>
    </row>
    <row r="3994" spans="2:5" x14ac:dyDescent="0.3">
      <c r="B3994" t="s">
        <v>6442</v>
      </c>
      <c r="C3994">
        <v>500402</v>
      </c>
      <c r="D3994" t="s">
        <v>6443</v>
      </c>
      <c r="E3994" t="s">
        <v>1096</v>
      </c>
    </row>
    <row r="3995" spans="2:5" x14ac:dyDescent="0.3">
      <c r="B3995" t="s">
        <v>6444</v>
      </c>
      <c r="C3995">
        <v>539221</v>
      </c>
      <c r="D3995" t="s">
        <v>698</v>
      </c>
      <c r="E3995" t="s">
        <v>713</v>
      </c>
    </row>
    <row r="3996" spans="2:5" x14ac:dyDescent="0.3">
      <c r="B3996" t="s">
        <v>6445</v>
      </c>
      <c r="C3996">
        <v>539221</v>
      </c>
      <c r="D3996" t="s">
        <v>698</v>
      </c>
      <c r="E3996" t="s">
        <v>713</v>
      </c>
    </row>
    <row r="3997" spans="2:5" x14ac:dyDescent="0.3">
      <c r="B3997" t="s">
        <v>6446</v>
      </c>
      <c r="C3997">
        <v>540079</v>
      </c>
      <c r="D3997" t="s">
        <v>698</v>
      </c>
      <c r="E3997" t="s">
        <v>1618</v>
      </c>
    </row>
    <row r="3998" spans="2:5" x14ac:dyDescent="0.3">
      <c r="B3998" t="s">
        <v>6447</v>
      </c>
      <c r="C3998">
        <v>540570</v>
      </c>
      <c r="D3998" t="s">
        <v>6448</v>
      </c>
      <c r="E3998" t="s">
        <v>5517</v>
      </c>
    </row>
    <row r="3999" spans="2:5" x14ac:dyDescent="0.3">
      <c r="B3999" t="s">
        <v>6449</v>
      </c>
      <c r="C3999">
        <v>538402</v>
      </c>
      <c r="D3999" t="s">
        <v>698</v>
      </c>
      <c r="E3999" t="s">
        <v>715</v>
      </c>
    </row>
    <row r="4000" spans="2:5" x14ac:dyDescent="0.3">
      <c r="B4000" t="s">
        <v>6450</v>
      </c>
      <c r="C4000">
        <v>530177</v>
      </c>
      <c r="D4000" t="s">
        <v>698</v>
      </c>
      <c r="E4000" t="s">
        <v>720</v>
      </c>
    </row>
    <row r="4001" spans="2:5" x14ac:dyDescent="0.3">
      <c r="B4001" t="s">
        <v>6451</v>
      </c>
      <c r="C4001">
        <v>533121</v>
      </c>
      <c r="D4001" t="s">
        <v>6452</v>
      </c>
      <c r="E4001" t="s">
        <v>684</v>
      </c>
    </row>
    <row r="4002" spans="2:5" x14ac:dyDescent="0.3">
      <c r="B4002" t="s">
        <v>6453</v>
      </c>
      <c r="C4002">
        <v>526532</v>
      </c>
      <c r="D4002" t="s">
        <v>698</v>
      </c>
      <c r="E4002" t="s">
        <v>746</v>
      </c>
    </row>
    <row r="4003" spans="2:5" x14ac:dyDescent="0.3">
      <c r="B4003" t="s">
        <v>6454</v>
      </c>
      <c r="C4003">
        <v>526532</v>
      </c>
      <c r="D4003" t="s">
        <v>698</v>
      </c>
      <c r="E4003" t="s">
        <v>746</v>
      </c>
    </row>
    <row r="4004" spans="2:5" x14ac:dyDescent="0.3">
      <c r="B4004" t="s">
        <v>6455</v>
      </c>
      <c r="C4004">
        <v>530037</v>
      </c>
      <c r="D4004" t="s">
        <v>698</v>
      </c>
      <c r="E4004" t="s">
        <v>713</v>
      </c>
    </row>
    <row r="4005" spans="2:5" x14ac:dyDescent="0.3">
      <c r="B4005" t="s">
        <v>6456</v>
      </c>
      <c r="C4005">
        <v>532842</v>
      </c>
      <c r="D4005" t="s">
        <v>6457</v>
      </c>
      <c r="E4005" t="s">
        <v>746</v>
      </c>
    </row>
    <row r="4006" spans="2:5" x14ac:dyDescent="0.3">
      <c r="B4006" t="s">
        <v>6458</v>
      </c>
      <c r="C4006">
        <v>514248</v>
      </c>
      <c r="D4006" t="s">
        <v>698</v>
      </c>
      <c r="E4006" t="s">
        <v>746</v>
      </c>
    </row>
    <row r="4007" spans="2:5" x14ac:dyDescent="0.3">
      <c r="B4007" t="s">
        <v>6459</v>
      </c>
      <c r="C4007">
        <v>535601</v>
      </c>
      <c r="D4007" t="s">
        <v>6460</v>
      </c>
      <c r="E4007" t="s">
        <v>1124</v>
      </c>
    </row>
    <row r="4008" spans="2:5" x14ac:dyDescent="0.3">
      <c r="B4008" t="s">
        <v>6461</v>
      </c>
      <c r="C4008">
        <v>523756</v>
      </c>
      <c r="D4008" t="s">
        <v>6462</v>
      </c>
      <c r="E4008" t="s">
        <v>715</v>
      </c>
    </row>
    <row r="4009" spans="2:5" x14ac:dyDescent="0.3">
      <c r="B4009" t="s">
        <v>6463</v>
      </c>
      <c r="C4009">
        <v>539217</v>
      </c>
      <c r="D4009" t="s">
        <v>698</v>
      </c>
      <c r="E4009" t="s">
        <v>718</v>
      </c>
    </row>
    <row r="4010" spans="2:5" x14ac:dyDescent="0.3">
      <c r="B4010" t="s">
        <v>6464</v>
      </c>
      <c r="C4010">
        <v>503806</v>
      </c>
      <c r="D4010" t="s">
        <v>6465</v>
      </c>
      <c r="E4010" t="s">
        <v>713</v>
      </c>
    </row>
    <row r="4011" spans="2:5" x14ac:dyDescent="0.3">
      <c r="B4011" t="s">
        <v>6466</v>
      </c>
      <c r="C4011">
        <v>534680</v>
      </c>
      <c r="D4011" t="s">
        <v>698</v>
      </c>
      <c r="E4011" t="s">
        <v>756</v>
      </c>
    </row>
    <row r="4012" spans="2:5" x14ac:dyDescent="0.3">
      <c r="B4012" t="s">
        <v>6467</v>
      </c>
      <c r="C4012">
        <v>530943</v>
      </c>
      <c r="D4012" t="s">
        <v>6468</v>
      </c>
      <c r="E4012" t="s">
        <v>701</v>
      </c>
    </row>
    <row r="4013" spans="2:5" x14ac:dyDescent="0.3">
      <c r="B4013" t="s">
        <v>6469</v>
      </c>
      <c r="C4013">
        <v>538863</v>
      </c>
      <c r="D4013" t="s">
        <v>698</v>
      </c>
      <c r="E4013" t="s">
        <v>715</v>
      </c>
    </row>
    <row r="4014" spans="2:5" x14ac:dyDescent="0.3">
      <c r="B4014" t="s">
        <v>6470</v>
      </c>
      <c r="C4014">
        <v>531322</v>
      </c>
      <c r="D4014" t="s">
        <v>6471</v>
      </c>
      <c r="E4014" t="s">
        <v>908</v>
      </c>
    </row>
    <row r="4015" spans="2:5" x14ac:dyDescent="0.3">
      <c r="B4015" t="s">
        <v>6472</v>
      </c>
      <c r="C4015">
        <v>514442</v>
      </c>
      <c r="D4015" t="s">
        <v>698</v>
      </c>
      <c r="E4015" t="s">
        <v>818</v>
      </c>
    </row>
    <row r="4016" spans="2:5" x14ac:dyDescent="0.3">
      <c r="B4016" t="s">
        <v>6473</v>
      </c>
      <c r="C4016">
        <v>539363</v>
      </c>
      <c r="D4016" t="s">
        <v>698</v>
      </c>
      <c r="E4016" t="s">
        <v>784</v>
      </c>
    </row>
    <row r="4017" spans="2:5" x14ac:dyDescent="0.3">
      <c r="B4017" t="s">
        <v>6474</v>
      </c>
      <c r="C4017">
        <v>539363</v>
      </c>
      <c r="D4017" t="s">
        <v>698</v>
      </c>
      <c r="E4017" t="s">
        <v>784</v>
      </c>
    </row>
    <row r="4018" spans="2:5" x14ac:dyDescent="0.3">
      <c r="B4018" t="s">
        <v>6475</v>
      </c>
      <c r="C4018" t="s">
        <v>698</v>
      </c>
      <c r="D4018" t="s">
        <v>6476</v>
      </c>
      <c r="E4018" t="s">
        <v>709</v>
      </c>
    </row>
    <row r="4019" spans="2:5" x14ac:dyDescent="0.3">
      <c r="B4019" t="s">
        <v>6477</v>
      </c>
      <c r="C4019">
        <v>521161</v>
      </c>
      <c r="D4019" t="s">
        <v>698</v>
      </c>
      <c r="E4019" t="s">
        <v>713</v>
      </c>
    </row>
    <row r="4020" spans="2:5" x14ac:dyDescent="0.3">
      <c r="B4020" t="s">
        <v>6478</v>
      </c>
      <c r="C4020">
        <v>521234</v>
      </c>
      <c r="D4020" t="s">
        <v>698</v>
      </c>
      <c r="E4020" t="s">
        <v>713</v>
      </c>
    </row>
    <row r="4021" spans="2:5" x14ac:dyDescent="0.3">
      <c r="B4021" t="s">
        <v>6479</v>
      </c>
      <c r="C4021">
        <v>521178</v>
      </c>
      <c r="D4021" t="s">
        <v>698</v>
      </c>
      <c r="E4021" t="s">
        <v>713</v>
      </c>
    </row>
    <row r="4022" spans="2:5" x14ac:dyDescent="0.3">
      <c r="B4022" t="s">
        <v>6480</v>
      </c>
      <c r="C4022">
        <v>515081</v>
      </c>
      <c r="D4022" t="s">
        <v>698</v>
      </c>
      <c r="E4022" t="s">
        <v>1226</v>
      </c>
    </row>
    <row r="4023" spans="2:5" x14ac:dyDescent="0.3">
      <c r="B4023" t="s">
        <v>6481</v>
      </c>
      <c r="C4023">
        <v>513605</v>
      </c>
      <c r="D4023" t="s">
        <v>6482</v>
      </c>
      <c r="E4023" t="s">
        <v>1021</v>
      </c>
    </row>
    <row r="4024" spans="2:5" x14ac:dyDescent="0.3">
      <c r="B4024" t="s">
        <v>6483</v>
      </c>
      <c r="C4024">
        <v>523222</v>
      </c>
      <c r="D4024" t="s">
        <v>698</v>
      </c>
      <c r="E4024" t="s">
        <v>837</v>
      </c>
    </row>
    <row r="4025" spans="2:5" x14ac:dyDescent="0.3">
      <c r="B4025" t="s">
        <v>6484</v>
      </c>
      <c r="C4025">
        <v>536799</v>
      </c>
      <c r="D4025" t="s">
        <v>698</v>
      </c>
      <c r="E4025" t="s">
        <v>715</v>
      </c>
    </row>
    <row r="4026" spans="2:5" x14ac:dyDescent="0.3">
      <c r="B4026" t="s">
        <v>6485</v>
      </c>
      <c r="C4026">
        <v>533569</v>
      </c>
      <c r="D4026" t="s">
        <v>6486</v>
      </c>
      <c r="E4026" t="s">
        <v>812</v>
      </c>
    </row>
    <row r="4027" spans="2:5" x14ac:dyDescent="0.3">
      <c r="B4027" t="s">
        <v>6487</v>
      </c>
      <c r="C4027">
        <v>540914</v>
      </c>
      <c r="D4027" t="s">
        <v>698</v>
      </c>
      <c r="E4027" t="s">
        <v>720</v>
      </c>
    </row>
    <row r="4028" spans="2:5" x14ac:dyDescent="0.3">
      <c r="B4028" t="s">
        <v>6488</v>
      </c>
      <c r="C4028">
        <v>524636</v>
      </c>
      <c r="D4028" t="s">
        <v>698</v>
      </c>
      <c r="E4028" t="s">
        <v>736</v>
      </c>
    </row>
    <row r="4029" spans="2:5" x14ac:dyDescent="0.3">
      <c r="B4029" t="s">
        <v>6489</v>
      </c>
      <c r="C4029">
        <v>530821</v>
      </c>
      <c r="D4029" t="s">
        <v>698</v>
      </c>
      <c r="E4029" t="s">
        <v>784</v>
      </c>
    </row>
    <row r="4030" spans="2:5" x14ac:dyDescent="0.3">
      <c r="B4030" t="s">
        <v>6490</v>
      </c>
      <c r="C4030">
        <v>539026</v>
      </c>
      <c r="D4030" t="s">
        <v>698</v>
      </c>
      <c r="E4030" t="s">
        <v>681</v>
      </c>
    </row>
    <row r="4031" spans="2:5" x14ac:dyDescent="0.3">
      <c r="B4031" t="s">
        <v>6491</v>
      </c>
      <c r="C4031">
        <v>531723</v>
      </c>
      <c r="D4031" t="s">
        <v>6492</v>
      </c>
      <c r="E4031" t="s">
        <v>681</v>
      </c>
    </row>
    <row r="4032" spans="2:5" x14ac:dyDescent="0.3">
      <c r="B4032" t="s">
        <v>6491</v>
      </c>
      <c r="C4032">
        <v>570005</v>
      </c>
      <c r="D4032" t="s">
        <v>6493</v>
      </c>
      <c r="E4032" t="s">
        <v>681</v>
      </c>
    </row>
    <row r="4033" spans="2:5" x14ac:dyDescent="0.3">
      <c r="B4033" t="s">
        <v>6494</v>
      </c>
      <c r="C4033">
        <v>504180</v>
      </c>
      <c r="D4033" t="s">
        <v>698</v>
      </c>
      <c r="E4033" t="s">
        <v>715</v>
      </c>
    </row>
    <row r="4034" spans="2:5" x14ac:dyDescent="0.3">
      <c r="B4034" t="s">
        <v>6495</v>
      </c>
      <c r="C4034">
        <v>511700</v>
      </c>
      <c r="D4034" t="s">
        <v>698</v>
      </c>
      <c r="E4034" t="s">
        <v>715</v>
      </c>
    </row>
    <row r="4035" spans="2:5" x14ac:dyDescent="0.3">
      <c r="B4035" t="s">
        <v>6496</v>
      </c>
      <c r="C4035">
        <v>580001</v>
      </c>
      <c r="D4035" t="s">
        <v>698</v>
      </c>
      <c r="E4035" t="s">
        <v>1016</v>
      </c>
    </row>
    <row r="4036" spans="2:5" x14ac:dyDescent="0.3">
      <c r="B4036" t="s">
        <v>6497</v>
      </c>
      <c r="C4036">
        <v>530017</v>
      </c>
      <c r="D4036" t="s">
        <v>6498</v>
      </c>
      <c r="E4036" t="s">
        <v>746</v>
      </c>
    </row>
    <row r="4037" spans="2:5" x14ac:dyDescent="0.3">
      <c r="B4037" t="s">
        <v>6499</v>
      </c>
      <c r="C4037">
        <v>523351</v>
      </c>
      <c r="D4037" t="s">
        <v>698</v>
      </c>
      <c r="E4037" t="s">
        <v>858</v>
      </c>
    </row>
    <row r="4038" spans="2:5" x14ac:dyDescent="0.3">
      <c r="B4038" t="s">
        <v>6500</v>
      </c>
      <c r="C4038">
        <v>523351</v>
      </c>
      <c r="D4038" t="s">
        <v>698</v>
      </c>
      <c r="E4038" t="s">
        <v>858</v>
      </c>
    </row>
    <row r="4039" spans="2:5" x14ac:dyDescent="0.3">
      <c r="B4039" t="s">
        <v>6501</v>
      </c>
      <c r="C4039">
        <v>526231</v>
      </c>
      <c r="D4039" t="s">
        <v>698</v>
      </c>
      <c r="E4039" t="s">
        <v>746</v>
      </c>
    </row>
    <row r="4040" spans="2:5" x14ac:dyDescent="0.3">
      <c r="B4040" t="s">
        <v>6502</v>
      </c>
      <c r="C4040">
        <v>530931</v>
      </c>
      <c r="D4040" t="s">
        <v>698</v>
      </c>
      <c r="E4040" t="s">
        <v>893</v>
      </c>
    </row>
    <row r="4041" spans="2:5" x14ac:dyDescent="0.3">
      <c r="B4041" t="s">
        <v>6503</v>
      </c>
      <c r="C4041">
        <v>530931</v>
      </c>
      <c r="D4041" t="s">
        <v>698</v>
      </c>
      <c r="E4041" t="s">
        <v>893</v>
      </c>
    </row>
    <row r="4042" spans="2:5" x14ac:dyDescent="0.3">
      <c r="B4042" t="s">
        <v>6504</v>
      </c>
      <c r="C4042">
        <v>506105</v>
      </c>
      <c r="D4042" t="s">
        <v>698</v>
      </c>
      <c r="E4042" t="s">
        <v>718</v>
      </c>
    </row>
    <row r="4043" spans="2:5" x14ac:dyDescent="0.3">
      <c r="B4043" t="s">
        <v>6505</v>
      </c>
      <c r="C4043">
        <v>540575</v>
      </c>
      <c r="D4043" t="s">
        <v>6506</v>
      </c>
      <c r="E4043" t="s">
        <v>711</v>
      </c>
    </row>
    <row r="4044" spans="2:5" x14ac:dyDescent="0.3">
      <c r="B4044" t="s">
        <v>6507</v>
      </c>
      <c r="C4044">
        <v>539255</v>
      </c>
      <c r="D4044" t="s">
        <v>698</v>
      </c>
      <c r="E4044" t="s">
        <v>741</v>
      </c>
    </row>
    <row r="4045" spans="2:5" x14ac:dyDescent="0.3">
      <c r="B4045" t="s">
        <v>6508</v>
      </c>
      <c r="C4045">
        <v>516022</v>
      </c>
      <c r="D4045" t="s">
        <v>6509</v>
      </c>
      <c r="E4045" t="s">
        <v>692</v>
      </c>
    </row>
    <row r="4046" spans="2:5" x14ac:dyDescent="0.3">
      <c r="B4046" t="s">
        <v>6510</v>
      </c>
      <c r="C4046">
        <v>531616</v>
      </c>
      <c r="D4046" t="s">
        <v>698</v>
      </c>
      <c r="E4046" t="s">
        <v>684</v>
      </c>
    </row>
    <row r="4047" spans="2:5" x14ac:dyDescent="0.3">
      <c r="B4047" t="s">
        <v>6511</v>
      </c>
      <c r="C4047">
        <v>538733</v>
      </c>
      <c r="D4047" t="s">
        <v>698</v>
      </c>
      <c r="E4047" t="s">
        <v>2946</v>
      </c>
    </row>
    <row r="4048" spans="2:5" x14ac:dyDescent="0.3">
      <c r="B4048" t="s">
        <v>6512</v>
      </c>
      <c r="C4048">
        <v>517548</v>
      </c>
      <c r="D4048" t="s">
        <v>698</v>
      </c>
      <c r="E4048" t="s">
        <v>720</v>
      </c>
    </row>
    <row r="4049" spans="2:5" x14ac:dyDescent="0.3">
      <c r="B4049" t="s">
        <v>6513</v>
      </c>
      <c r="C4049">
        <v>520155</v>
      </c>
      <c r="D4049" t="s">
        <v>698</v>
      </c>
      <c r="E4049" t="s">
        <v>834</v>
      </c>
    </row>
    <row r="4050" spans="2:5" x14ac:dyDescent="0.3">
      <c r="B4050" t="s">
        <v>6514</v>
      </c>
      <c r="C4050">
        <v>500112</v>
      </c>
      <c r="D4050" t="s">
        <v>6515</v>
      </c>
      <c r="E4050" t="s">
        <v>1016</v>
      </c>
    </row>
    <row r="4051" spans="2:5" x14ac:dyDescent="0.3">
      <c r="B4051" t="s">
        <v>6516</v>
      </c>
      <c r="C4051">
        <v>500113</v>
      </c>
      <c r="D4051" t="s">
        <v>6517</v>
      </c>
      <c r="E4051" t="s">
        <v>730</v>
      </c>
    </row>
    <row r="4052" spans="2:5" x14ac:dyDescent="0.3">
      <c r="B4052" t="s">
        <v>6518</v>
      </c>
      <c r="C4052">
        <v>500113</v>
      </c>
      <c r="D4052" t="s">
        <v>6517</v>
      </c>
      <c r="E4052" t="s">
        <v>730</v>
      </c>
    </row>
    <row r="4053" spans="2:5" x14ac:dyDescent="0.3">
      <c r="B4053" t="s">
        <v>6519</v>
      </c>
      <c r="C4053" t="s">
        <v>698</v>
      </c>
      <c r="D4053" t="s">
        <v>6520</v>
      </c>
      <c r="E4053" t="s">
        <v>709</v>
      </c>
    </row>
    <row r="4054" spans="2:5" x14ac:dyDescent="0.3">
      <c r="B4054" t="s">
        <v>6521</v>
      </c>
      <c r="C4054">
        <v>534748</v>
      </c>
      <c r="D4054" t="s">
        <v>6522</v>
      </c>
      <c r="E4054" t="s">
        <v>730</v>
      </c>
    </row>
    <row r="4055" spans="2:5" x14ac:dyDescent="0.3">
      <c r="B4055" t="s">
        <v>6523</v>
      </c>
      <c r="C4055">
        <v>534748</v>
      </c>
      <c r="D4055" t="s">
        <v>6522</v>
      </c>
      <c r="E4055" t="s">
        <v>730</v>
      </c>
    </row>
    <row r="4056" spans="2:5" x14ac:dyDescent="0.3">
      <c r="B4056" t="s">
        <v>6524</v>
      </c>
      <c r="C4056">
        <v>513173</v>
      </c>
      <c r="D4056" t="s">
        <v>698</v>
      </c>
      <c r="E4056" t="s">
        <v>784</v>
      </c>
    </row>
    <row r="4057" spans="2:5" x14ac:dyDescent="0.3">
      <c r="B4057" t="s">
        <v>6525</v>
      </c>
      <c r="C4057">
        <v>504717</v>
      </c>
      <c r="D4057" t="s">
        <v>6526</v>
      </c>
      <c r="E4057" t="s">
        <v>4573</v>
      </c>
    </row>
    <row r="4058" spans="2:5" x14ac:dyDescent="0.3">
      <c r="B4058" t="s">
        <v>6527</v>
      </c>
      <c r="C4058">
        <v>513262</v>
      </c>
      <c r="D4058" t="s">
        <v>6528</v>
      </c>
      <c r="E4058" t="s">
        <v>1053</v>
      </c>
    </row>
    <row r="4059" spans="2:5" x14ac:dyDescent="0.3">
      <c r="B4059" t="s">
        <v>6529</v>
      </c>
      <c r="C4059">
        <v>513517</v>
      </c>
      <c r="D4059" t="s">
        <v>698</v>
      </c>
      <c r="E4059" t="s">
        <v>1618</v>
      </c>
    </row>
    <row r="4060" spans="2:5" x14ac:dyDescent="0.3">
      <c r="B4060" t="s">
        <v>6530</v>
      </c>
      <c r="C4060">
        <v>500399</v>
      </c>
      <c r="D4060" t="s">
        <v>698</v>
      </c>
      <c r="E4060" t="s">
        <v>730</v>
      </c>
    </row>
    <row r="4061" spans="2:5" x14ac:dyDescent="0.3">
      <c r="B4061" t="s">
        <v>6531</v>
      </c>
      <c r="C4061">
        <v>533316</v>
      </c>
      <c r="D4061" t="s">
        <v>6532</v>
      </c>
      <c r="E4061" t="s">
        <v>864</v>
      </c>
    </row>
    <row r="4062" spans="2:5" x14ac:dyDescent="0.3">
      <c r="B4062" t="s">
        <v>6533</v>
      </c>
      <c r="C4062">
        <v>526071</v>
      </c>
      <c r="D4062" t="s">
        <v>698</v>
      </c>
      <c r="E4062" t="s">
        <v>681</v>
      </c>
    </row>
    <row r="4063" spans="2:5" x14ac:dyDescent="0.3">
      <c r="B4063" t="s">
        <v>6534</v>
      </c>
      <c r="C4063">
        <v>526071</v>
      </c>
      <c r="D4063" t="s">
        <v>698</v>
      </c>
      <c r="E4063" t="s">
        <v>681</v>
      </c>
    </row>
    <row r="4064" spans="2:5" x14ac:dyDescent="0.3">
      <c r="B4064" t="s">
        <v>6535</v>
      </c>
      <c r="C4064">
        <v>536738</v>
      </c>
      <c r="D4064" t="s">
        <v>698</v>
      </c>
      <c r="E4064" t="s">
        <v>681</v>
      </c>
    </row>
    <row r="4065" spans="2:5" x14ac:dyDescent="0.3">
      <c r="B4065" t="s">
        <v>6536</v>
      </c>
      <c r="C4065">
        <v>531509</v>
      </c>
      <c r="D4065" t="s">
        <v>698</v>
      </c>
      <c r="E4065" t="s">
        <v>681</v>
      </c>
    </row>
    <row r="4066" spans="2:5" x14ac:dyDescent="0.3">
      <c r="B4066" t="s">
        <v>6537</v>
      </c>
      <c r="C4066">
        <v>526500</v>
      </c>
      <c r="D4066" t="s">
        <v>698</v>
      </c>
      <c r="E4066" t="s">
        <v>899</v>
      </c>
    </row>
    <row r="4067" spans="2:5" x14ac:dyDescent="0.3">
      <c r="B4067" t="s">
        <v>6538</v>
      </c>
      <c r="C4067">
        <v>508963</v>
      </c>
      <c r="D4067" t="s">
        <v>6539</v>
      </c>
      <c r="E4067" t="s">
        <v>715</v>
      </c>
    </row>
    <row r="4068" spans="2:5" x14ac:dyDescent="0.3">
      <c r="B4068" t="s">
        <v>6540</v>
      </c>
      <c r="C4068">
        <v>531628</v>
      </c>
      <c r="D4068" t="s">
        <v>698</v>
      </c>
      <c r="E4068" t="s">
        <v>713</v>
      </c>
    </row>
    <row r="4069" spans="2:5" x14ac:dyDescent="0.3">
      <c r="B4069" t="s">
        <v>6541</v>
      </c>
      <c r="C4069">
        <v>530759</v>
      </c>
      <c r="D4069" t="s">
        <v>6542</v>
      </c>
      <c r="E4069" t="s">
        <v>1053</v>
      </c>
    </row>
    <row r="4070" spans="2:5" x14ac:dyDescent="0.3">
      <c r="B4070" t="s">
        <v>6543</v>
      </c>
      <c r="C4070">
        <v>532374</v>
      </c>
      <c r="D4070" t="s">
        <v>6544</v>
      </c>
      <c r="E4070" t="s">
        <v>1645</v>
      </c>
    </row>
    <row r="4071" spans="2:5" x14ac:dyDescent="0.3">
      <c r="B4071" t="s">
        <v>6545</v>
      </c>
      <c r="C4071">
        <v>513151</v>
      </c>
      <c r="D4071" t="s">
        <v>6546</v>
      </c>
      <c r="E4071" t="s">
        <v>713</v>
      </c>
    </row>
    <row r="4072" spans="2:5" x14ac:dyDescent="0.3">
      <c r="B4072" t="s">
        <v>6547</v>
      </c>
      <c r="C4072">
        <v>513151</v>
      </c>
      <c r="D4072" t="s">
        <v>6548</v>
      </c>
      <c r="E4072" t="s">
        <v>713</v>
      </c>
    </row>
    <row r="4073" spans="2:5" x14ac:dyDescent="0.3">
      <c r="B4073" t="s">
        <v>6549</v>
      </c>
      <c r="C4073">
        <v>532730</v>
      </c>
      <c r="D4073" t="s">
        <v>6550</v>
      </c>
      <c r="E4073" t="s">
        <v>713</v>
      </c>
    </row>
    <row r="4074" spans="2:5" x14ac:dyDescent="0.3">
      <c r="B4074" t="s">
        <v>6551</v>
      </c>
      <c r="C4074">
        <v>504959</v>
      </c>
      <c r="D4074" t="s">
        <v>698</v>
      </c>
      <c r="E4074" t="s">
        <v>706</v>
      </c>
    </row>
    <row r="4075" spans="2:5" x14ac:dyDescent="0.3">
      <c r="B4075" t="s">
        <v>6552</v>
      </c>
      <c r="C4075">
        <v>530495</v>
      </c>
      <c r="D4075" t="s">
        <v>698</v>
      </c>
      <c r="E4075" t="s">
        <v>720</v>
      </c>
    </row>
    <row r="4076" spans="2:5" x14ac:dyDescent="0.3">
      <c r="B4076" t="s">
        <v>6553</v>
      </c>
      <c r="C4076">
        <v>532531</v>
      </c>
      <c r="D4076" t="s">
        <v>6554</v>
      </c>
      <c r="E4076" t="s">
        <v>736</v>
      </c>
    </row>
    <row r="4077" spans="2:5" x14ac:dyDescent="0.3">
      <c r="B4077" t="s">
        <v>6555</v>
      </c>
      <c r="C4077">
        <v>530611</v>
      </c>
      <c r="D4077" t="s">
        <v>698</v>
      </c>
      <c r="E4077" t="s">
        <v>818</v>
      </c>
    </row>
    <row r="4078" spans="2:5" x14ac:dyDescent="0.3">
      <c r="B4078" t="s">
        <v>6556</v>
      </c>
      <c r="C4078">
        <v>526951</v>
      </c>
      <c r="D4078" t="s">
        <v>698</v>
      </c>
      <c r="E4078" t="s">
        <v>1193</v>
      </c>
    </row>
    <row r="4079" spans="2:5" x14ac:dyDescent="0.3">
      <c r="B4079" t="s">
        <v>6557</v>
      </c>
      <c r="C4079" t="s">
        <v>698</v>
      </c>
      <c r="D4079" t="s">
        <v>6558</v>
      </c>
      <c r="E4079" t="s">
        <v>1193</v>
      </c>
    </row>
    <row r="4080" spans="2:5" x14ac:dyDescent="0.3">
      <c r="B4080" t="s">
        <v>6559</v>
      </c>
      <c r="C4080">
        <v>532348</v>
      </c>
      <c r="D4080" t="s">
        <v>698</v>
      </c>
      <c r="E4080" t="s">
        <v>791</v>
      </c>
    </row>
    <row r="4081" spans="2:5" x14ac:dyDescent="0.3">
      <c r="B4081" t="s">
        <v>6560</v>
      </c>
      <c r="C4081">
        <v>530231</v>
      </c>
      <c r="D4081" t="s">
        <v>698</v>
      </c>
      <c r="E4081" t="s">
        <v>713</v>
      </c>
    </row>
    <row r="4082" spans="2:5" x14ac:dyDescent="0.3">
      <c r="B4082" t="s">
        <v>6561</v>
      </c>
      <c r="C4082">
        <v>517168</v>
      </c>
      <c r="D4082" t="s">
        <v>6562</v>
      </c>
      <c r="E4082" t="s">
        <v>1053</v>
      </c>
    </row>
    <row r="4083" spans="2:5" x14ac:dyDescent="0.3">
      <c r="B4083" t="s">
        <v>6563</v>
      </c>
      <c r="C4083">
        <v>511024</v>
      </c>
      <c r="D4083" t="s">
        <v>698</v>
      </c>
      <c r="E4083" t="s">
        <v>1119</v>
      </c>
    </row>
    <row r="4084" spans="2:5" x14ac:dyDescent="0.3">
      <c r="B4084" t="s">
        <v>6564</v>
      </c>
      <c r="C4084">
        <v>538714</v>
      </c>
      <c r="D4084" t="s">
        <v>698</v>
      </c>
      <c r="E4084" t="s">
        <v>715</v>
      </c>
    </row>
    <row r="4085" spans="2:5" x14ac:dyDescent="0.3">
      <c r="B4085" t="s">
        <v>6565</v>
      </c>
      <c r="C4085">
        <v>506003</v>
      </c>
      <c r="D4085" t="s">
        <v>698</v>
      </c>
      <c r="E4085" t="s">
        <v>1003</v>
      </c>
    </row>
    <row r="4086" spans="2:5" x14ac:dyDescent="0.3">
      <c r="B4086" t="s">
        <v>6566</v>
      </c>
      <c r="C4086">
        <v>506655</v>
      </c>
      <c r="D4086" t="s">
        <v>6567</v>
      </c>
      <c r="E4086" t="s">
        <v>858</v>
      </c>
    </row>
    <row r="4087" spans="2:5" x14ac:dyDescent="0.3">
      <c r="B4087" t="s">
        <v>6568</v>
      </c>
      <c r="C4087">
        <v>521113</v>
      </c>
      <c r="D4087" t="s">
        <v>698</v>
      </c>
      <c r="E4087" t="s">
        <v>713</v>
      </c>
    </row>
    <row r="4088" spans="2:5" x14ac:dyDescent="0.3">
      <c r="B4088" t="s">
        <v>6569</v>
      </c>
      <c r="C4088">
        <v>540318</v>
      </c>
      <c r="D4088" t="s">
        <v>698</v>
      </c>
      <c r="E4088" t="s">
        <v>713</v>
      </c>
    </row>
    <row r="4089" spans="2:5" x14ac:dyDescent="0.3">
      <c r="B4089" t="s">
        <v>6570</v>
      </c>
      <c r="C4089">
        <v>511654</v>
      </c>
      <c r="D4089" t="s">
        <v>698</v>
      </c>
      <c r="E4089" t="s">
        <v>715</v>
      </c>
    </row>
    <row r="4090" spans="2:5" x14ac:dyDescent="0.3">
      <c r="B4090" t="s">
        <v>6571</v>
      </c>
      <c r="C4090">
        <v>542683</v>
      </c>
      <c r="D4090" t="s">
        <v>6572</v>
      </c>
      <c r="E4090" t="s">
        <v>844</v>
      </c>
    </row>
    <row r="4091" spans="2:5" x14ac:dyDescent="0.3">
      <c r="B4091" t="s">
        <v>6573</v>
      </c>
      <c r="C4091">
        <v>539117</v>
      </c>
      <c r="D4091" t="s">
        <v>698</v>
      </c>
      <c r="E4091" t="s">
        <v>715</v>
      </c>
    </row>
    <row r="4092" spans="2:5" x14ac:dyDescent="0.3">
      <c r="B4092" t="s">
        <v>6574</v>
      </c>
      <c r="C4092">
        <v>517224</v>
      </c>
      <c r="D4092" t="s">
        <v>6575</v>
      </c>
      <c r="E4092" t="s">
        <v>1618</v>
      </c>
    </row>
    <row r="4093" spans="2:5" x14ac:dyDescent="0.3">
      <c r="B4093" t="s">
        <v>6576</v>
      </c>
      <c r="C4093">
        <v>524542</v>
      </c>
      <c r="D4093" t="s">
        <v>698</v>
      </c>
      <c r="E4093" t="s">
        <v>896</v>
      </c>
    </row>
    <row r="4094" spans="2:5" x14ac:dyDescent="0.3">
      <c r="B4094" t="s">
        <v>6577</v>
      </c>
      <c r="C4094">
        <v>508969</v>
      </c>
      <c r="D4094" t="s">
        <v>698</v>
      </c>
      <c r="E4094" t="s">
        <v>715</v>
      </c>
    </row>
    <row r="4095" spans="2:5" x14ac:dyDescent="0.3">
      <c r="B4095" t="s">
        <v>6578</v>
      </c>
      <c r="C4095">
        <v>530419</v>
      </c>
      <c r="D4095" t="s">
        <v>698</v>
      </c>
      <c r="E4095" t="s">
        <v>681</v>
      </c>
    </row>
    <row r="4096" spans="2:5" x14ac:dyDescent="0.3">
      <c r="B4096" t="s">
        <v>6579</v>
      </c>
      <c r="C4096">
        <v>514211</v>
      </c>
      <c r="D4096" t="s">
        <v>6580</v>
      </c>
      <c r="E4096" t="s">
        <v>713</v>
      </c>
    </row>
    <row r="4097" spans="2:5" x14ac:dyDescent="0.3">
      <c r="B4097" t="s">
        <v>6581</v>
      </c>
      <c r="C4097">
        <v>530445</v>
      </c>
      <c r="D4097" t="s">
        <v>698</v>
      </c>
      <c r="E4097" t="s">
        <v>720</v>
      </c>
    </row>
    <row r="4098" spans="2:5" x14ac:dyDescent="0.3">
      <c r="B4098" t="s">
        <v>6582</v>
      </c>
      <c r="C4098" t="s">
        <v>698</v>
      </c>
      <c r="D4098" t="s">
        <v>6583</v>
      </c>
      <c r="E4098" t="s">
        <v>709</v>
      </c>
    </row>
    <row r="4099" spans="2:5" x14ac:dyDescent="0.3">
      <c r="B4099" t="s">
        <v>6584</v>
      </c>
      <c r="C4099">
        <v>533306</v>
      </c>
      <c r="D4099" t="s">
        <v>6585</v>
      </c>
      <c r="E4099" t="s">
        <v>718</v>
      </c>
    </row>
    <row r="4100" spans="2:5" x14ac:dyDescent="0.3">
      <c r="B4100" t="s">
        <v>6586</v>
      </c>
      <c r="C4100">
        <v>532154</v>
      </c>
      <c r="D4100" t="s">
        <v>698</v>
      </c>
      <c r="E4100" t="s">
        <v>1119</v>
      </c>
    </row>
    <row r="4101" spans="2:5" x14ac:dyDescent="0.3">
      <c r="B4101" t="s">
        <v>6587</v>
      </c>
      <c r="C4101">
        <v>532872</v>
      </c>
      <c r="D4101" t="s">
        <v>6588</v>
      </c>
      <c r="E4101" t="s">
        <v>736</v>
      </c>
    </row>
    <row r="4102" spans="2:5" x14ac:dyDescent="0.3">
      <c r="B4102" t="s">
        <v>6589</v>
      </c>
      <c r="C4102">
        <v>524715</v>
      </c>
      <c r="D4102" t="s">
        <v>6590</v>
      </c>
      <c r="E4102" t="s">
        <v>736</v>
      </c>
    </row>
    <row r="4103" spans="2:5" x14ac:dyDescent="0.3">
      <c r="B4103" t="s">
        <v>6591</v>
      </c>
      <c r="C4103">
        <v>542025</v>
      </c>
      <c r="D4103" t="s">
        <v>698</v>
      </c>
      <c r="E4103" t="s">
        <v>720</v>
      </c>
    </row>
    <row r="4104" spans="2:5" x14ac:dyDescent="0.3">
      <c r="B4104" t="s">
        <v>6592</v>
      </c>
      <c r="C4104">
        <v>517403</v>
      </c>
      <c r="D4104" t="s">
        <v>698</v>
      </c>
      <c r="E4104" t="s">
        <v>837</v>
      </c>
    </row>
    <row r="4105" spans="2:5" x14ac:dyDescent="0.3">
      <c r="B4105" t="s">
        <v>6593</v>
      </c>
      <c r="C4105">
        <v>517403</v>
      </c>
      <c r="D4105" t="s">
        <v>698</v>
      </c>
      <c r="E4105" t="s">
        <v>837</v>
      </c>
    </row>
    <row r="4106" spans="2:5" x14ac:dyDescent="0.3">
      <c r="B4106" t="s">
        <v>6594</v>
      </c>
      <c r="C4106">
        <v>531752</v>
      </c>
      <c r="D4106" t="s">
        <v>698</v>
      </c>
      <c r="E4106" t="s">
        <v>720</v>
      </c>
    </row>
    <row r="4107" spans="2:5" x14ac:dyDescent="0.3">
      <c r="B4107" t="s">
        <v>6595</v>
      </c>
      <c r="C4107">
        <v>532733</v>
      </c>
      <c r="D4107" t="s">
        <v>6596</v>
      </c>
      <c r="E4107" t="s">
        <v>1437</v>
      </c>
    </row>
    <row r="4108" spans="2:5" x14ac:dyDescent="0.3">
      <c r="B4108" t="s">
        <v>6597</v>
      </c>
      <c r="C4108">
        <v>539526</v>
      </c>
      <c r="D4108" t="s">
        <v>698</v>
      </c>
      <c r="E4108" t="s">
        <v>732</v>
      </c>
    </row>
    <row r="4109" spans="2:5" x14ac:dyDescent="0.3">
      <c r="B4109" t="s">
        <v>6598</v>
      </c>
      <c r="C4109">
        <v>530795</v>
      </c>
      <c r="D4109" t="s">
        <v>698</v>
      </c>
      <c r="E4109" t="s">
        <v>713</v>
      </c>
    </row>
    <row r="4110" spans="2:5" x14ac:dyDescent="0.3">
      <c r="B4110" t="s">
        <v>6599</v>
      </c>
      <c r="C4110">
        <v>590072</v>
      </c>
      <c r="D4110" t="s">
        <v>6600</v>
      </c>
      <c r="E4110" t="s">
        <v>1053</v>
      </c>
    </row>
    <row r="4111" spans="2:5" x14ac:dyDescent="0.3">
      <c r="B4111" t="s">
        <v>6601</v>
      </c>
      <c r="C4111">
        <v>520056</v>
      </c>
      <c r="D4111" t="s">
        <v>6602</v>
      </c>
      <c r="E4111" t="s">
        <v>1053</v>
      </c>
    </row>
    <row r="4112" spans="2:5" x14ac:dyDescent="0.3">
      <c r="B4112" t="s">
        <v>6603</v>
      </c>
      <c r="C4112" t="s">
        <v>698</v>
      </c>
      <c r="D4112" t="s">
        <v>6604</v>
      </c>
      <c r="E4112" t="s">
        <v>789</v>
      </c>
    </row>
    <row r="4113" spans="2:5" x14ac:dyDescent="0.3">
      <c r="B4113" t="s">
        <v>6605</v>
      </c>
      <c r="C4113">
        <v>590071</v>
      </c>
      <c r="D4113" t="s">
        <v>6606</v>
      </c>
      <c r="E4113" t="s">
        <v>715</v>
      </c>
    </row>
    <row r="4114" spans="2:5" x14ac:dyDescent="0.3">
      <c r="B4114" t="s">
        <v>6607</v>
      </c>
      <c r="C4114">
        <v>533166</v>
      </c>
      <c r="D4114" t="s">
        <v>6608</v>
      </c>
      <c r="E4114" t="s">
        <v>2691</v>
      </c>
    </row>
    <row r="4115" spans="2:5" x14ac:dyDescent="0.3">
      <c r="B4115" t="s">
        <v>6609</v>
      </c>
      <c r="C4115">
        <v>500403</v>
      </c>
      <c r="D4115" t="s">
        <v>6610</v>
      </c>
      <c r="E4115" t="s">
        <v>1053</v>
      </c>
    </row>
    <row r="4116" spans="2:5" x14ac:dyDescent="0.3">
      <c r="B4116" t="s">
        <v>6611</v>
      </c>
      <c r="C4116">
        <v>500404</v>
      </c>
      <c r="D4116" t="s">
        <v>6612</v>
      </c>
      <c r="E4116" t="s">
        <v>730</v>
      </c>
    </row>
    <row r="4117" spans="2:5" x14ac:dyDescent="0.3">
      <c r="B4117" t="s">
        <v>6613</v>
      </c>
      <c r="C4117">
        <v>531433</v>
      </c>
      <c r="D4117" t="s">
        <v>698</v>
      </c>
      <c r="E4117" t="s">
        <v>715</v>
      </c>
    </row>
    <row r="4118" spans="2:5" x14ac:dyDescent="0.3">
      <c r="B4118" t="s">
        <v>6614</v>
      </c>
      <c r="C4118">
        <v>541799</v>
      </c>
      <c r="D4118" t="s">
        <v>698</v>
      </c>
      <c r="E4118" t="s">
        <v>2301</v>
      </c>
    </row>
    <row r="4119" spans="2:5" x14ac:dyDescent="0.3">
      <c r="B4119" t="s">
        <v>6615</v>
      </c>
      <c r="C4119">
        <v>530953</v>
      </c>
      <c r="D4119" t="s">
        <v>698</v>
      </c>
      <c r="E4119" t="s">
        <v>758</v>
      </c>
    </row>
    <row r="4120" spans="2:5" x14ac:dyDescent="0.3">
      <c r="B4120" t="s">
        <v>6616</v>
      </c>
      <c r="C4120">
        <v>537253</v>
      </c>
      <c r="D4120" t="s">
        <v>698</v>
      </c>
      <c r="E4120" t="s">
        <v>736</v>
      </c>
    </row>
    <row r="4121" spans="2:5" x14ac:dyDescent="0.3">
      <c r="B4121" t="s">
        <v>6617</v>
      </c>
      <c r="C4121">
        <v>532711</v>
      </c>
      <c r="D4121" t="s">
        <v>6618</v>
      </c>
      <c r="E4121" t="s">
        <v>1096</v>
      </c>
    </row>
    <row r="4122" spans="2:5" x14ac:dyDescent="0.3">
      <c r="B4122" t="s">
        <v>6619</v>
      </c>
      <c r="C4122">
        <v>521232</v>
      </c>
      <c r="D4122" t="s">
        <v>698</v>
      </c>
      <c r="E4122" t="s">
        <v>720</v>
      </c>
    </row>
    <row r="4123" spans="2:5" x14ac:dyDescent="0.3">
      <c r="B4123" t="s">
        <v>6620</v>
      </c>
      <c r="C4123">
        <v>523425</v>
      </c>
      <c r="D4123" t="s">
        <v>6621</v>
      </c>
      <c r="E4123" t="s">
        <v>1254</v>
      </c>
    </row>
    <row r="4124" spans="2:5" x14ac:dyDescent="0.3">
      <c r="B4124" t="s">
        <v>6622</v>
      </c>
      <c r="C4124">
        <v>501110</v>
      </c>
      <c r="D4124" t="s">
        <v>698</v>
      </c>
      <c r="E4124" t="s">
        <v>681</v>
      </c>
    </row>
    <row r="4125" spans="2:5" x14ac:dyDescent="0.3">
      <c r="B4125" t="s">
        <v>6623</v>
      </c>
      <c r="C4125">
        <v>530845</v>
      </c>
      <c r="D4125" t="s">
        <v>698</v>
      </c>
      <c r="E4125" t="s">
        <v>746</v>
      </c>
    </row>
    <row r="4126" spans="2:5" x14ac:dyDescent="0.3">
      <c r="B4126" t="s">
        <v>6624</v>
      </c>
      <c r="C4126">
        <v>539574</v>
      </c>
      <c r="D4126" t="s">
        <v>698</v>
      </c>
      <c r="E4126" t="s">
        <v>715</v>
      </c>
    </row>
    <row r="4127" spans="2:5" x14ac:dyDescent="0.3">
      <c r="B4127" t="s">
        <v>6625</v>
      </c>
      <c r="C4127">
        <v>535141</v>
      </c>
      <c r="D4127" t="s">
        <v>698</v>
      </c>
      <c r="E4127" t="s">
        <v>784</v>
      </c>
    </row>
    <row r="4128" spans="2:5" x14ac:dyDescent="0.3">
      <c r="B4128" t="s">
        <v>6626</v>
      </c>
      <c r="C4128">
        <v>512179</v>
      </c>
      <c r="D4128" t="s">
        <v>6627</v>
      </c>
      <c r="E4128" t="s">
        <v>784</v>
      </c>
    </row>
    <row r="4129" spans="2:5" x14ac:dyDescent="0.3">
      <c r="B4129" t="s">
        <v>6628</v>
      </c>
      <c r="C4129">
        <v>530735</v>
      </c>
      <c r="D4129" t="s">
        <v>698</v>
      </c>
      <c r="E4129" t="s">
        <v>758</v>
      </c>
    </row>
    <row r="4130" spans="2:5" x14ac:dyDescent="0.3">
      <c r="B4130" t="s">
        <v>6629</v>
      </c>
      <c r="C4130">
        <v>530735</v>
      </c>
      <c r="D4130" t="s">
        <v>698</v>
      </c>
      <c r="E4130" t="s">
        <v>758</v>
      </c>
    </row>
    <row r="4131" spans="2:5" x14ac:dyDescent="0.3">
      <c r="B4131" t="s">
        <v>6630</v>
      </c>
      <c r="C4131">
        <v>530883</v>
      </c>
      <c r="D4131" t="s">
        <v>698</v>
      </c>
      <c r="E4131" t="s">
        <v>842</v>
      </c>
    </row>
    <row r="4132" spans="2:5" x14ac:dyDescent="0.3">
      <c r="B4132" t="s">
        <v>6631</v>
      </c>
      <c r="C4132">
        <v>531699</v>
      </c>
      <c r="D4132" t="s">
        <v>698</v>
      </c>
      <c r="E4132" t="s">
        <v>1463</v>
      </c>
    </row>
    <row r="4133" spans="2:5" x14ac:dyDescent="0.3">
      <c r="B4133" t="s">
        <v>6632</v>
      </c>
      <c r="C4133">
        <v>540269</v>
      </c>
      <c r="D4133" t="s">
        <v>698</v>
      </c>
      <c r="E4133" t="s">
        <v>812</v>
      </c>
    </row>
    <row r="4134" spans="2:5" x14ac:dyDescent="0.3">
      <c r="B4134" t="s">
        <v>6633</v>
      </c>
      <c r="C4134">
        <v>512527</v>
      </c>
      <c r="D4134" t="s">
        <v>698</v>
      </c>
      <c r="E4134" t="s">
        <v>713</v>
      </c>
    </row>
    <row r="4135" spans="2:5" x14ac:dyDescent="0.3">
      <c r="B4135" t="s">
        <v>6634</v>
      </c>
      <c r="C4135">
        <v>512527</v>
      </c>
      <c r="D4135" t="s">
        <v>698</v>
      </c>
      <c r="E4135" t="s">
        <v>713</v>
      </c>
    </row>
    <row r="4136" spans="2:5" x14ac:dyDescent="0.3">
      <c r="B4136" t="s">
        <v>6635</v>
      </c>
      <c r="C4136">
        <v>521180</v>
      </c>
      <c r="D4136" t="s">
        <v>6636</v>
      </c>
      <c r="E4136" t="s">
        <v>713</v>
      </c>
    </row>
    <row r="4137" spans="2:5" x14ac:dyDescent="0.3">
      <c r="B4137" t="s">
        <v>6637</v>
      </c>
      <c r="C4137">
        <v>523842</v>
      </c>
      <c r="D4137" t="s">
        <v>698</v>
      </c>
      <c r="E4137" t="s">
        <v>812</v>
      </c>
    </row>
    <row r="4138" spans="2:5" x14ac:dyDescent="0.3">
      <c r="B4138" t="s">
        <v>6638</v>
      </c>
      <c r="C4138">
        <v>532070</v>
      </c>
      <c r="D4138" t="s">
        <v>698</v>
      </c>
      <c r="E4138" t="s">
        <v>692</v>
      </c>
    </row>
    <row r="4139" spans="2:5" x14ac:dyDescent="0.3">
      <c r="B4139" t="s">
        <v>6639</v>
      </c>
      <c r="C4139">
        <v>523283</v>
      </c>
      <c r="D4139" t="s">
        <v>6640</v>
      </c>
      <c r="E4139" t="s">
        <v>1124</v>
      </c>
    </row>
    <row r="4140" spans="2:5" x14ac:dyDescent="0.3">
      <c r="B4140" t="s">
        <v>6641</v>
      </c>
      <c r="C4140">
        <v>539835</v>
      </c>
      <c r="D4140" t="s">
        <v>698</v>
      </c>
      <c r="E4140" t="s">
        <v>715</v>
      </c>
    </row>
    <row r="4141" spans="2:5" x14ac:dyDescent="0.3">
      <c r="B4141" t="s">
        <v>6642</v>
      </c>
      <c r="C4141">
        <v>519234</v>
      </c>
      <c r="D4141" t="s">
        <v>6643</v>
      </c>
      <c r="E4141" t="s">
        <v>947</v>
      </c>
    </row>
    <row r="4142" spans="2:5" x14ac:dyDescent="0.3">
      <c r="B4142" t="s">
        <v>6644</v>
      </c>
      <c r="C4142">
        <v>780008</v>
      </c>
      <c r="D4142" t="s">
        <v>698</v>
      </c>
      <c r="E4142" t="s">
        <v>789</v>
      </c>
    </row>
    <row r="4143" spans="2:5" x14ac:dyDescent="0.3">
      <c r="B4143" t="s">
        <v>6645</v>
      </c>
      <c r="C4143">
        <v>541701</v>
      </c>
      <c r="D4143" t="s">
        <v>698</v>
      </c>
      <c r="E4143" t="s">
        <v>1021</v>
      </c>
    </row>
    <row r="4144" spans="2:5" x14ac:dyDescent="0.3">
      <c r="B4144" t="s">
        <v>6646</v>
      </c>
      <c r="C4144">
        <v>526133</v>
      </c>
      <c r="D4144" t="s">
        <v>698</v>
      </c>
      <c r="E4144" t="s">
        <v>713</v>
      </c>
    </row>
    <row r="4145" spans="2:5" x14ac:dyDescent="0.3">
      <c r="B4145" t="s">
        <v>6647</v>
      </c>
      <c r="C4145">
        <v>540168</v>
      </c>
      <c r="D4145" t="s">
        <v>698</v>
      </c>
      <c r="E4145" t="s">
        <v>715</v>
      </c>
    </row>
    <row r="4146" spans="2:5" x14ac:dyDescent="0.3">
      <c r="B4146" t="s">
        <v>6648</v>
      </c>
      <c r="C4146">
        <v>511539</v>
      </c>
      <c r="D4146" t="s">
        <v>698</v>
      </c>
      <c r="E4146" t="s">
        <v>681</v>
      </c>
    </row>
    <row r="4147" spans="2:5" x14ac:dyDescent="0.3">
      <c r="B4147" t="s">
        <v>6649</v>
      </c>
      <c r="C4147">
        <v>532509</v>
      </c>
      <c r="D4147" t="s">
        <v>6650</v>
      </c>
      <c r="E4147" t="s">
        <v>1053</v>
      </c>
    </row>
    <row r="4148" spans="2:5" x14ac:dyDescent="0.3">
      <c r="B4148" t="s">
        <v>6651</v>
      </c>
      <c r="C4148" t="s">
        <v>698</v>
      </c>
      <c r="D4148" t="s">
        <v>6652</v>
      </c>
      <c r="E4148" t="s">
        <v>709</v>
      </c>
    </row>
    <row r="4149" spans="2:5" x14ac:dyDescent="0.3">
      <c r="B4149" t="s">
        <v>6653</v>
      </c>
      <c r="C4149">
        <v>530677</v>
      </c>
      <c r="D4149" t="s">
        <v>698</v>
      </c>
      <c r="E4149" t="s">
        <v>784</v>
      </c>
    </row>
    <row r="4150" spans="2:5" x14ac:dyDescent="0.3">
      <c r="B4150" t="s">
        <v>6654</v>
      </c>
      <c r="C4150">
        <v>530677</v>
      </c>
      <c r="D4150" t="s">
        <v>698</v>
      </c>
      <c r="E4150" t="s">
        <v>784</v>
      </c>
    </row>
    <row r="4151" spans="2:5" x14ac:dyDescent="0.3">
      <c r="B4151" t="s">
        <v>6655</v>
      </c>
      <c r="C4151" t="s">
        <v>698</v>
      </c>
      <c r="D4151" t="s">
        <v>6656</v>
      </c>
      <c r="E4151" t="s">
        <v>709</v>
      </c>
    </row>
    <row r="4152" spans="2:5" x14ac:dyDescent="0.3">
      <c r="B4152" t="s">
        <v>6657</v>
      </c>
      <c r="C4152">
        <v>509930</v>
      </c>
      <c r="D4152" t="s">
        <v>6658</v>
      </c>
      <c r="E4152" t="s">
        <v>818</v>
      </c>
    </row>
    <row r="4153" spans="2:5" x14ac:dyDescent="0.3">
      <c r="B4153" t="s">
        <v>6659</v>
      </c>
      <c r="C4153">
        <v>532904</v>
      </c>
      <c r="D4153" t="s">
        <v>6660</v>
      </c>
      <c r="E4153" t="s">
        <v>1096</v>
      </c>
    </row>
    <row r="4154" spans="2:5" x14ac:dyDescent="0.3">
      <c r="B4154" t="s">
        <v>6661</v>
      </c>
      <c r="C4154">
        <v>532904</v>
      </c>
      <c r="D4154" t="s">
        <v>6660</v>
      </c>
      <c r="E4154" t="s">
        <v>1096</v>
      </c>
    </row>
    <row r="4155" spans="2:5" x14ac:dyDescent="0.3">
      <c r="B4155" t="s">
        <v>6662</v>
      </c>
      <c r="C4155">
        <v>500405</v>
      </c>
      <c r="D4155" t="s">
        <v>6663</v>
      </c>
      <c r="E4155" t="s">
        <v>912</v>
      </c>
    </row>
    <row r="4156" spans="2:5" x14ac:dyDescent="0.3">
      <c r="B4156" t="s">
        <v>6664</v>
      </c>
      <c r="C4156">
        <v>534733</v>
      </c>
      <c r="D4156" t="s">
        <v>698</v>
      </c>
      <c r="E4156" t="s">
        <v>730</v>
      </c>
    </row>
    <row r="4157" spans="2:5" x14ac:dyDescent="0.3">
      <c r="B4157" t="s">
        <v>6665</v>
      </c>
      <c r="C4157">
        <v>531638</v>
      </c>
      <c r="D4157" t="s">
        <v>698</v>
      </c>
      <c r="E4157" t="s">
        <v>1021</v>
      </c>
    </row>
    <row r="4158" spans="2:5" x14ac:dyDescent="0.3">
      <c r="B4158" t="s">
        <v>6666</v>
      </c>
      <c r="C4158">
        <v>518075</v>
      </c>
      <c r="D4158" t="s">
        <v>698</v>
      </c>
      <c r="E4158" t="s">
        <v>730</v>
      </c>
    </row>
    <row r="4159" spans="2:5" x14ac:dyDescent="0.3">
      <c r="B4159" t="s">
        <v>6667</v>
      </c>
      <c r="C4159">
        <v>533298</v>
      </c>
      <c r="D4159" t="s">
        <v>6668</v>
      </c>
      <c r="E4159" t="s">
        <v>1240</v>
      </c>
    </row>
    <row r="4160" spans="2:5" x14ac:dyDescent="0.3">
      <c r="B4160" t="s">
        <v>6669</v>
      </c>
      <c r="C4160">
        <v>517530</v>
      </c>
      <c r="D4160" t="s">
        <v>6670</v>
      </c>
      <c r="E4160" t="s">
        <v>968</v>
      </c>
    </row>
    <row r="4161" spans="2:5" x14ac:dyDescent="0.3">
      <c r="B4161" t="s">
        <v>6671</v>
      </c>
      <c r="C4161">
        <v>530185</v>
      </c>
      <c r="D4161" t="s">
        <v>698</v>
      </c>
      <c r="E4161" t="s">
        <v>713</v>
      </c>
    </row>
    <row r="4162" spans="2:5" x14ac:dyDescent="0.3">
      <c r="B4162" t="s">
        <v>6672</v>
      </c>
      <c r="C4162" t="s">
        <v>698</v>
      </c>
      <c r="D4162" t="s">
        <v>6673</v>
      </c>
      <c r="E4162" t="s">
        <v>709</v>
      </c>
    </row>
    <row r="4163" spans="2:5" x14ac:dyDescent="0.3">
      <c r="B4163" t="s">
        <v>6674</v>
      </c>
      <c r="C4163">
        <v>539253</v>
      </c>
      <c r="D4163" t="s">
        <v>698</v>
      </c>
      <c r="E4163" t="s">
        <v>715</v>
      </c>
    </row>
    <row r="4164" spans="2:5" x14ac:dyDescent="0.3">
      <c r="B4164" t="s">
        <v>6675</v>
      </c>
      <c r="C4164">
        <v>539253</v>
      </c>
      <c r="D4164" t="s">
        <v>698</v>
      </c>
      <c r="E4164" t="s">
        <v>715</v>
      </c>
    </row>
    <row r="4165" spans="2:5" x14ac:dyDescent="0.3">
      <c r="B4165" t="s">
        <v>6676</v>
      </c>
      <c r="C4165">
        <v>500336</v>
      </c>
      <c r="D4165" t="s">
        <v>6677</v>
      </c>
      <c r="E4165" t="s">
        <v>687</v>
      </c>
    </row>
    <row r="4166" spans="2:5" x14ac:dyDescent="0.3">
      <c r="B4166" t="s">
        <v>6678</v>
      </c>
      <c r="C4166">
        <v>533101</v>
      </c>
      <c r="D4166" t="s">
        <v>698</v>
      </c>
      <c r="E4166" t="s">
        <v>713</v>
      </c>
    </row>
    <row r="4167" spans="2:5" x14ac:dyDescent="0.3">
      <c r="B4167" t="s">
        <v>6679</v>
      </c>
      <c r="C4167">
        <v>532874</v>
      </c>
      <c r="D4167" t="s">
        <v>698</v>
      </c>
      <c r="E4167" t="s">
        <v>837</v>
      </c>
    </row>
    <row r="4168" spans="2:5" x14ac:dyDescent="0.3">
      <c r="B4168" t="s">
        <v>6680</v>
      </c>
      <c r="C4168">
        <v>511185</v>
      </c>
      <c r="D4168" t="s">
        <v>698</v>
      </c>
      <c r="E4168" t="s">
        <v>1019</v>
      </c>
    </row>
    <row r="4169" spans="2:5" x14ac:dyDescent="0.3">
      <c r="B4169" t="s">
        <v>6681</v>
      </c>
      <c r="C4169">
        <v>521200</v>
      </c>
      <c r="D4169" t="s">
        <v>6682</v>
      </c>
      <c r="E4169" t="s">
        <v>713</v>
      </c>
    </row>
    <row r="4170" spans="2:5" x14ac:dyDescent="0.3">
      <c r="B4170" t="s">
        <v>6683</v>
      </c>
      <c r="C4170">
        <v>514138</v>
      </c>
      <c r="D4170" t="s">
        <v>698</v>
      </c>
      <c r="E4170" t="s">
        <v>713</v>
      </c>
    </row>
    <row r="4171" spans="2:5" x14ac:dyDescent="0.3">
      <c r="B4171" t="s">
        <v>6684</v>
      </c>
      <c r="C4171">
        <v>514140</v>
      </c>
      <c r="D4171" t="s">
        <v>698</v>
      </c>
      <c r="E4171" t="s">
        <v>713</v>
      </c>
    </row>
    <row r="4172" spans="2:5" x14ac:dyDescent="0.3">
      <c r="B4172" t="s">
        <v>6685</v>
      </c>
      <c r="C4172">
        <v>519604</v>
      </c>
      <c r="D4172" t="s">
        <v>6686</v>
      </c>
      <c r="E4172" t="s">
        <v>758</v>
      </c>
    </row>
    <row r="4173" spans="2:5" x14ac:dyDescent="0.3">
      <c r="B4173" t="s">
        <v>6687</v>
      </c>
      <c r="C4173">
        <v>532782</v>
      </c>
      <c r="D4173" t="s">
        <v>6688</v>
      </c>
      <c r="E4173" t="s">
        <v>713</v>
      </c>
    </row>
    <row r="4174" spans="2:5" x14ac:dyDescent="0.3">
      <c r="B4174" t="s">
        <v>6689</v>
      </c>
      <c r="C4174" t="s">
        <v>698</v>
      </c>
      <c r="D4174" t="s">
        <v>6690</v>
      </c>
      <c r="E4174" t="s">
        <v>709</v>
      </c>
    </row>
    <row r="4175" spans="2:5" x14ac:dyDescent="0.3">
      <c r="B4175" t="s">
        <v>6691</v>
      </c>
      <c r="C4175">
        <v>530239</v>
      </c>
      <c r="D4175" t="s">
        <v>6692</v>
      </c>
      <c r="E4175" t="s">
        <v>736</v>
      </c>
    </row>
    <row r="4176" spans="2:5" x14ac:dyDescent="0.3">
      <c r="B4176" t="s">
        <v>6693</v>
      </c>
      <c r="C4176">
        <v>531640</v>
      </c>
      <c r="D4176" t="s">
        <v>698</v>
      </c>
      <c r="E4176" t="s">
        <v>784</v>
      </c>
    </row>
    <row r="4177" spans="2:5" x14ac:dyDescent="0.3">
      <c r="B4177" t="s">
        <v>6694</v>
      </c>
      <c r="C4177">
        <v>537259</v>
      </c>
      <c r="D4177" t="s">
        <v>698</v>
      </c>
      <c r="E4177" t="s">
        <v>1645</v>
      </c>
    </row>
    <row r="4178" spans="2:5" x14ac:dyDescent="0.3">
      <c r="B4178" t="s">
        <v>6695</v>
      </c>
      <c r="C4178">
        <v>532667</v>
      </c>
      <c r="D4178" t="s">
        <v>6696</v>
      </c>
      <c r="E4178" t="s">
        <v>741</v>
      </c>
    </row>
    <row r="4179" spans="2:5" x14ac:dyDescent="0.3">
      <c r="B4179" t="s">
        <v>6697</v>
      </c>
      <c r="C4179">
        <v>531885</v>
      </c>
      <c r="D4179" t="s">
        <v>698</v>
      </c>
      <c r="E4179" t="s">
        <v>720</v>
      </c>
    </row>
    <row r="4180" spans="2:5" x14ac:dyDescent="0.3">
      <c r="B4180" t="s">
        <v>6698</v>
      </c>
      <c r="C4180">
        <v>531885</v>
      </c>
      <c r="D4180" t="s">
        <v>698</v>
      </c>
      <c r="E4180" t="s">
        <v>720</v>
      </c>
    </row>
    <row r="4181" spans="2:5" x14ac:dyDescent="0.3">
      <c r="B4181" t="s">
        <v>6699</v>
      </c>
      <c r="C4181">
        <v>523722</v>
      </c>
      <c r="D4181" t="s">
        <v>698</v>
      </c>
      <c r="E4181" t="s">
        <v>791</v>
      </c>
    </row>
    <row r="4182" spans="2:5" x14ac:dyDescent="0.3">
      <c r="B4182" t="s">
        <v>6700</v>
      </c>
      <c r="C4182">
        <v>503624</v>
      </c>
      <c r="D4182" t="s">
        <v>698</v>
      </c>
      <c r="E4182" t="s">
        <v>681</v>
      </c>
    </row>
    <row r="4183" spans="2:5" x14ac:dyDescent="0.3">
      <c r="B4183" t="s">
        <v>6701</v>
      </c>
      <c r="C4183">
        <v>539911</v>
      </c>
      <c r="D4183" t="s">
        <v>698</v>
      </c>
      <c r="E4183" t="s">
        <v>720</v>
      </c>
    </row>
    <row r="4184" spans="2:5" x14ac:dyDescent="0.3">
      <c r="B4184" t="s">
        <v>6702</v>
      </c>
      <c r="C4184">
        <v>524488</v>
      </c>
      <c r="D4184" t="s">
        <v>6703</v>
      </c>
      <c r="E4184" t="s">
        <v>746</v>
      </c>
    </row>
    <row r="4185" spans="2:5" x14ac:dyDescent="0.3">
      <c r="B4185" t="s">
        <v>6704</v>
      </c>
      <c r="C4185">
        <v>512449</v>
      </c>
      <c r="D4185" t="s">
        <v>698</v>
      </c>
      <c r="E4185" t="s">
        <v>678</v>
      </c>
    </row>
    <row r="4186" spans="2:5" x14ac:dyDescent="0.3">
      <c r="B4186" t="s">
        <v>6705</v>
      </c>
      <c r="C4186">
        <v>505590</v>
      </c>
      <c r="D4186" t="s">
        <v>698</v>
      </c>
      <c r="E4186" t="s">
        <v>713</v>
      </c>
    </row>
    <row r="4187" spans="2:5" x14ac:dyDescent="0.3">
      <c r="B4187" t="s">
        <v>6706</v>
      </c>
      <c r="C4187">
        <v>539041</v>
      </c>
      <c r="D4187" t="s">
        <v>698</v>
      </c>
      <c r="E4187" t="s">
        <v>720</v>
      </c>
    </row>
    <row r="4188" spans="2:5" x14ac:dyDescent="0.3">
      <c r="B4188" t="s">
        <v>6707</v>
      </c>
      <c r="C4188">
        <v>503659</v>
      </c>
      <c r="D4188" t="s">
        <v>698</v>
      </c>
      <c r="E4188" t="s">
        <v>1119</v>
      </c>
    </row>
    <row r="4189" spans="2:5" x14ac:dyDescent="0.3">
      <c r="B4189" t="s">
        <v>6708</v>
      </c>
      <c r="C4189">
        <v>506863</v>
      </c>
      <c r="D4189" t="s">
        <v>698</v>
      </c>
      <c r="E4189" t="s">
        <v>893</v>
      </c>
    </row>
    <row r="4190" spans="2:5" x14ac:dyDescent="0.3">
      <c r="B4190" t="s">
        <v>6709</v>
      </c>
      <c r="C4190">
        <v>503816</v>
      </c>
      <c r="D4190" t="s">
        <v>698</v>
      </c>
      <c r="E4190" t="s">
        <v>713</v>
      </c>
    </row>
    <row r="4191" spans="2:5" x14ac:dyDescent="0.3">
      <c r="B4191" t="s">
        <v>6710</v>
      </c>
      <c r="C4191">
        <v>531909</v>
      </c>
      <c r="D4191" t="s">
        <v>698</v>
      </c>
      <c r="E4191" t="s">
        <v>784</v>
      </c>
    </row>
    <row r="4192" spans="2:5" x14ac:dyDescent="0.3">
      <c r="B4192" t="s">
        <v>6711</v>
      </c>
      <c r="C4192">
        <v>539406</v>
      </c>
      <c r="D4192" t="s">
        <v>698</v>
      </c>
      <c r="E4192" t="s">
        <v>720</v>
      </c>
    </row>
    <row r="4193" spans="2:5" x14ac:dyDescent="0.3">
      <c r="B4193" t="s">
        <v>6712</v>
      </c>
      <c r="C4193">
        <v>503310</v>
      </c>
      <c r="D4193" t="s">
        <v>6713</v>
      </c>
      <c r="E4193" t="s">
        <v>713</v>
      </c>
    </row>
    <row r="4194" spans="2:5" x14ac:dyDescent="0.3">
      <c r="B4194" t="s">
        <v>6714</v>
      </c>
      <c r="C4194">
        <v>539353</v>
      </c>
      <c r="D4194" t="s">
        <v>698</v>
      </c>
      <c r="E4194" t="s">
        <v>1053</v>
      </c>
    </row>
    <row r="4195" spans="2:5" x14ac:dyDescent="0.3">
      <c r="B4195" t="s">
        <v>6715</v>
      </c>
      <c r="C4195">
        <v>500407</v>
      </c>
      <c r="D4195" t="s">
        <v>6716</v>
      </c>
      <c r="E4195" t="s">
        <v>1053</v>
      </c>
    </row>
    <row r="4196" spans="2:5" x14ac:dyDescent="0.3">
      <c r="B4196" t="s">
        <v>6717</v>
      </c>
      <c r="C4196">
        <v>531003</v>
      </c>
      <c r="D4196" t="s">
        <v>698</v>
      </c>
      <c r="E4196" t="s">
        <v>715</v>
      </c>
    </row>
    <row r="4197" spans="2:5" x14ac:dyDescent="0.3">
      <c r="B4197" t="s">
        <v>6718</v>
      </c>
      <c r="C4197">
        <v>526365</v>
      </c>
      <c r="D4197" t="s">
        <v>698</v>
      </c>
      <c r="E4197" t="s">
        <v>812</v>
      </c>
    </row>
    <row r="4198" spans="2:5" x14ac:dyDescent="0.3">
      <c r="B4198" t="s">
        <v>6719</v>
      </c>
      <c r="C4198">
        <v>512257</v>
      </c>
      <c r="D4198" t="s">
        <v>698</v>
      </c>
      <c r="E4198" t="s">
        <v>687</v>
      </c>
    </row>
    <row r="4199" spans="2:5" x14ac:dyDescent="0.3">
      <c r="B4199" t="s">
        <v>6720</v>
      </c>
      <c r="C4199">
        <v>510245</v>
      </c>
      <c r="D4199" t="s">
        <v>698</v>
      </c>
      <c r="E4199" t="s">
        <v>720</v>
      </c>
    </row>
    <row r="4200" spans="2:5" x14ac:dyDescent="0.3">
      <c r="B4200" t="s">
        <v>6721</v>
      </c>
      <c r="C4200">
        <v>501386</v>
      </c>
      <c r="D4200" t="s">
        <v>698</v>
      </c>
      <c r="E4200" t="s">
        <v>681</v>
      </c>
    </row>
    <row r="4201" spans="2:5" x14ac:dyDescent="0.3">
      <c r="B4201" t="s">
        <v>6722</v>
      </c>
      <c r="C4201">
        <v>530585</v>
      </c>
      <c r="D4201" t="s">
        <v>698</v>
      </c>
      <c r="E4201" t="s">
        <v>681</v>
      </c>
    </row>
    <row r="4202" spans="2:5" x14ac:dyDescent="0.3">
      <c r="B4202" t="s">
        <v>6723</v>
      </c>
      <c r="C4202">
        <v>532051</v>
      </c>
      <c r="D4202" t="s">
        <v>6724</v>
      </c>
      <c r="E4202" t="s">
        <v>741</v>
      </c>
    </row>
    <row r="4203" spans="2:5" x14ac:dyDescent="0.3">
      <c r="B4203" t="s">
        <v>6725</v>
      </c>
      <c r="C4203">
        <v>522215</v>
      </c>
      <c r="D4203" t="s">
        <v>698</v>
      </c>
      <c r="E4203" t="s">
        <v>706</v>
      </c>
    </row>
    <row r="4204" spans="2:5" x14ac:dyDescent="0.3">
      <c r="B4204" t="s">
        <v>6726</v>
      </c>
      <c r="C4204">
        <v>517201</v>
      </c>
      <c r="D4204" t="s">
        <v>698</v>
      </c>
      <c r="E4204" t="s">
        <v>1240</v>
      </c>
    </row>
    <row r="4205" spans="2:5" x14ac:dyDescent="0.3">
      <c r="B4205" t="s">
        <v>6727</v>
      </c>
      <c r="C4205">
        <v>531637</v>
      </c>
      <c r="D4205" t="s">
        <v>698</v>
      </c>
      <c r="E4205" t="s">
        <v>736</v>
      </c>
    </row>
    <row r="4206" spans="2:5" x14ac:dyDescent="0.3">
      <c r="B4206" t="s">
        <v>6728</v>
      </c>
      <c r="C4206">
        <v>512359</v>
      </c>
      <c r="D4206" t="s">
        <v>698</v>
      </c>
      <c r="E4206" t="s">
        <v>720</v>
      </c>
    </row>
    <row r="4207" spans="2:5" x14ac:dyDescent="0.3">
      <c r="B4207" t="s">
        <v>6729</v>
      </c>
      <c r="C4207">
        <v>531499</v>
      </c>
      <c r="D4207" t="s">
        <v>698</v>
      </c>
      <c r="E4207" t="s">
        <v>713</v>
      </c>
    </row>
    <row r="4208" spans="2:5" x14ac:dyDescent="0.3">
      <c r="B4208" t="s">
        <v>6730</v>
      </c>
      <c r="C4208">
        <v>539682</v>
      </c>
      <c r="D4208" t="s">
        <v>698</v>
      </c>
      <c r="E4208" t="s">
        <v>803</v>
      </c>
    </row>
    <row r="4209" spans="2:5" x14ac:dyDescent="0.3">
      <c r="B4209" t="s">
        <v>6731</v>
      </c>
      <c r="C4209">
        <v>511447</v>
      </c>
      <c r="D4209" t="s">
        <v>698</v>
      </c>
      <c r="E4209" t="s">
        <v>704</v>
      </c>
    </row>
    <row r="4210" spans="2:5" x14ac:dyDescent="0.3">
      <c r="B4210" t="s">
        <v>6732</v>
      </c>
      <c r="C4210">
        <v>539278</v>
      </c>
      <c r="D4210" t="s">
        <v>698</v>
      </c>
      <c r="E4210" t="s">
        <v>681</v>
      </c>
    </row>
    <row r="4211" spans="2:5" x14ac:dyDescent="0.3">
      <c r="B4211" t="s">
        <v>6733</v>
      </c>
      <c r="C4211">
        <v>517385</v>
      </c>
      <c r="D4211" t="s">
        <v>6734</v>
      </c>
      <c r="E4211" t="s">
        <v>1067</v>
      </c>
    </row>
    <row r="4212" spans="2:5" x14ac:dyDescent="0.3">
      <c r="B4212" t="s">
        <v>6735</v>
      </c>
      <c r="C4212">
        <v>524470</v>
      </c>
      <c r="D4212" t="s">
        <v>698</v>
      </c>
      <c r="E4212" t="s">
        <v>736</v>
      </c>
    </row>
    <row r="4213" spans="2:5" x14ac:dyDescent="0.3">
      <c r="B4213" t="s">
        <v>6736</v>
      </c>
      <c r="C4213">
        <v>524470</v>
      </c>
      <c r="D4213" t="s">
        <v>698</v>
      </c>
      <c r="E4213" t="s">
        <v>736</v>
      </c>
    </row>
    <row r="4214" spans="2:5" x14ac:dyDescent="0.3">
      <c r="B4214" t="s">
        <v>6737</v>
      </c>
      <c r="C4214">
        <v>533157</v>
      </c>
      <c r="D4214" t="s">
        <v>6738</v>
      </c>
      <c r="E4214" t="s">
        <v>736</v>
      </c>
    </row>
    <row r="4215" spans="2:5" x14ac:dyDescent="0.3">
      <c r="B4215" t="s">
        <v>6739</v>
      </c>
      <c r="C4215">
        <v>532276</v>
      </c>
      <c r="D4215" t="s">
        <v>6740</v>
      </c>
      <c r="E4215" t="s">
        <v>1016</v>
      </c>
    </row>
    <row r="4216" spans="2:5" x14ac:dyDescent="0.3">
      <c r="B4216" t="s">
        <v>6741</v>
      </c>
      <c r="C4216">
        <v>541929</v>
      </c>
      <c r="D4216" t="s">
        <v>698</v>
      </c>
      <c r="E4216" t="s">
        <v>1618</v>
      </c>
    </row>
    <row r="4217" spans="2:5" x14ac:dyDescent="0.3">
      <c r="B4217" t="s">
        <v>6742</v>
      </c>
      <c r="C4217">
        <v>539268</v>
      </c>
      <c r="D4217" t="s">
        <v>6743</v>
      </c>
      <c r="E4217" t="s">
        <v>736</v>
      </c>
    </row>
    <row r="4218" spans="2:5" x14ac:dyDescent="0.3">
      <c r="B4218" t="s">
        <v>6744</v>
      </c>
      <c r="C4218">
        <v>513307</v>
      </c>
      <c r="D4218" t="s">
        <v>698</v>
      </c>
      <c r="E4218" t="s">
        <v>1003</v>
      </c>
    </row>
    <row r="4219" spans="2:5" x14ac:dyDescent="0.3">
      <c r="B4219" t="s">
        <v>6745</v>
      </c>
      <c r="C4219">
        <v>531173</v>
      </c>
      <c r="D4219" t="s">
        <v>698</v>
      </c>
      <c r="E4219" t="s">
        <v>736</v>
      </c>
    </row>
    <row r="4220" spans="2:5" x14ac:dyDescent="0.3">
      <c r="B4220" t="s">
        <v>6746</v>
      </c>
      <c r="C4220">
        <v>531173</v>
      </c>
      <c r="D4220" t="s">
        <v>698</v>
      </c>
      <c r="E4220" t="s">
        <v>736</v>
      </c>
    </row>
    <row r="4221" spans="2:5" x14ac:dyDescent="0.3">
      <c r="B4221" t="s">
        <v>6747</v>
      </c>
      <c r="C4221">
        <v>539842</v>
      </c>
      <c r="D4221" t="s">
        <v>698</v>
      </c>
      <c r="E4221" t="s">
        <v>893</v>
      </c>
    </row>
    <row r="4222" spans="2:5" x14ac:dyDescent="0.3">
      <c r="B4222" t="s">
        <v>6748</v>
      </c>
      <c r="C4222">
        <v>526506</v>
      </c>
      <c r="D4222" t="s">
        <v>698</v>
      </c>
      <c r="E4222" t="s">
        <v>681</v>
      </c>
    </row>
    <row r="4223" spans="2:5" x14ac:dyDescent="0.3">
      <c r="B4223" t="s">
        <v>6749</v>
      </c>
      <c r="C4223">
        <v>531432</v>
      </c>
      <c r="D4223" t="s">
        <v>698</v>
      </c>
      <c r="E4223" t="s">
        <v>715</v>
      </c>
    </row>
    <row r="4224" spans="2:5" x14ac:dyDescent="0.3">
      <c r="B4224" t="s">
        <v>6750</v>
      </c>
      <c r="C4224">
        <v>522294</v>
      </c>
      <c r="D4224" t="s">
        <v>698</v>
      </c>
      <c r="E4224" t="s">
        <v>706</v>
      </c>
    </row>
    <row r="4225" spans="2:5" x14ac:dyDescent="0.3">
      <c r="B4225" t="s">
        <v>6751</v>
      </c>
      <c r="C4225">
        <v>533553</v>
      </c>
      <c r="D4225" t="s">
        <v>698</v>
      </c>
      <c r="E4225" t="s">
        <v>741</v>
      </c>
    </row>
    <row r="4226" spans="2:5" x14ac:dyDescent="0.3">
      <c r="B4226" t="s">
        <v>6752</v>
      </c>
      <c r="C4226">
        <v>532444</v>
      </c>
      <c r="D4226" t="s">
        <v>698</v>
      </c>
      <c r="E4226" t="s">
        <v>791</v>
      </c>
    </row>
    <row r="4227" spans="2:5" x14ac:dyDescent="0.3">
      <c r="B4227" t="s">
        <v>6753</v>
      </c>
      <c r="C4227">
        <v>514142</v>
      </c>
      <c r="D4227" t="s">
        <v>6754</v>
      </c>
      <c r="E4227" t="s">
        <v>713</v>
      </c>
    </row>
    <row r="4228" spans="2:5" x14ac:dyDescent="0.3">
      <c r="B4228" t="s">
        <v>6755</v>
      </c>
      <c r="C4228">
        <v>539956</v>
      </c>
      <c r="D4228" t="s">
        <v>698</v>
      </c>
      <c r="E4228" t="s">
        <v>2836</v>
      </c>
    </row>
    <row r="4229" spans="2:5" x14ac:dyDescent="0.3">
      <c r="B4229" t="s">
        <v>6756</v>
      </c>
      <c r="C4229">
        <v>537392</v>
      </c>
      <c r="D4229" t="s">
        <v>698</v>
      </c>
      <c r="E4229" t="s">
        <v>867</v>
      </c>
    </row>
    <row r="4230" spans="2:5" x14ac:dyDescent="0.3">
      <c r="B4230" t="s">
        <v>6757</v>
      </c>
      <c r="C4230">
        <v>519483</v>
      </c>
      <c r="D4230" t="s">
        <v>698</v>
      </c>
      <c r="E4230" t="s">
        <v>720</v>
      </c>
    </row>
    <row r="4231" spans="2:5" x14ac:dyDescent="0.3">
      <c r="B4231" t="s">
        <v>6758</v>
      </c>
      <c r="C4231">
        <v>507785</v>
      </c>
      <c r="D4231" t="s">
        <v>6759</v>
      </c>
      <c r="E4231" t="s">
        <v>818</v>
      </c>
    </row>
    <row r="4232" spans="2:5" x14ac:dyDescent="0.3">
      <c r="B4232" t="s">
        <v>6760</v>
      </c>
      <c r="C4232">
        <v>532390</v>
      </c>
      <c r="D4232" t="s">
        <v>6761</v>
      </c>
      <c r="E4232" t="s">
        <v>899</v>
      </c>
    </row>
    <row r="4233" spans="2:5" x14ac:dyDescent="0.3">
      <c r="B4233" t="s">
        <v>6762</v>
      </c>
      <c r="C4233">
        <v>532890</v>
      </c>
      <c r="D4233" t="s">
        <v>6763</v>
      </c>
      <c r="E4233" t="s">
        <v>684</v>
      </c>
    </row>
    <row r="4234" spans="2:5" x14ac:dyDescent="0.3">
      <c r="B4234" t="s">
        <v>6764</v>
      </c>
      <c r="C4234">
        <v>505160</v>
      </c>
      <c r="D4234" t="s">
        <v>6765</v>
      </c>
      <c r="E4234" t="s">
        <v>1053</v>
      </c>
    </row>
    <row r="4235" spans="2:5" x14ac:dyDescent="0.3">
      <c r="B4235" t="s">
        <v>6766</v>
      </c>
      <c r="C4235">
        <v>538987</v>
      </c>
      <c r="D4235" t="s">
        <v>698</v>
      </c>
      <c r="E4235" t="s">
        <v>1053</v>
      </c>
    </row>
    <row r="4236" spans="2:5" x14ac:dyDescent="0.3">
      <c r="B4236" t="s">
        <v>6767</v>
      </c>
      <c r="C4236">
        <v>533200</v>
      </c>
      <c r="D4236" t="s">
        <v>6768</v>
      </c>
      <c r="E4236" t="s">
        <v>876</v>
      </c>
    </row>
    <row r="4237" spans="2:5" x14ac:dyDescent="0.3">
      <c r="B4237" t="s">
        <v>6769</v>
      </c>
      <c r="C4237">
        <v>541545</v>
      </c>
      <c r="D4237" t="s">
        <v>6770</v>
      </c>
      <c r="E4237" t="s">
        <v>876</v>
      </c>
    </row>
    <row r="4238" spans="2:5" x14ac:dyDescent="0.3">
      <c r="B4238" t="s">
        <v>6771</v>
      </c>
      <c r="C4238">
        <v>533170</v>
      </c>
      <c r="D4238" t="s">
        <v>698</v>
      </c>
      <c r="E4238" t="s">
        <v>718</v>
      </c>
    </row>
    <row r="4239" spans="2:5" x14ac:dyDescent="0.3">
      <c r="B4239" t="s">
        <v>6772</v>
      </c>
      <c r="C4239">
        <v>531426</v>
      </c>
      <c r="D4239" t="s">
        <v>6773</v>
      </c>
      <c r="E4239" t="s">
        <v>692</v>
      </c>
    </row>
    <row r="4240" spans="2:5" x14ac:dyDescent="0.3">
      <c r="B4240" t="s">
        <v>6774</v>
      </c>
      <c r="C4240">
        <v>521038</v>
      </c>
      <c r="D4240" t="s">
        <v>698</v>
      </c>
      <c r="E4240" t="s">
        <v>713</v>
      </c>
    </row>
    <row r="4241" spans="2:5" x14ac:dyDescent="0.3">
      <c r="B4241" t="s">
        <v>6775</v>
      </c>
      <c r="C4241">
        <v>500777</v>
      </c>
      <c r="D4241" t="s">
        <v>6776</v>
      </c>
      <c r="E4241" t="s">
        <v>746</v>
      </c>
    </row>
    <row r="4242" spans="2:5" x14ac:dyDescent="0.3">
      <c r="B4242" t="s">
        <v>6777</v>
      </c>
      <c r="C4242">
        <v>513540</v>
      </c>
      <c r="D4242" t="s">
        <v>698</v>
      </c>
      <c r="E4242" t="s">
        <v>1021</v>
      </c>
    </row>
    <row r="4243" spans="2:5" x14ac:dyDescent="0.3">
      <c r="B4243" t="s">
        <v>6778</v>
      </c>
      <c r="C4243">
        <v>523419</v>
      </c>
      <c r="D4243" t="s">
        <v>6779</v>
      </c>
      <c r="E4243" t="s">
        <v>968</v>
      </c>
    </row>
    <row r="4244" spans="2:5" x14ac:dyDescent="0.3">
      <c r="B4244" t="s">
        <v>6780</v>
      </c>
      <c r="C4244">
        <v>522229</v>
      </c>
      <c r="D4244" t="s">
        <v>698</v>
      </c>
      <c r="E4244" t="s">
        <v>3183</v>
      </c>
    </row>
    <row r="4245" spans="2:5" x14ac:dyDescent="0.3">
      <c r="B4245" t="s">
        <v>6781</v>
      </c>
      <c r="C4245">
        <v>506854</v>
      </c>
      <c r="D4245" t="s">
        <v>698</v>
      </c>
      <c r="E4245" t="s">
        <v>746</v>
      </c>
    </row>
    <row r="4246" spans="2:5" x14ac:dyDescent="0.3">
      <c r="B4246" t="s">
        <v>6782</v>
      </c>
      <c r="C4246">
        <v>532790</v>
      </c>
      <c r="D4246" t="s">
        <v>6783</v>
      </c>
      <c r="E4246" t="s">
        <v>791</v>
      </c>
    </row>
    <row r="4247" spans="2:5" x14ac:dyDescent="0.3">
      <c r="B4247" t="s">
        <v>6784</v>
      </c>
      <c r="C4247">
        <v>532738</v>
      </c>
      <c r="D4247" t="s">
        <v>6785</v>
      </c>
      <c r="E4247" t="s">
        <v>1096</v>
      </c>
    </row>
    <row r="4248" spans="2:5" x14ac:dyDescent="0.3">
      <c r="B4248" t="s">
        <v>6786</v>
      </c>
      <c r="C4248">
        <v>540332</v>
      </c>
      <c r="D4248" t="s">
        <v>698</v>
      </c>
      <c r="E4248" t="s">
        <v>720</v>
      </c>
    </row>
    <row r="4249" spans="2:5" x14ac:dyDescent="0.3">
      <c r="B4249" t="s">
        <v>6787</v>
      </c>
      <c r="C4249">
        <v>540332</v>
      </c>
      <c r="D4249" t="s">
        <v>698</v>
      </c>
      <c r="E4249" t="s">
        <v>720</v>
      </c>
    </row>
    <row r="4250" spans="2:5" x14ac:dyDescent="0.3">
      <c r="B4250" t="s">
        <v>6788</v>
      </c>
      <c r="C4250">
        <v>505685</v>
      </c>
      <c r="D4250" t="s">
        <v>698</v>
      </c>
      <c r="E4250" t="s">
        <v>1021</v>
      </c>
    </row>
    <row r="4251" spans="2:5" x14ac:dyDescent="0.3">
      <c r="B4251" t="s">
        <v>6789</v>
      </c>
      <c r="C4251" t="s">
        <v>698</v>
      </c>
      <c r="D4251" t="s">
        <v>6790</v>
      </c>
      <c r="E4251" t="s">
        <v>709</v>
      </c>
    </row>
    <row r="4252" spans="2:5" x14ac:dyDescent="0.3">
      <c r="B4252" t="s">
        <v>6791</v>
      </c>
      <c r="C4252">
        <v>534756</v>
      </c>
      <c r="D4252" t="s">
        <v>6792</v>
      </c>
      <c r="E4252" t="s">
        <v>812</v>
      </c>
    </row>
    <row r="4253" spans="2:5" x14ac:dyDescent="0.3">
      <c r="B4253" t="s">
        <v>6793</v>
      </c>
      <c r="C4253">
        <v>519285</v>
      </c>
      <c r="D4253" t="s">
        <v>698</v>
      </c>
      <c r="E4253" t="s">
        <v>896</v>
      </c>
    </row>
    <row r="4254" spans="2:5" x14ac:dyDescent="0.3">
      <c r="B4254" t="s">
        <v>6794</v>
      </c>
      <c r="C4254">
        <v>533203</v>
      </c>
      <c r="D4254" t="s">
        <v>6795</v>
      </c>
      <c r="E4254" t="s">
        <v>741</v>
      </c>
    </row>
    <row r="4255" spans="2:5" x14ac:dyDescent="0.3">
      <c r="B4255" t="s">
        <v>6796</v>
      </c>
      <c r="C4255">
        <v>538496</v>
      </c>
      <c r="D4255" t="s">
        <v>698</v>
      </c>
      <c r="E4255" t="s">
        <v>782</v>
      </c>
    </row>
    <row r="4256" spans="2:5" x14ac:dyDescent="0.3">
      <c r="B4256" t="s">
        <v>6797</v>
      </c>
      <c r="C4256">
        <v>532869</v>
      </c>
      <c r="D4256" t="s">
        <v>6798</v>
      </c>
      <c r="E4256" t="s">
        <v>1096</v>
      </c>
    </row>
    <row r="4257" spans="2:5" x14ac:dyDescent="0.3">
      <c r="B4257" t="s">
        <v>6799</v>
      </c>
      <c r="C4257">
        <v>512271</v>
      </c>
      <c r="D4257" t="s">
        <v>698</v>
      </c>
      <c r="E4257" t="s">
        <v>1119</v>
      </c>
    </row>
    <row r="4258" spans="2:5" x14ac:dyDescent="0.3">
      <c r="B4258" t="s">
        <v>6800</v>
      </c>
      <c r="C4258">
        <v>512271</v>
      </c>
      <c r="D4258" t="s">
        <v>698</v>
      </c>
      <c r="E4258" t="s">
        <v>1119</v>
      </c>
    </row>
    <row r="4259" spans="2:5" x14ac:dyDescent="0.3">
      <c r="B4259" t="s">
        <v>6801</v>
      </c>
      <c r="C4259">
        <v>519091</v>
      </c>
      <c r="D4259" t="s">
        <v>6802</v>
      </c>
      <c r="E4259" t="s">
        <v>758</v>
      </c>
    </row>
    <row r="4260" spans="2:5" x14ac:dyDescent="0.3">
      <c r="B4260" t="s">
        <v>6803</v>
      </c>
      <c r="C4260">
        <v>540955</v>
      </c>
      <c r="D4260" t="s">
        <v>698</v>
      </c>
      <c r="E4260" t="s">
        <v>758</v>
      </c>
    </row>
    <row r="4261" spans="2:5" x14ac:dyDescent="0.3">
      <c r="B4261" t="s">
        <v>6804</v>
      </c>
      <c r="C4261">
        <v>500770</v>
      </c>
      <c r="D4261" t="s">
        <v>6805</v>
      </c>
      <c r="E4261" t="s">
        <v>746</v>
      </c>
    </row>
    <row r="4262" spans="2:5" x14ac:dyDescent="0.3">
      <c r="B4262" t="s">
        <v>6806</v>
      </c>
      <c r="C4262">
        <v>532301</v>
      </c>
      <c r="D4262" t="s">
        <v>6807</v>
      </c>
      <c r="E4262" t="s">
        <v>1105</v>
      </c>
    </row>
    <row r="4263" spans="2:5" x14ac:dyDescent="0.3">
      <c r="B4263" t="s">
        <v>6808</v>
      </c>
      <c r="C4263">
        <v>500483</v>
      </c>
      <c r="D4263" t="s">
        <v>6809</v>
      </c>
      <c r="E4263" t="s">
        <v>6810</v>
      </c>
    </row>
    <row r="4264" spans="2:5" x14ac:dyDescent="0.3">
      <c r="B4264" t="s">
        <v>6811</v>
      </c>
      <c r="C4264">
        <v>532540</v>
      </c>
      <c r="D4264" t="s">
        <v>6812</v>
      </c>
      <c r="E4264" t="s">
        <v>684</v>
      </c>
    </row>
    <row r="4265" spans="2:5" x14ac:dyDescent="0.3">
      <c r="B4265" t="s">
        <v>6813</v>
      </c>
      <c r="C4265">
        <v>500408</v>
      </c>
      <c r="D4265" t="s">
        <v>6814</v>
      </c>
      <c r="E4265" t="s">
        <v>791</v>
      </c>
    </row>
    <row r="4266" spans="2:5" x14ac:dyDescent="0.3">
      <c r="B4266" t="s">
        <v>6815</v>
      </c>
      <c r="C4266">
        <v>500800</v>
      </c>
      <c r="D4266" t="s">
        <v>6816</v>
      </c>
      <c r="E4266" t="s">
        <v>1105</v>
      </c>
    </row>
    <row r="4267" spans="2:5" x14ac:dyDescent="0.3">
      <c r="B4267" t="s">
        <v>6817</v>
      </c>
      <c r="C4267">
        <v>501301</v>
      </c>
      <c r="D4267" t="s">
        <v>6818</v>
      </c>
      <c r="E4267" t="s">
        <v>864</v>
      </c>
    </row>
    <row r="4268" spans="2:5" x14ac:dyDescent="0.3">
      <c r="B4268" t="s">
        <v>6819</v>
      </c>
      <c r="C4268">
        <v>513434</v>
      </c>
      <c r="D4268" t="s">
        <v>6820</v>
      </c>
      <c r="E4268" t="s">
        <v>730</v>
      </c>
    </row>
    <row r="4269" spans="2:5" x14ac:dyDescent="0.3">
      <c r="B4269" t="s">
        <v>63</v>
      </c>
      <c r="C4269">
        <v>500570</v>
      </c>
      <c r="D4269" t="s">
        <v>6821</v>
      </c>
      <c r="E4269" t="s">
        <v>776</v>
      </c>
    </row>
    <row r="4270" spans="2:5" x14ac:dyDescent="0.3">
      <c r="B4270" t="s">
        <v>63</v>
      </c>
      <c r="C4270">
        <v>570001</v>
      </c>
      <c r="D4270" t="s">
        <v>6822</v>
      </c>
      <c r="E4270" t="s">
        <v>776</v>
      </c>
    </row>
    <row r="4271" spans="2:5" x14ac:dyDescent="0.3">
      <c r="B4271" t="s">
        <v>6823</v>
      </c>
      <c r="C4271">
        <v>500400</v>
      </c>
      <c r="D4271" t="s">
        <v>6824</v>
      </c>
      <c r="E4271" t="s">
        <v>837</v>
      </c>
    </row>
    <row r="4272" spans="2:5" x14ac:dyDescent="0.3">
      <c r="B4272" t="s">
        <v>6825</v>
      </c>
      <c r="C4272">
        <v>513010</v>
      </c>
      <c r="D4272" t="s">
        <v>6826</v>
      </c>
      <c r="E4272" t="s">
        <v>730</v>
      </c>
    </row>
    <row r="4273" spans="2:5" x14ac:dyDescent="0.3">
      <c r="B4273" t="s">
        <v>6827</v>
      </c>
      <c r="C4273" t="s">
        <v>698</v>
      </c>
      <c r="D4273" t="s">
        <v>6828</v>
      </c>
      <c r="E4273" t="s">
        <v>730</v>
      </c>
    </row>
    <row r="4274" spans="2:5" x14ac:dyDescent="0.3">
      <c r="B4274" t="s">
        <v>6829</v>
      </c>
      <c r="C4274">
        <v>500470</v>
      </c>
      <c r="D4274" t="s">
        <v>6830</v>
      </c>
      <c r="E4274" t="s">
        <v>730</v>
      </c>
    </row>
    <row r="4275" spans="2:5" x14ac:dyDescent="0.3">
      <c r="B4275" t="s">
        <v>6831</v>
      </c>
      <c r="C4275">
        <v>532371</v>
      </c>
      <c r="D4275" t="s">
        <v>6832</v>
      </c>
      <c r="E4275" t="s">
        <v>1642</v>
      </c>
    </row>
    <row r="4276" spans="2:5" x14ac:dyDescent="0.3">
      <c r="B4276" t="s">
        <v>6833</v>
      </c>
      <c r="C4276">
        <v>521228</v>
      </c>
      <c r="D4276" t="s">
        <v>698</v>
      </c>
      <c r="E4276" t="s">
        <v>812</v>
      </c>
    </row>
    <row r="4277" spans="2:5" x14ac:dyDescent="0.3">
      <c r="B4277" t="s">
        <v>6834</v>
      </c>
      <c r="C4277">
        <v>531190</v>
      </c>
      <c r="D4277" t="s">
        <v>698</v>
      </c>
      <c r="E4277" t="s">
        <v>713</v>
      </c>
    </row>
    <row r="4278" spans="2:5" x14ac:dyDescent="0.3">
      <c r="B4278" t="s">
        <v>6835</v>
      </c>
      <c r="C4278">
        <v>541228</v>
      </c>
      <c r="D4278" t="s">
        <v>698</v>
      </c>
      <c r="E4278" t="s">
        <v>706</v>
      </c>
    </row>
    <row r="4279" spans="2:5" x14ac:dyDescent="0.3">
      <c r="B4279" t="s">
        <v>6836</v>
      </c>
      <c r="C4279">
        <v>504961</v>
      </c>
      <c r="D4279" t="s">
        <v>698</v>
      </c>
      <c r="E4279" t="s">
        <v>730</v>
      </c>
    </row>
    <row r="4280" spans="2:5" x14ac:dyDescent="0.3">
      <c r="B4280" t="s">
        <v>6837</v>
      </c>
      <c r="C4280">
        <v>532284</v>
      </c>
      <c r="D4280" t="s">
        <v>698</v>
      </c>
      <c r="E4280" t="s">
        <v>681</v>
      </c>
    </row>
    <row r="4281" spans="2:5" x14ac:dyDescent="0.3">
      <c r="B4281" t="s">
        <v>6838</v>
      </c>
      <c r="C4281">
        <v>533393</v>
      </c>
      <c r="D4281" t="s">
        <v>6839</v>
      </c>
      <c r="E4281" t="s">
        <v>784</v>
      </c>
    </row>
    <row r="4282" spans="2:5" x14ac:dyDescent="0.3">
      <c r="B4282" t="s">
        <v>6840</v>
      </c>
      <c r="C4282">
        <v>540212</v>
      </c>
      <c r="D4282" t="s">
        <v>6841</v>
      </c>
      <c r="E4282" t="s">
        <v>1019</v>
      </c>
    </row>
    <row r="4283" spans="2:5" x14ac:dyDescent="0.3">
      <c r="B4283" t="s">
        <v>6842</v>
      </c>
      <c r="C4283">
        <v>501242</v>
      </c>
      <c r="D4283" t="s">
        <v>6843</v>
      </c>
      <c r="E4283" t="s">
        <v>715</v>
      </c>
    </row>
    <row r="4284" spans="2:5" x14ac:dyDescent="0.3">
      <c r="B4284" t="s">
        <v>6844</v>
      </c>
      <c r="C4284">
        <v>532262</v>
      </c>
      <c r="D4284" t="s">
        <v>698</v>
      </c>
      <c r="E4284" t="s">
        <v>1019</v>
      </c>
    </row>
    <row r="4285" spans="2:5" x14ac:dyDescent="0.3">
      <c r="B4285" t="s">
        <v>6845</v>
      </c>
      <c r="C4285">
        <v>524156</v>
      </c>
      <c r="D4285" t="s">
        <v>698</v>
      </c>
      <c r="E4285" t="s">
        <v>746</v>
      </c>
    </row>
    <row r="4286" spans="2:5" x14ac:dyDescent="0.3">
      <c r="B4286" t="s">
        <v>6846</v>
      </c>
      <c r="C4286">
        <v>541700</v>
      </c>
      <c r="D4286" t="s">
        <v>6847</v>
      </c>
      <c r="E4286" t="s">
        <v>812</v>
      </c>
    </row>
    <row r="4287" spans="2:5" x14ac:dyDescent="0.3">
      <c r="B4287" t="s">
        <v>6848</v>
      </c>
      <c r="C4287">
        <v>523301</v>
      </c>
      <c r="D4287" t="s">
        <v>6849</v>
      </c>
      <c r="E4287" t="s">
        <v>692</v>
      </c>
    </row>
    <row r="4288" spans="2:5" x14ac:dyDescent="0.3">
      <c r="B4288" t="s">
        <v>6850</v>
      </c>
      <c r="C4288" t="s">
        <v>698</v>
      </c>
      <c r="D4288" t="s">
        <v>6851</v>
      </c>
      <c r="E4288" t="s">
        <v>789</v>
      </c>
    </row>
    <row r="4289" spans="2:5" x14ac:dyDescent="0.3">
      <c r="B4289" t="s">
        <v>6852</v>
      </c>
      <c r="C4289">
        <v>512011</v>
      </c>
      <c r="D4289" t="s">
        <v>698</v>
      </c>
      <c r="E4289" t="s">
        <v>720</v>
      </c>
    </row>
    <row r="4290" spans="2:5" x14ac:dyDescent="0.3">
      <c r="B4290" t="s">
        <v>6853</v>
      </c>
      <c r="C4290">
        <v>539658</v>
      </c>
      <c r="D4290" t="s">
        <v>6854</v>
      </c>
      <c r="E4290" t="s">
        <v>3479</v>
      </c>
    </row>
    <row r="4291" spans="2:5" x14ac:dyDescent="0.3">
      <c r="B4291" t="s">
        <v>6855</v>
      </c>
      <c r="C4291">
        <v>532755</v>
      </c>
      <c r="D4291" t="s">
        <v>6856</v>
      </c>
      <c r="E4291" t="s">
        <v>684</v>
      </c>
    </row>
    <row r="4292" spans="2:5" x14ac:dyDescent="0.3">
      <c r="B4292" t="s">
        <v>6857</v>
      </c>
      <c r="C4292">
        <v>526576</v>
      </c>
      <c r="D4292" t="s">
        <v>6858</v>
      </c>
      <c r="E4292" t="s">
        <v>896</v>
      </c>
    </row>
    <row r="4293" spans="2:5" x14ac:dyDescent="0.3">
      <c r="B4293" t="s">
        <v>6859</v>
      </c>
      <c r="C4293">
        <v>542141</v>
      </c>
      <c r="D4293" t="s">
        <v>6860</v>
      </c>
      <c r="E4293" t="s">
        <v>1096</v>
      </c>
    </row>
    <row r="4294" spans="2:5" x14ac:dyDescent="0.3">
      <c r="B4294" t="s">
        <v>6861</v>
      </c>
      <c r="C4294">
        <v>532804</v>
      </c>
      <c r="D4294" t="s">
        <v>6862</v>
      </c>
      <c r="E4294" t="s">
        <v>1021</v>
      </c>
    </row>
    <row r="4295" spans="2:5" x14ac:dyDescent="0.3">
      <c r="B4295" t="s">
        <v>6863</v>
      </c>
      <c r="C4295">
        <v>532804</v>
      </c>
      <c r="D4295" t="s">
        <v>6862</v>
      </c>
      <c r="E4295" t="s">
        <v>1021</v>
      </c>
    </row>
    <row r="4296" spans="2:5" x14ac:dyDescent="0.3">
      <c r="B4296" t="s">
        <v>6864</v>
      </c>
      <c r="C4296">
        <v>533216</v>
      </c>
      <c r="D4296" t="s">
        <v>6865</v>
      </c>
      <c r="E4296" t="s">
        <v>1096</v>
      </c>
    </row>
    <row r="4297" spans="2:5" x14ac:dyDescent="0.3">
      <c r="B4297" t="s">
        <v>6866</v>
      </c>
      <c r="C4297">
        <v>509917</v>
      </c>
      <c r="D4297" t="s">
        <v>698</v>
      </c>
      <c r="E4297" t="s">
        <v>1240</v>
      </c>
    </row>
    <row r="4298" spans="2:5" x14ac:dyDescent="0.3">
      <c r="B4298" t="s">
        <v>6867</v>
      </c>
      <c r="C4298">
        <v>501421</v>
      </c>
      <c r="D4298" t="s">
        <v>698</v>
      </c>
      <c r="E4298" t="s">
        <v>791</v>
      </c>
    </row>
    <row r="4299" spans="2:5" x14ac:dyDescent="0.3">
      <c r="B4299" t="s">
        <v>6868</v>
      </c>
      <c r="C4299">
        <v>524204</v>
      </c>
      <c r="D4299" t="s">
        <v>698</v>
      </c>
      <c r="E4299" t="s">
        <v>1206</v>
      </c>
    </row>
    <row r="4300" spans="2:5" x14ac:dyDescent="0.3">
      <c r="B4300" t="s">
        <v>6869</v>
      </c>
      <c r="C4300">
        <v>540595</v>
      </c>
      <c r="D4300" t="s">
        <v>6870</v>
      </c>
      <c r="E4300" t="s">
        <v>1645</v>
      </c>
    </row>
    <row r="4301" spans="2:5" x14ac:dyDescent="0.3">
      <c r="B4301" t="s">
        <v>6871</v>
      </c>
      <c r="C4301">
        <v>539428</v>
      </c>
      <c r="D4301" t="s">
        <v>698</v>
      </c>
      <c r="E4301" t="s">
        <v>1168</v>
      </c>
    </row>
    <row r="4302" spans="2:5" x14ac:dyDescent="0.3">
      <c r="B4302" t="s">
        <v>6872</v>
      </c>
      <c r="C4302">
        <v>530595</v>
      </c>
      <c r="D4302" t="s">
        <v>698</v>
      </c>
      <c r="E4302" t="s">
        <v>791</v>
      </c>
    </row>
    <row r="4303" spans="2:5" x14ac:dyDescent="0.3">
      <c r="B4303" t="s">
        <v>6873</v>
      </c>
      <c r="C4303">
        <v>533982</v>
      </c>
      <c r="D4303" t="s">
        <v>6874</v>
      </c>
      <c r="E4303" t="s">
        <v>684</v>
      </c>
    </row>
    <row r="4304" spans="2:5" x14ac:dyDescent="0.3">
      <c r="B4304" t="s">
        <v>6875</v>
      </c>
      <c r="C4304">
        <v>530533</v>
      </c>
      <c r="D4304" t="s">
        <v>698</v>
      </c>
      <c r="E4304" t="s">
        <v>1105</v>
      </c>
    </row>
    <row r="4305" spans="2:5" x14ac:dyDescent="0.3">
      <c r="B4305" t="s">
        <v>6876</v>
      </c>
      <c r="C4305">
        <v>506162</v>
      </c>
      <c r="D4305" t="s">
        <v>698</v>
      </c>
      <c r="E4305" t="s">
        <v>681</v>
      </c>
    </row>
    <row r="4306" spans="2:5" x14ac:dyDescent="0.3">
      <c r="B4306" t="s">
        <v>6877</v>
      </c>
      <c r="C4306">
        <v>512157</v>
      </c>
      <c r="D4306" t="s">
        <v>698</v>
      </c>
      <c r="E4306" t="s">
        <v>1119</v>
      </c>
    </row>
    <row r="4307" spans="2:5" x14ac:dyDescent="0.3">
      <c r="B4307" t="s">
        <v>6878</v>
      </c>
      <c r="C4307">
        <v>505400</v>
      </c>
      <c r="D4307" t="s">
        <v>6879</v>
      </c>
      <c r="E4307" t="s">
        <v>784</v>
      </c>
    </row>
    <row r="4308" spans="2:5" x14ac:dyDescent="0.3">
      <c r="B4308" t="s">
        <v>6880</v>
      </c>
      <c r="C4308">
        <v>533326</v>
      </c>
      <c r="D4308" t="s">
        <v>6881</v>
      </c>
      <c r="E4308" t="s">
        <v>1096</v>
      </c>
    </row>
    <row r="4309" spans="2:5" x14ac:dyDescent="0.3">
      <c r="B4309" t="s">
        <v>6882</v>
      </c>
      <c r="C4309">
        <v>533164</v>
      </c>
      <c r="D4309" t="s">
        <v>6883</v>
      </c>
      <c r="E4309" t="s">
        <v>818</v>
      </c>
    </row>
    <row r="4310" spans="2:5" x14ac:dyDescent="0.3">
      <c r="B4310" t="s">
        <v>6884</v>
      </c>
      <c r="C4310">
        <v>532845</v>
      </c>
      <c r="D4310" t="s">
        <v>6885</v>
      </c>
      <c r="E4310" t="s">
        <v>899</v>
      </c>
    </row>
    <row r="4311" spans="2:5" x14ac:dyDescent="0.3">
      <c r="B4311" t="s">
        <v>6886</v>
      </c>
      <c r="C4311">
        <v>507753</v>
      </c>
      <c r="D4311" t="s">
        <v>698</v>
      </c>
      <c r="E4311" t="s">
        <v>746</v>
      </c>
    </row>
    <row r="4312" spans="2:5" x14ac:dyDescent="0.3">
      <c r="B4312" t="s">
        <v>6887</v>
      </c>
      <c r="C4312">
        <v>509945</v>
      </c>
      <c r="D4312" t="s">
        <v>698</v>
      </c>
      <c r="E4312" t="s">
        <v>681</v>
      </c>
    </row>
    <row r="4313" spans="2:5" x14ac:dyDescent="0.3">
      <c r="B4313" t="s">
        <v>6888</v>
      </c>
      <c r="C4313">
        <v>526654</v>
      </c>
      <c r="D4313" t="s">
        <v>698</v>
      </c>
      <c r="E4313" t="s">
        <v>784</v>
      </c>
    </row>
    <row r="4314" spans="2:5" x14ac:dyDescent="0.3">
      <c r="B4314" t="s">
        <v>6889</v>
      </c>
      <c r="C4314">
        <v>509015</v>
      </c>
      <c r="D4314" t="s">
        <v>698</v>
      </c>
      <c r="E4314" t="s">
        <v>1240</v>
      </c>
    </row>
    <row r="4315" spans="2:5" x14ac:dyDescent="0.3">
      <c r="B4315" t="s">
        <v>6890</v>
      </c>
      <c r="C4315">
        <v>509015</v>
      </c>
      <c r="D4315" t="s">
        <v>698</v>
      </c>
      <c r="E4315" t="s">
        <v>1240</v>
      </c>
    </row>
    <row r="4316" spans="2:5" x14ac:dyDescent="0.3">
      <c r="B4316" t="s">
        <v>6891</v>
      </c>
      <c r="C4316">
        <v>514484</v>
      </c>
      <c r="D4316" t="s">
        <v>698</v>
      </c>
      <c r="E4316" t="s">
        <v>713</v>
      </c>
    </row>
    <row r="4317" spans="2:5" x14ac:dyDescent="0.3">
      <c r="B4317" t="s">
        <v>6892</v>
      </c>
      <c r="C4317">
        <v>533158</v>
      </c>
      <c r="D4317" t="s">
        <v>6893</v>
      </c>
      <c r="E4317" t="s">
        <v>812</v>
      </c>
    </row>
    <row r="4318" spans="2:5" x14ac:dyDescent="0.3">
      <c r="B4318" t="s">
        <v>6894</v>
      </c>
      <c r="C4318">
        <v>590062</v>
      </c>
      <c r="D4318" t="s">
        <v>6895</v>
      </c>
      <c r="E4318" t="s">
        <v>746</v>
      </c>
    </row>
    <row r="4319" spans="2:5" x14ac:dyDescent="0.3">
      <c r="B4319" t="s">
        <v>6896</v>
      </c>
      <c r="C4319">
        <v>542460</v>
      </c>
      <c r="D4319" t="s">
        <v>6897</v>
      </c>
      <c r="E4319" t="s">
        <v>706</v>
      </c>
    </row>
    <row r="4320" spans="2:5" x14ac:dyDescent="0.3">
      <c r="B4320" t="s">
        <v>6898</v>
      </c>
      <c r="C4320">
        <v>531373</v>
      </c>
      <c r="D4320" t="s">
        <v>6899</v>
      </c>
      <c r="E4320" t="s">
        <v>899</v>
      </c>
    </row>
    <row r="4321" spans="2:5" x14ac:dyDescent="0.3">
      <c r="B4321" t="s">
        <v>6900</v>
      </c>
      <c r="C4321">
        <v>500469</v>
      </c>
      <c r="D4321" t="s">
        <v>6901</v>
      </c>
      <c r="E4321" t="s">
        <v>1016</v>
      </c>
    </row>
    <row r="4322" spans="2:5" x14ac:dyDescent="0.3">
      <c r="B4322" t="s">
        <v>6902</v>
      </c>
      <c r="C4322">
        <v>500620</v>
      </c>
      <c r="D4322" t="s">
        <v>6903</v>
      </c>
      <c r="E4322" t="s">
        <v>1946</v>
      </c>
    </row>
    <row r="4323" spans="2:5" x14ac:dyDescent="0.3">
      <c r="B4323" t="s">
        <v>6904</v>
      </c>
      <c r="C4323" t="s">
        <v>698</v>
      </c>
      <c r="D4323" t="s">
        <v>6905</v>
      </c>
      <c r="E4323" t="s">
        <v>789</v>
      </c>
    </row>
    <row r="4324" spans="2:5" x14ac:dyDescent="0.3">
      <c r="B4324" t="s">
        <v>6906</v>
      </c>
      <c r="C4324">
        <v>522073</v>
      </c>
      <c r="D4324" t="s">
        <v>6907</v>
      </c>
      <c r="E4324" t="s">
        <v>1053</v>
      </c>
    </row>
    <row r="4325" spans="2:5" x14ac:dyDescent="0.3">
      <c r="B4325" t="s">
        <v>6908</v>
      </c>
      <c r="C4325">
        <v>530005</v>
      </c>
      <c r="D4325" t="s">
        <v>6909</v>
      </c>
      <c r="E4325" t="s">
        <v>711</v>
      </c>
    </row>
    <row r="4326" spans="2:5" x14ac:dyDescent="0.3">
      <c r="B4326" t="s">
        <v>6910</v>
      </c>
      <c r="C4326">
        <v>500850</v>
      </c>
      <c r="D4326" t="s">
        <v>6911</v>
      </c>
      <c r="E4326" t="s">
        <v>899</v>
      </c>
    </row>
    <row r="4327" spans="2:5" x14ac:dyDescent="0.3">
      <c r="B4327" t="s">
        <v>6912</v>
      </c>
      <c r="C4327">
        <v>540954</v>
      </c>
      <c r="D4327" t="s">
        <v>698</v>
      </c>
      <c r="E4327" t="s">
        <v>1193</v>
      </c>
    </row>
    <row r="4328" spans="2:5" x14ac:dyDescent="0.3">
      <c r="B4328" t="s">
        <v>6913</v>
      </c>
      <c r="C4328">
        <v>530023</v>
      </c>
      <c r="D4328" t="s">
        <v>6914</v>
      </c>
      <c r="E4328" t="s">
        <v>715</v>
      </c>
    </row>
    <row r="4329" spans="2:5" x14ac:dyDescent="0.3">
      <c r="B4329" t="s">
        <v>6915</v>
      </c>
      <c r="C4329">
        <v>530023</v>
      </c>
      <c r="D4329" t="s">
        <v>6914</v>
      </c>
      <c r="E4329" t="s">
        <v>715</v>
      </c>
    </row>
    <row r="4330" spans="2:5" x14ac:dyDescent="0.3">
      <c r="B4330" t="s">
        <v>6916</v>
      </c>
      <c r="C4330">
        <v>532209</v>
      </c>
      <c r="D4330" t="s">
        <v>6917</v>
      </c>
      <c r="E4330" t="s">
        <v>1016</v>
      </c>
    </row>
    <row r="4331" spans="2:5" x14ac:dyDescent="0.3">
      <c r="B4331" t="s">
        <v>6918</v>
      </c>
      <c r="C4331">
        <v>532652</v>
      </c>
      <c r="D4331" t="s">
        <v>6919</v>
      </c>
      <c r="E4331" t="s">
        <v>1016</v>
      </c>
    </row>
    <row r="4332" spans="2:5" x14ac:dyDescent="0.3">
      <c r="B4332" t="s">
        <v>6920</v>
      </c>
      <c r="C4332">
        <v>540210</v>
      </c>
      <c r="D4332" t="s">
        <v>6921</v>
      </c>
      <c r="E4332" t="s">
        <v>699</v>
      </c>
    </row>
    <row r="4333" spans="2:5" x14ac:dyDescent="0.3">
      <c r="B4333" t="s">
        <v>6922</v>
      </c>
      <c r="C4333">
        <v>501343</v>
      </c>
      <c r="D4333" t="s">
        <v>6923</v>
      </c>
      <c r="E4333" t="s">
        <v>715</v>
      </c>
    </row>
    <row r="4334" spans="2:5" x14ac:dyDescent="0.3">
      <c r="B4334" t="s">
        <v>6924</v>
      </c>
      <c r="C4334">
        <v>540769</v>
      </c>
      <c r="D4334" t="s">
        <v>6925</v>
      </c>
      <c r="E4334" t="s">
        <v>2781</v>
      </c>
    </row>
    <row r="4335" spans="2:5" x14ac:dyDescent="0.3">
      <c r="B4335" t="s">
        <v>6926</v>
      </c>
      <c r="C4335">
        <v>590086</v>
      </c>
      <c r="D4335" t="s">
        <v>6927</v>
      </c>
      <c r="E4335" t="s">
        <v>678</v>
      </c>
    </row>
    <row r="4336" spans="2:5" x14ac:dyDescent="0.3">
      <c r="B4336" t="s">
        <v>6928</v>
      </c>
      <c r="C4336" t="s">
        <v>698</v>
      </c>
      <c r="D4336" t="s">
        <v>6929</v>
      </c>
      <c r="E4336" t="s">
        <v>789</v>
      </c>
    </row>
    <row r="4337" spans="2:5" x14ac:dyDescent="0.3">
      <c r="B4337" t="s">
        <v>6930</v>
      </c>
      <c r="C4337">
        <v>503100</v>
      </c>
      <c r="D4337" t="s">
        <v>6931</v>
      </c>
      <c r="E4337" t="s">
        <v>784</v>
      </c>
    </row>
    <row r="4338" spans="2:5" x14ac:dyDescent="0.3">
      <c r="B4338" t="s">
        <v>6932</v>
      </c>
      <c r="C4338">
        <v>542123</v>
      </c>
      <c r="D4338" t="s">
        <v>698</v>
      </c>
      <c r="E4338" t="s">
        <v>1206</v>
      </c>
    </row>
    <row r="4339" spans="2:5" x14ac:dyDescent="0.3">
      <c r="B4339" t="s">
        <v>6933</v>
      </c>
      <c r="C4339">
        <v>500260</v>
      </c>
      <c r="D4339" t="s">
        <v>6934</v>
      </c>
      <c r="E4339" t="s">
        <v>711</v>
      </c>
    </row>
    <row r="4340" spans="2:5" x14ac:dyDescent="0.3">
      <c r="B4340" t="s">
        <v>6935</v>
      </c>
      <c r="C4340">
        <v>503169</v>
      </c>
      <c r="D4340" t="s">
        <v>6936</v>
      </c>
      <c r="E4340" t="s">
        <v>713</v>
      </c>
    </row>
    <row r="4341" spans="2:5" x14ac:dyDescent="0.3">
      <c r="B4341" t="s">
        <v>6937</v>
      </c>
      <c r="C4341">
        <v>526725</v>
      </c>
      <c r="D4341" t="s">
        <v>6938</v>
      </c>
      <c r="E4341" t="s">
        <v>1222</v>
      </c>
    </row>
    <row r="4342" spans="2:5" x14ac:dyDescent="0.3">
      <c r="B4342" t="s">
        <v>6939</v>
      </c>
      <c r="C4342">
        <v>532218</v>
      </c>
      <c r="D4342" t="s">
        <v>6940</v>
      </c>
      <c r="E4342" t="s">
        <v>1016</v>
      </c>
    </row>
    <row r="4343" spans="2:5" x14ac:dyDescent="0.3">
      <c r="B4343" t="s">
        <v>6941</v>
      </c>
      <c r="C4343">
        <v>512531</v>
      </c>
      <c r="D4343" t="s">
        <v>6942</v>
      </c>
      <c r="E4343" t="s">
        <v>720</v>
      </c>
    </row>
    <row r="4344" spans="2:5" x14ac:dyDescent="0.3">
      <c r="B4344" t="s">
        <v>6943</v>
      </c>
      <c r="C4344">
        <v>512531</v>
      </c>
      <c r="D4344" t="s">
        <v>6944</v>
      </c>
      <c r="E4344" t="s">
        <v>720</v>
      </c>
    </row>
    <row r="4345" spans="2:5" x14ac:dyDescent="0.3">
      <c r="B4345" t="s">
        <v>6945</v>
      </c>
      <c r="C4345">
        <v>504966</v>
      </c>
      <c r="D4345" t="s">
        <v>6946</v>
      </c>
      <c r="E4345" t="s">
        <v>893</v>
      </c>
    </row>
    <row r="4346" spans="2:5" x14ac:dyDescent="0.3">
      <c r="B4346" t="s">
        <v>6947</v>
      </c>
      <c r="C4346">
        <v>504966</v>
      </c>
      <c r="D4346" t="s">
        <v>6946</v>
      </c>
      <c r="E4346" t="s">
        <v>893</v>
      </c>
    </row>
    <row r="4347" spans="2:5" x14ac:dyDescent="0.3">
      <c r="B4347" t="s">
        <v>6948</v>
      </c>
      <c r="C4347">
        <v>530363</v>
      </c>
      <c r="D4347" t="s">
        <v>6949</v>
      </c>
      <c r="E4347" t="s">
        <v>1397</v>
      </c>
    </row>
    <row r="4348" spans="2:5" x14ac:dyDescent="0.3">
      <c r="B4348" t="s">
        <v>6950</v>
      </c>
      <c r="C4348" t="s">
        <v>698</v>
      </c>
      <c r="D4348" t="s">
        <v>6951</v>
      </c>
      <c r="E4348" t="s">
        <v>789</v>
      </c>
    </row>
    <row r="4349" spans="2:5" x14ac:dyDescent="0.3">
      <c r="B4349" t="s">
        <v>6952</v>
      </c>
      <c r="C4349" t="s">
        <v>698</v>
      </c>
      <c r="D4349" t="s">
        <v>6953</v>
      </c>
      <c r="E4349" t="s">
        <v>789</v>
      </c>
    </row>
    <row r="4350" spans="2:5" x14ac:dyDescent="0.3">
      <c r="B4350" t="s">
        <v>6954</v>
      </c>
      <c r="C4350">
        <v>540980</v>
      </c>
      <c r="D4350" t="s">
        <v>698</v>
      </c>
      <c r="E4350" t="s">
        <v>720</v>
      </c>
    </row>
    <row r="4351" spans="2:5" x14ac:dyDescent="0.3">
      <c r="B4351" t="s">
        <v>6955</v>
      </c>
      <c r="C4351" t="s">
        <v>698</v>
      </c>
      <c r="D4351" t="s">
        <v>6956</v>
      </c>
      <c r="E4351" t="s">
        <v>709</v>
      </c>
    </row>
    <row r="4352" spans="2:5" x14ac:dyDescent="0.3">
      <c r="B4352" t="s">
        <v>6957</v>
      </c>
      <c r="C4352">
        <v>530199</v>
      </c>
      <c r="D4352" t="s">
        <v>6958</v>
      </c>
      <c r="E4352" t="s">
        <v>736</v>
      </c>
    </row>
    <row r="4353" spans="2:5" x14ac:dyDescent="0.3">
      <c r="B4353" t="s">
        <v>6959</v>
      </c>
      <c r="C4353">
        <v>500411</v>
      </c>
      <c r="D4353" t="s">
        <v>6960</v>
      </c>
      <c r="E4353" t="s">
        <v>741</v>
      </c>
    </row>
    <row r="4354" spans="2:5" x14ac:dyDescent="0.3">
      <c r="B4354" t="s">
        <v>6961</v>
      </c>
      <c r="C4354">
        <v>539310</v>
      </c>
      <c r="D4354" t="s">
        <v>698</v>
      </c>
      <c r="E4354" t="s">
        <v>2301</v>
      </c>
    </row>
    <row r="4355" spans="2:5" x14ac:dyDescent="0.3">
      <c r="B4355" t="s">
        <v>6962</v>
      </c>
      <c r="C4355">
        <v>538464</v>
      </c>
      <c r="D4355" t="s">
        <v>698</v>
      </c>
      <c r="E4355" t="s">
        <v>715</v>
      </c>
    </row>
    <row r="4356" spans="2:5" x14ac:dyDescent="0.3">
      <c r="B4356" t="s">
        <v>6963</v>
      </c>
      <c r="C4356">
        <v>531652</v>
      </c>
      <c r="D4356" t="s">
        <v>698</v>
      </c>
      <c r="E4356" t="s">
        <v>715</v>
      </c>
    </row>
    <row r="4357" spans="2:5" x14ac:dyDescent="0.3">
      <c r="B4357" t="s">
        <v>6964</v>
      </c>
      <c r="C4357">
        <v>507450</v>
      </c>
      <c r="D4357" t="s">
        <v>6965</v>
      </c>
      <c r="E4357" t="s">
        <v>1397</v>
      </c>
    </row>
    <row r="4358" spans="2:5" x14ac:dyDescent="0.3">
      <c r="B4358" t="s">
        <v>6966</v>
      </c>
      <c r="C4358">
        <v>500412</v>
      </c>
      <c r="D4358" t="s">
        <v>6967</v>
      </c>
      <c r="E4358" t="s">
        <v>746</v>
      </c>
    </row>
    <row r="4359" spans="2:5" x14ac:dyDescent="0.3">
      <c r="B4359" t="s">
        <v>6968</v>
      </c>
      <c r="C4359">
        <v>500413</v>
      </c>
      <c r="D4359" t="s">
        <v>6969</v>
      </c>
      <c r="E4359" t="s">
        <v>1701</v>
      </c>
    </row>
    <row r="4360" spans="2:5" x14ac:dyDescent="0.3">
      <c r="B4360" t="s">
        <v>6970</v>
      </c>
      <c r="C4360">
        <v>500413</v>
      </c>
      <c r="D4360" t="s">
        <v>6969</v>
      </c>
      <c r="E4360" t="s">
        <v>1701</v>
      </c>
    </row>
    <row r="4361" spans="2:5" x14ac:dyDescent="0.3">
      <c r="B4361" t="s">
        <v>6971</v>
      </c>
      <c r="C4361">
        <v>533941</v>
      </c>
      <c r="D4361" t="s">
        <v>6972</v>
      </c>
      <c r="E4361" t="s">
        <v>812</v>
      </c>
    </row>
    <row r="4362" spans="2:5" x14ac:dyDescent="0.3">
      <c r="B4362" t="s">
        <v>6973</v>
      </c>
      <c r="C4362">
        <v>533941</v>
      </c>
      <c r="D4362" t="s">
        <v>6972</v>
      </c>
      <c r="E4362" t="s">
        <v>812</v>
      </c>
    </row>
    <row r="4363" spans="2:5" x14ac:dyDescent="0.3">
      <c r="B4363" t="s">
        <v>6974</v>
      </c>
      <c r="C4363">
        <v>539871</v>
      </c>
      <c r="D4363" t="s">
        <v>6975</v>
      </c>
      <c r="E4363" t="s">
        <v>887</v>
      </c>
    </row>
    <row r="4364" spans="2:5" x14ac:dyDescent="0.3">
      <c r="B4364" t="s">
        <v>6976</v>
      </c>
      <c r="C4364">
        <v>504973</v>
      </c>
      <c r="D4364" t="s">
        <v>6977</v>
      </c>
      <c r="E4364" t="s">
        <v>1053</v>
      </c>
    </row>
    <row r="4365" spans="2:5" x14ac:dyDescent="0.3">
      <c r="B4365" t="s">
        <v>6978</v>
      </c>
      <c r="C4365">
        <v>540108</v>
      </c>
      <c r="D4365" t="s">
        <v>698</v>
      </c>
      <c r="E4365" t="s">
        <v>681</v>
      </c>
    </row>
    <row r="4366" spans="2:5" x14ac:dyDescent="0.3">
      <c r="B4366" t="s">
        <v>6979</v>
      </c>
      <c r="C4366">
        <v>590005</v>
      </c>
      <c r="D4366" t="s">
        <v>6980</v>
      </c>
      <c r="E4366" t="s">
        <v>908</v>
      </c>
    </row>
    <row r="4367" spans="2:5" x14ac:dyDescent="0.3">
      <c r="B4367" t="s">
        <v>6981</v>
      </c>
      <c r="C4367">
        <v>590005</v>
      </c>
      <c r="D4367" t="s">
        <v>6980</v>
      </c>
      <c r="E4367" t="s">
        <v>908</v>
      </c>
    </row>
    <row r="4368" spans="2:5" x14ac:dyDescent="0.3">
      <c r="B4368" t="s">
        <v>6982</v>
      </c>
      <c r="C4368">
        <v>536264</v>
      </c>
      <c r="D4368" t="s">
        <v>698</v>
      </c>
      <c r="E4368" t="s">
        <v>1019</v>
      </c>
    </row>
    <row r="4369" spans="2:5" x14ac:dyDescent="0.3">
      <c r="B4369" t="s">
        <v>6983</v>
      </c>
      <c r="C4369">
        <v>536264</v>
      </c>
      <c r="D4369" t="s">
        <v>698</v>
      </c>
      <c r="E4369" t="s">
        <v>1019</v>
      </c>
    </row>
    <row r="4370" spans="2:5" x14ac:dyDescent="0.3">
      <c r="B4370" t="s">
        <v>6984</v>
      </c>
      <c r="C4370">
        <v>533629</v>
      </c>
      <c r="D4370" t="s">
        <v>6985</v>
      </c>
      <c r="E4370" t="s">
        <v>818</v>
      </c>
    </row>
    <row r="4371" spans="2:5" x14ac:dyDescent="0.3">
      <c r="B4371" t="s">
        <v>6986</v>
      </c>
      <c r="C4371">
        <v>505196</v>
      </c>
      <c r="D4371" t="s">
        <v>6987</v>
      </c>
      <c r="E4371" t="s">
        <v>821</v>
      </c>
    </row>
    <row r="4372" spans="2:5" x14ac:dyDescent="0.3">
      <c r="B4372" t="s">
        <v>6988</v>
      </c>
      <c r="C4372">
        <v>503663</v>
      </c>
      <c r="D4372" t="s">
        <v>6989</v>
      </c>
      <c r="E4372" t="s">
        <v>718</v>
      </c>
    </row>
    <row r="4373" spans="2:5" x14ac:dyDescent="0.3">
      <c r="B4373" t="s">
        <v>6990</v>
      </c>
      <c r="C4373">
        <v>507205</v>
      </c>
      <c r="D4373" t="s">
        <v>6991</v>
      </c>
      <c r="E4373" t="s">
        <v>1330</v>
      </c>
    </row>
    <row r="4374" spans="2:5" x14ac:dyDescent="0.3">
      <c r="B4374" t="s">
        <v>6992</v>
      </c>
      <c r="C4374">
        <v>532856</v>
      </c>
      <c r="D4374" t="s">
        <v>6993</v>
      </c>
      <c r="E4374" t="s">
        <v>818</v>
      </c>
    </row>
    <row r="4375" spans="2:5" x14ac:dyDescent="0.3">
      <c r="B4375" t="s">
        <v>6994</v>
      </c>
      <c r="C4375">
        <v>511559</v>
      </c>
      <c r="D4375" t="s">
        <v>6995</v>
      </c>
      <c r="E4375" t="s">
        <v>715</v>
      </c>
    </row>
    <row r="4376" spans="2:5" x14ac:dyDescent="0.3">
      <c r="B4376" t="s">
        <v>6996</v>
      </c>
      <c r="C4376">
        <v>500414</v>
      </c>
      <c r="D4376" t="s">
        <v>698</v>
      </c>
      <c r="E4376" t="s">
        <v>812</v>
      </c>
    </row>
    <row r="4377" spans="2:5" x14ac:dyDescent="0.3">
      <c r="B4377" t="s">
        <v>6997</v>
      </c>
      <c r="C4377">
        <v>500414</v>
      </c>
      <c r="D4377" t="s">
        <v>698</v>
      </c>
      <c r="E4377" t="s">
        <v>812</v>
      </c>
    </row>
    <row r="4378" spans="2:5" x14ac:dyDescent="0.3">
      <c r="B4378" t="s">
        <v>6998</v>
      </c>
      <c r="C4378">
        <v>522113</v>
      </c>
      <c r="D4378" t="s">
        <v>6999</v>
      </c>
      <c r="E4378" t="s">
        <v>706</v>
      </c>
    </row>
    <row r="4379" spans="2:5" x14ac:dyDescent="0.3">
      <c r="B4379" t="s">
        <v>7000</v>
      </c>
      <c r="C4379">
        <v>522113</v>
      </c>
      <c r="D4379" t="s">
        <v>6999</v>
      </c>
      <c r="E4379" t="s">
        <v>706</v>
      </c>
    </row>
    <row r="4380" spans="2:5" x14ac:dyDescent="0.3">
      <c r="B4380" t="s">
        <v>7001</v>
      </c>
      <c r="C4380">
        <v>530475</v>
      </c>
      <c r="D4380" t="s">
        <v>698</v>
      </c>
      <c r="E4380" t="s">
        <v>858</v>
      </c>
    </row>
    <row r="4381" spans="2:5" x14ac:dyDescent="0.3">
      <c r="B4381" t="s">
        <v>7002</v>
      </c>
      <c r="C4381">
        <v>541741</v>
      </c>
      <c r="D4381" t="s">
        <v>698</v>
      </c>
      <c r="E4381" t="s">
        <v>720</v>
      </c>
    </row>
    <row r="4382" spans="2:5" x14ac:dyDescent="0.3">
      <c r="B4382" t="s">
        <v>7003</v>
      </c>
      <c r="C4382">
        <v>532375</v>
      </c>
      <c r="D4382" t="s">
        <v>7004</v>
      </c>
      <c r="E4382" t="s">
        <v>701</v>
      </c>
    </row>
    <row r="4383" spans="2:5" x14ac:dyDescent="0.3">
      <c r="B4383" t="s">
        <v>7005</v>
      </c>
      <c r="C4383">
        <v>539488</v>
      </c>
      <c r="D4383" t="s">
        <v>698</v>
      </c>
      <c r="E4383" t="s">
        <v>718</v>
      </c>
    </row>
    <row r="4384" spans="2:5" x14ac:dyDescent="0.3">
      <c r="B4384" t="s">
        <v>7006</v>
      </c>
      <c r="C4384">
        <v>540904</v>
      </c>
      <c r="D4384" t="s">
        <v>698</v>
      </c>
      <c r="E4384" t="s">
        <v>975</v>
      </c>
    </row>
    <row r="4385" spans="2:5" x14ac:dyDescent="0.3">
      <c r="B4385" t="s">
        <v>7007</v>
      </c>
      <c r="C4385" t="s">
        <v>698</v>
      </c>
      <c r="D4385" t="s">
        <v>7008</v>
      </c>
      <c r="E4385" t="s">
        <v>709</v>
      </c>
    </row>
    <row r="4386" spans="2:5" x14ac:dyDescent="0.3">
      <c r="B4386" t="s">
        <v>7009</v>
      </c>
      <c r="C4386">
        <v>531547</v>
      </c>
      <c r="D4386" t="s">
        <v>698</v>
      </c>
      <c r="E4386" t="s">
        <v>896</v>
      </c>
    </row>
    <row r="4387" spans="2:5" x14ac:dyDescent="0.3">
      <c r="B4387" t="s">
        <v>7010</v>
      </c>
      <c r="C4387">
        <v>531547</v>
      </c>
      <c r="D4387" t="s">
        <v>698</v>
      </c>
      <c r="E4387" t="s">
        <v>896</v>
      </c>
    </row>
    <row r="4388" spans="2:5" x14ac:dyDescent="0.3">
      <c r="B4388" t="s">
        <v>7011</v>
      </c>
      <c r="C4388">
        <v>531814</v>
      </c>
      <c r="D4388" t="s">
        <v>698</v>
      </c>
      <c r="E4388" t="s">
        <v>784</v>
      </c>
    </row>
    <row r="4389" spans="2:5" x14ac:dyDescent="0.3">
      <c r="B4389" t="s">
        <v>7012</v>
      </c>
      <c r="C4389">
        <v>524582</v>
      </c>
      <c r="D4389" t="s">
        <v>698</v>
      </c>
      <c r="E4389" t="s">
        <v>778</v>
      </c>
    </row>
    <row r="4390" spans="2:5" x14ac:dyDescent="0.3">
      <c r="B4390" t="s">
        <v>7013</v>
      </c>
      <c r="C4390">
        <v>539040</v>
      </c>
      <c r="D4390" t="s">
        <v>698</v>
      </c>
      <c r="E4390" t="s">
        <v>1178</v>
      </c>
    </row>
    <row r="4391" spans="2:5" x14ac:dyDescent="0.3">
      <c r="B4391" t="s">
        <v>7014</v>
      </c>
      <c r="C4391">
        <v>539985</v>
      </c>
      <c r="D4391" t="s">
        <v>698</v>
      </c>
      <c r="E4391" t="s">
        <v>713</v>
      </c>
    </row>
    <row r="4392" spans="2:5" x14ac:dyDescent="0.3">
      <c r="B4392" t="s">
        <v>7015</v>
      </c>
      <c r="C4392">
        <v>532966</v>
      </c>
      <c r="D4392" t="s">
        <v>7016</v>
      </c>
      <c r="E4392" t="s">
        <v>776</v>
      </c>
    </row>
    <row r="4393" spans="2:5" x14ac:dyDescent="0.3">
      <c r="B4393" t="s">
        <v>7017</v>
      </c>
      <c r="C4393">
        <v>524717</v>
      </c>
      <c r="D4393" t="s">
        <v>698</v>
      </c>
      <c r="E4393" t="s">
        <v>858</v>
      </c>
    </row>
    <row r="4394" spans="2:5" x14ac:dyDescent="0.3">
      <c r="B4394" t="s">
        <v>7018</v>
      </c>
      <c r="C4394">
        <v>500114</v>
      </c>
      <c r="D4394" t="s">
        <v>7019</v>
      </c>
      <c r="E4394" t="s">
        <v>812</v>
      </c>
    </row>
    <row r="4395" spans="2:5" x14ac:dyDescent="0.3">
      <c r="B4395" t="s">
        <v>7020</v>
      </c>
      <c r="C4395">
        <v>530045</v>
      </c>
      <c r="D4395" t="s">
        <v>698</v>
      </c>
      <c r="E4395" t="s">
        <v>715</v>
      </c>
    </row>
    <row r="4396" spans="2:5" x14ac:dyDescent="0.3">
      <c r="B4396" t="s">
        <v>7021</v>
      </c>
      <c r="C4396">
        <v>511096</v>
      </c>
      <c r="D4396" t="s">
        <v>698</v>
      </c>
      <c r="E4396" t="s">
        <v>784</v>
      </c>
    </row>
    <row r="4397" spans="2:5" x14ac:dyDescent="0.3">
      <c r="B4397" t="s">
        <v>7022</v>
      </c>
      <c r="C4397">
        <v>531830</v>
      </c>
      <c r="D4397" t="s">
        <v>7023</v>
      </c>
      <c r="E4397" t="s">
        <v>1244</v>
      </c>
    </row>
    <row r="4398" spans="2:5" x14ac:dyDescent="0.3">
      <c r="B4398" t="s">
        <v>7024</v>
      </c>
      <c r="C4398">
        <v>531644</v>
      </c>
      <c r="D4398" t="s">
        <v>698</v>
      </c>
      <c r="E4398" t="s">
        <v>715</v>
      </c>
    </row>
    <row r="4399" spans="2:5" x14ac:dyDescent="0.3">
      <c r="B4399" t="s">
        <v>7025</v>
      </c>
      <c r="C4399">
        <v>500418</v>
      </c>
      <c r="D4399" t="s">
        <v>7026</v>
      </c>
      <c r="E4399" t="s">
        <v>818</v>
      </c>
    </row>
    <row r="4400" spans="2:5" x14ac:dyDescent="0.3">
      <c r="B4400" t="s">
        <v>7027</v>
      </c>
      <c r="C4400">
        <v>500420</v>
      </c>
      <c r="D4400" t="s">
        <v>7028</v>
      </c>
      <c r="E4400" t="s">
        <v>736</v>
      </c>
    </row>
    <row r="4401" spans="2:5" x14ac:dyDescent="0.3">
      <c r="B4401" t="s">
        <v>7029</v>
      </c>
      <c r="C4401">
        <v>532779</v>
      </c>
      <c r="D4401" t="s">
        <v>7030</v>
      </c>
      <c r="E4401" t="s">
        <v>837</v>
      </c>
    </row>
    <row r="4402" spans="2:5" x14ac:dyDescent="0.3">
      <c r="B4402" t="s">
        <v>7031</v>
      </c>
      <c r="C4402">
        <v>523878</v>
      </c>
      <c r="D4402" t="s">
        <v>698</v>
      </c>
      <c r="E4402" t="s">
        <v>1023</v>
      </c>
    </row>
    <row r="4403" spans="2:5" x14ac:dyDescent="0.3">
      <c r="B4403" t="s">
        <v>7032</v>
      </c>
      <c r="C4403" t="s">
        <v>698</v>
      </c>
      <c r="D4403" t="s">
        <v>7033</v>
      </c>
      <c r="E4403" t="s">
        <v>709</v>
      </c>
    </row>
    <row r="4404" spans="2:5" x14ac:dyDescent="0.3">
      <c r="B4404" t="s">
        <v>7034</v>
      </c>
      <c r="C4404" t="s">
        <v>698</v>
      </c>
      <c r="D4404" t="s">
        <v>7035</v>
      </c>
      <c r="E4404" t="s">
        <v>709</v>
      </c>
    </row>
    <row r="4405" spans="2:5" x14ac:dyDescent="0.3">
      <c r="B4405" t="s">
        <v>7036</v>
      </c>
      <c r="C4405">
        <v>526650</v>
      </c>
      <c r="D4405" t="s">
        <v>7037</v>
      </c>
      <c r="E4405" t="s">
        <v>3031</v>
      </c>
    </row>
    <row r="4406" spans="2:5" x14ac:dyDescent="0.3">
      <c r="B4406" t="s">
        <v>7038</v>
      </c>
      <c r="C4406">
        <v>526650</v>
      </c>
      <c r="D4406" t="s">
        <v>7037</v>
      </c>
      <c r="E4406" t="s">
        <v>3031</v>
      </c>
    </row>
    <row r="4407" spans="2:5" x14ac:dyDescent="0.3">
      <c r="B4407" t="s">
        <v>7039</v>
      </c>
      <c r="C4407">
        <v>531771</v>
      </c>
      <c r="D4407" t="s">
        <v>698</v>
      </c>
      <c r="E4407" t="s">
        <v>996</v>
      </c>
    </row>
    <row r="4408" spans="2:5" x14ac:dyDescent="0.3">
      <c r="B4408" t="s">
        <v>7040</v>
      </c>
      <c r="C4408">
        <v>538607</v>
      </c>
      <c r="D4408" t="s">
        <v>698</v>
      </c>
      <c r="E4408" t="s">
        <v>681</v>
      </c>
    </row>
    <row r="4409" spans="2:5" x14ac:dyDescent="0.3">
      <c r="B4409" t="s">
        <v>7041</v>
      </c>
      <c r="C4409">
        <v>500421</v>
      </c>
      <c r="D4409" t="s">
        <v>698</v>
      </c>
      <c r="E4409" t="s">
        <v>893</v>
      </c>
    </row>
    <row r="4410" spans="2:5" x14ac:dyDescent="0.3">
      <c r="B4410" t="s">
        <v>7042</v>
      </c>
      <c r="C4410">
        <v>500421</v>
      </c>
      <c r="D4410" t="s">
        <v>698</v>
      </c>
      <c r="E4410" t="s">
        <v>893</v>
      </c>
    </row>
    <row r="4411" spans="2:5" x14ac:dyDescent="0.3">
      <c r="B4411" t="s">
        <v>7043</v>
      </c>
      <c r="C4411">
        <v>526582</v>
      </c>
      <c r="D4411" t="s">
        <v>7044</v>
      </c>
      <c r="E4411" t="s">
        <v>818</v>
      </c>
    </row>
    <row r="4412" spans="2:5" x14ac:dyDescent="0.3">
      <c r="B4412" t="s">
        <v>7045</v>
      </c>
      <c r="C4412">
        <v>509953</v>
      </c>
      <c r="D4412" t="s">
        <v>698</v>
      </c>
      <c r="E4412" t="s">
        <v>1701</v>
      </c>
    </row>
    <row r="4413" spans="2:5" x14ac:dyDescent="0.3">
      <c r="B4413" t="s">
        <v>7046</v>
      </c>
      <c r="C4413">
        <v>530783</v>
      </c>
      <c r="D4413" t="s">
        <v>698</v>
      </c>
      <c r="E4413" t="s">
        <v>736</v>
      </c>
    </row>
    <row r="4414" spans="2:5" x14ac:dyDescent="0.3">
      <c r="B4414" t="s">
        <v>7047</v>
      </c>
      <c r="C4414">
        <v>526961</v>
      </c>
      <c r="D4414" t="s">
        <v>7048</v>
      </c>
      <c r="E4414" t="s">
        <v>715</v>
      </c>
    </row>
    <row r="4415" spans="2:5" x14ac:dyDescent="0.3">
      <c r="B4415" t="s">
        <v>7049</v>
      </c>
      <c r="C4415">
        <v>500422</v>
      </c>
      <c r="D4415" t="s">
        <v>698</v>
      </c>
      <c r="E4415" t="s">
        <v>736</v>
      </c>
    </row>
    <row r="4416" spans="2:5" x14ac:dyDescent="0.3">
      <c r="B4416" t="s">
        <v>7050</v>
      </c>
      <c r="C4416">
        <v>532410</v>
      </c>
      <c r="D4416" t="s">
        <v>698</v>
      </c>
      <c r="E4416" t="s">
        <v>681</v>
      </c>
    </row>
    <row r="4417" spans="2:5" x14ac:dyDescent="0.3">
      <c r="B4417" t="s">
        <v>7051</v>
      </c>
      <c r="C4417">
        <v>532928</v>
      </c>
      <c r="D4417" t="s">
        <v>7052</v>
      </c>
      <c r="E4417" t="s">
        <v>741</v>
      </c>
    </row>
    <row r="4418" spans="2:5" x14ac:dyDescent="0.3">
      <c r="B4418" t="s">
        <v>7053</v>
      </c>
      <c r="C4418">
        <v>532928</v>
      </c>
      <c r="D4418" t="s">
        <v>7052</v>
      </c>
      <c r="E4418" t="s">
        <v>741</v>
      </c>
    </row>
    <row r="4419" spans="2:5" x14ac:dyDescent="0.3">
      <c r="B4419" t="s">
        <v>7054</v>
      </c>
      <c r="C4419">
        <v>513063</v>
      </c>
      <c r="D4419" t="s">
        <v>698</v>
      </c>
      <c r="E4419" t="s">
        <v>1021</v>
      </c>
    </row>
    <row r="4420" spans="2:5" x14ac:dyDescent="0.3">
      <c r="B4420" t="s">
        <v>7055</v>
      </c>
      <c r="C4420">
        <v>526139</v>
      </c>
      <c r="D4420" t="s">
        <v>698</v>
      </c>
      <c r="E4420" t="s">
        <v>887</v>
      </c>
    </row>
    <row r="4421" spans="2:5" x14ac:dyDescent="0.3">
      <c r="B4421" t="s">
        <v>7056</v>
      </c>
      <c r="C4421">
        <v>519367</v>
      </c>
      <c r="D4421" t="s">
        <v>698</v>
      </c>
      <c r="E4421" t="s">
        <v>1133</v>
      </c>
    </row>
    <row r="4422" spans="2:5" x14ac:dyDescent="0.3">
      <c r="B4422" t="s">
        <v>7057</v>
      </c>
      <c r="C4422">
        <v>509003</v>
      </c>
      <c r="D4422" t="s">
        <v>698</v>
      </c>
      <c r="E4422" t="s">
        <v>1119</v>
      </c>
    </row>
    <row r="4423" spans="2:5" x14ac:dyDescent="0.3">
      <c r="B4423" t="s">
        <v>7058</v>
      </c>
      <c r="C4423">
        <v>506687</v>
      </c>
      <c r="D4423" t="s">
        <v>698</v>
      </c>
      <c r="E4423" t="s">
        <v>746</v>
      </c>
    </row>
    <row r="4424" spans="2:5" x14ac:dyDescent="0.3">
      <c r="B4424" t="s">
        <v>7059</v>
      </c>
      <c r="C4424">
        <v>532349</v>
      </c>
      <c r="D4424" t="s">
        <v>7060</v>
      </c>
      <c r="E4424" t="s">
        <v>770</v>
      </c>
    </row>
    <row r="4425" spans="2:5" x14ac:dyDescent="0.3">
      <c r="B4425" t="s">
        <v>7061</v>
      </c>
      <c r="C4425">
        <v>532349</v>
      </c>
      <c r="D4425" t="s">
        <v>7060</v>
      </c>
      <c r="E4425" t="s">
        <v>770</v>
      </c>
    </row>
    <row r="4426" spans="2:5" x14ac:dyDescent="0.3">
      <c r="B4426" t="s">
        <v>7062</v>
      </c>
      <c r="C4426">
        <v>532812</v>
      </c>
      <c r="D4426" t="s">
        <v>7063</v>
      </c>
      <c r="E4426" t="s">
        <v>715</v>
      </c>
    </row>
    <row r="4427" spans="2:5" x14ac:dyDescent="0.3">
      <c r="B4427" t="s">
        <v>7064</v>
      </c>
      <c r="C4427" t="s">
        <v>698</v>
      </c>
      <c r="D4427" t="s">
        <v>7065</v>
      </c>
      <c r="E4427" t="s">
        <v>709</v>
      </c>
    </row>
    <row r="4428" spans="2:5" x14ac:dyDescent="0.3">
      <c r="B4428" t="s">
        <v>7066</v>
      </c>
      <c r="C4428">
        <v>533540</v>
      </c>
      <c r="D4428" t="s">
        <v>7067</v>
      </c>
      <c r="E4428" t="s">
        <v>803</v>
      </c>
    </row>
    <row r="4429" spans="2:5" x14ac:dyDescent="0.3">
      <c r="B4429" t="s">
        <v>7068</v>
      </c>
      <c r="C4429">
        <v>542233</v>
      </c>
      <c r="D4429" t="s">
        <v>7069</v>
      </c>
      <c r="E4429" t="s">
        <v>1895</v>
      </c>
    </row>
    <row r="4430" spans="2:5" x14ac:dyDescent="0.3">
      <c r="B4430" t="s">
        <v>7070</v>
      </c>
      <c r="C4430">
        <v>500251</v>
      </c>
      <c r="D4430" t="s">
        <v>7071</v>
      </c>
      <c r="E4430" t="s">
        <v>699</v>
      </c>
    </row>
    <row r="4431" spans="2:5" x14ac:dyDescent="0.3">
      <c r="B4431" t="s">
        <v>7072</v>
      </c>
      <c r="C4431">
        <v>532159</v>
      </c>
      <c r="D4431" t="s">
        <v>698</v>
      </c>
      <c r="E4431" t="s">
        <v>681</v>
      </c>
    </row>
    <row r="4432" spans="2:5" x14ac:dyDescent="0.3">
      <c r="B4432" t="s">
        <v>7073</v>
      </c>
      <c r="C4432">
        <v>505854</v>
      </c>
      <c r="D4432" t="s">
        <v>7074</v>
      </c>
      <c r="E4432" t="s">
        <v>706</v>
      </c>
    </row>
    <row r="4433" spans="2:5" x14ac:dyDescent="0.3">
      <c r="B4433" t="s">
        <v>7075</v>
      </c>
      <c r="C4433">
        <v>534369</v>
      </c>
      <c r="D4433" t="s">
        <v>7076</v>
      </c>
      <c r="E4433" t="s">
        <v>812</v>
      </c>
    </row>
    <row r="4434" spans="2:5" x14ac:dyDescent="0.3">
      <c r="B4434" t="s">
        <v>7077</v>
      </c>
      <c r="C4434">
        <v>531716</v>
      </c>
      <c r="D4434" t="s">
        <v>698</v>
      </c>
      <c r="E4434" t="s">
        <v>778</v>
      </c>
    </row>
    <row r="4435" spans="2:5" x14ac:dyDescent="0.3">
      <c r="B4435" t="s">
        <v>7078</v>
      </c>
      <c r="C4435">
        <v>521064</v>
      </c>
      <c r="D4435" t="s">
        <v>7079</v>
      </c>
      <c r="E4435" t="s">
        <v>713</v>
      </c>
    </row>
    <row r="4436" spans="2:5" x14ac:dyDescent="0.3">
      <c r="B4436" t="s">
        <v>7080</v>
      </c>
      <c r="C4436">
        <v>540726</v>
      </c>
      <c r="D4436" t="s">
        <v>698</v>
      </c>
      <c r="E4436" t="s">
        <v>720</v>
      </c>
    </row>
    <row r="4437" spans="2:5" x14ac:dyDescent="0.3">
      <c r="B4437" t="s">
        <v>7081</v>
      </c>
      <c r="C4437">
        <v>531972</v>
      </c>
      <c r="D4437" t="s">
        <v>698</v>
      </c>
      <c r="E4437" t="s">
        <v>883</v>
      </c>
    </row>
    <row r="4438" spans="2:5" x14ac:dyDescent="0.3">
      <c r="B4438" t="s">
        <v>7082</v>
      </c>
      <c r="C4438">
        <v>517562</v>
      </c>
      <c r="D4438" t="s">
        <v>7083</v>
      </c>
      <c r="E4438" t="s">
        <v>684</v>
      </c>
    </row>
    <row r="4439" spans="2:5" x14ac:dyDescent="0.3">
      <c r="B4439" t="s">
        <v>7084</v>
      </c>
      <c r="C4439">
        <v>531658</v>
      </c>
      <c r="D4439" t="s">
        <v>698</v>
      </c>
      <c r="E4439" t="s">
        <v>715</v>
      </c>
    </row>
    <row r="4440" spans="2:5" x14ac:dyDescent="0.3">
      <c r="B4440" t="s">
        <v>7085</v>
      </c>
      <c r="C4440">
        <v>536565</v>
      </c>
      <c r="D4440" t="s">
        <v>698</v>
      </c>
      <c r="E4440" t="s">
        <v>7086</v>
      </c>
    </row>
    <row r="4441" spans="2:5" x14ac:dyDescent="0.3">
      <c r="B4441" t="s">
        <v>7087</v>
      </c>
      <c r="C4441">
        <v>531846</v>
      </c>
      <c r="D4441" t="s">
        <v>698</v>
      </c>
      <c r="E4441" t="s">
        <v>681</v>
      </c>
    </row>
    <row r="4442" spans="2:5" x14ac:dyDescent="0.3">
      <c r="B4442" t="s">
        <v>7088</v>
      </c>
      <c r="C4442">
        <v>531846</v>
      </c>
      <c r="D4442" t="s">
        <v>698</v>
      </c>
      <c r="E4442" t="s">
        <v>681</v>
      </c>
    </row>
    <row r="4443" spans="2:5" x14ac:dyDescent="0.3">
      <c r="B4443" t="s">
        <v>7089</v>
      </c>
      <c r="C4443">
        <v>534755</v>
      </c>
      <c r="D4443" t="s">
        <v>7090</v>
      </c>
      <c r="E4443" t="s">
        <v>681</v>
      </c>
    </row>
    <row r="4444" spans="2:5" x14ac:dyDescent="0.3">
      <c r="B4444" t="s">
        <v>7091</v>
      </c>
      <c r="C4444">
        <v>512101</v>
      </c>
      <c r="D4444" t="s">
        <v>698</v>
      </c>
      <c r="E4444" t="s">
        <v>736</v>
      </c>
    </row>
    <row r="4445" spans="2:5" x14ac:dyDescent="0.3">
      <c r="B4445" t="s">
        <v>7092</v>
      </c>
      <c r="C4445">
        <v>531279</v>
      </c>
      <c r="D4445" t="s">
        <v>698</v>
      </c>
      <c r="E4445" t="s">
        <v>715</v>
      </c>
    </row>
    <row r="4446" spans="2:5" x14ac:dyDescent="0.3">
      <c r="B4446" t="s">
        <v>7093</v>
      </c>
      <c r="C4446">
        <v>523387</v>
      </c>
      <c r="D4446" t="s">
        <v>698</v>
      </c>
      <c r="E4446" t="s">
        <v>812</v>
      </c>
    </row>
    <row r="4447" spans="2:5" x14ac:dyDescent="0.3">
      <c r="B4447" t="s">
        <v>7094</v>
      </c>
      <c r="C4447">
        <v>505978</v>
      </c>
      <c r="D4447" t="s">
        <v>698</v>
      </c>
      <c r="E4447" t="s">
        <v>1053</v>
      </c>
    </row>
    <row r="4448" spans="2:5" x14ac:dyDescent="0.3">
      <c r="B4448" t="s">
        <v>7095</v>
      </c>
      <c r="C4448">
        <v>532356</v>
      </c>
      <c r="D4448" t="s">
        <v>7096</v>
      </c>
      <c r="E4448" t="s">
        <v>1397</v>
      </c>
    </row>
    <row r="4449" spans="2:5" x14ac:dyDescent="0.3">
      <c r="B4449" t="s">
        <v>7097</v>
      </c>
      <c r="C4449">
        <v>538569</v>
      </c>
      <c r="D4449" t="s">
        <v>7098</v>
      </c>
      <c r="E4449" t="s">
        <v>1064</v>
      </c>
    </row>
    <row r="4450" spans="2:5" x14ac:dyDescent="0.3">
      <c r="B4450" t="s">
        <v>7099</v>
      </c>
      <c r="C4450">
        <v>502281</v>
      </c>
      <c r="D4450" t="s">
        <v>698</v>
      </c>
      <c r="E4450" t="s">
        <v>1226</v>
      </c>
    </row>
    <row r="4451" spans="2:5" x14ac:dyDescent="0.3">
      <c r="B4451" t="s">
        <v>7100</v>
      </c>
      <c r="C4451">
        <v>533655</v>
      </c>
      <c r="D4451" t="s">
        <v>7101</v>
      </c>
      <c r="E4451" t="s">
        <v>741</v>
      </c>
    </row>
    <row r="4452" spans="2:5" x14ac:dyDescent="0.3">
      <c r="B4452" t="s">
        <v>7102</v>
      </c>
      <c r="C4452">
        <v>538579</v>
      </c>
      <c r="D4452" t="s">
        <v>698</v>
      </c>
      <c r="E4452" t="s">
        <v>720</v>
      </c>
    </row>
    <row r="4453" spans="2:5" x14ac:dyDescent="0.3">
      <c r="B4453" t="s">
        <v>7103</v>
      </c>
      <c r="C4453">
        <v>519303</v>
      </c>
      <c r="D4453" t="s">
        <v>698</v>
      </c>
      <c r="E4453" t="s">
        <v>947</v>
      </c>
    </row>
    <row r="4454" spans="2:5" x14ac:dyDescent="0.3">
      <c r="B4454" t="s">
        <v>7104</v>
      </c>
      <c r="C4454">
        <v>538597</v>
      </c>
      <c r="D4454" t="s">
        <v>698</v>
      </c>
      <c r="E4454" t="s">
        <v>715</v>
      </c>
    </row>
    <row r="4455" spans="2:5" x14ac:dyDescent="0.3">
      <c r="B4455" t="s">
        <v>7105</v>
      </c>
      <c r="C4455">
        <v>507747</v>
      </c>
      <c r="D4455" t="s">
        <v>7106</v>
      </c>
      <c r="E4455" t="s">
        <v>736</v>
      </c>
    </row>
    <row r="4456" spans="2:5" x14ac:dyDescent="0.3">
      <c r="B4456" t="s">
        <v>7107</v>
      </c>
      <c r="C4456">
        <v>517506</v>
      </c>
      <c r="D4456" t="s">
        <v>7108</v>
      </c>
      <c r="E4456" t="s">
        <v>1744</v>
      </c>
    </row>
    <row r="4457" spans="2:5" x14ac:dyDescent="0.3">
      <c r="B4457" t="s">
        <v>7109</v>
      </c>
      <c r="C4457">
        <v>514236</v>
      </c>
      <c r="D4457" t="s">
        <v>7110</v>
      </c>
      <c r="E4457" t="s">
        <v>1064</v>
      </c>
    </row>
    <row r="4458" spans="2:5" x14ac:dyDescent="0.3">
      <c r="B4458" t="s">
        <v>7111</v>
      </c>
      <c r="C4458">
        <v>540762</v>
      </c>
      <c r="D4458" t="s">
        <v>7112</v>
      </c>
      <c r="E4458" t="s">
        <v>1053</v>
      </c>
    </row>
    <row r="4459" spans="2:5" x14ac:dyDescent="0.3">
      <c r="B4459" t="s">
        <v>7113</v>
      </c>
      <c r="C4459">
        <v>540762</v>
      </c>
      <c r="D4459" t="s">
        <v>7114</v>
      </c>
      <c r="E4459" t="s">
        <v>1053</v>
      </c>
    </row>
    <row r="4460" spans="2:5" x14ac:dyDescent="0.3">
      <c r="B4460" t="s">
        <v>7115</v>
      </c>
      <c r="C4460">
        <v>524514</v>
      </c>
      <c r="D4460" t="s">
        <v>698</v>
      </c>
      <c r="E4460" t="s">
        <v>746</v>
      </c>
    </row>
    <row r="4461" spans="2:5" x14ac:dyDescent="0.3">
      <c r="B4461" t="s">
        <v>7116</v>
      </c>
      <c r="C4461">
        <v>531088</v>
      </c>
      <c r="D4461" t="s">
        <v>698</v>
      </c>
      <c r="E4461" t="s">
        <v>715</v>
      </c>
    </row>
    <row r="4462" spans="2:5" x14ac:dyDescent="0.3">
      <c r="B4462" t="s">
        <v>7117</v>
      </c>
      <c r="C4462">
        <v>505285</v>
      </c>
      <c r="D4462" t="s">
        <v>698</v>
      </c>
      <c r="E4462" t="s">
        <v>883</v>
      </c>
    </row>
    <row r="4463" spans="2:5" x14ac:dyDescent="0.3">
      <c r="B4463" t="s">
        <v>7118</v>
      </c>
      <c r="C4463">
        <v>532948</v>
      </c>
      <c r="D4463" t="s">
        <v>7119</v>
      </c>
      <c r="E4463" t="s">
        <v>818</v>
      </c>
    </row>
    <row r="4464" spans="2:5" x14ac:dyDescent="0.3">
      <c r="B4464" t="s">
        <v>7120</v>
      </c>
      <c r="C4464">
        <v>504273</v>
      </c>
      <c r="D4464" t="s">
        <v>698</v>
      </c>
      <c r="E4464" t="s">
        <v>996</v>
      </c>
    </row>
    <row r="4465" spans="2:5" x14ac:dyDescent="0.3">
      <c r="B4465" t="s">
        <v>7121</v>
      </c>
      <c r="C4465">
        <v>531411</v>
      </c>
      <c r="D4465" t="s">
        <v>698</v>
      </c>
      <c r="E4465" t="s">
        <v>713</v>
      </c>
    </row>
    <row r="4466" spans="2:5" x14ac:dyDescent="0.3">
      <c r="B4466" t="s">
        <v>7122</v>
      </c>
      <c r="C4466">
        <v>506808</v>
      </c>
      <c r="D4466" t="s">
        <v>698</v>
      </c>
      <c r="E4466" t="s">
        <v>746</v>
      </c>
    </row>
    <row r="4467" spans="2:5" x14ac:dyDescent="0.3">
      <c r="B4467" t="s">
        <v>7123</v>
      </c>
      <c r="C4467">
        <v>532515</v>
      </c>
      <c r="D4467" t="s">
        <v>7124</v>
      </c>
      <c r="E4467" t="s">
        <v>1437</v>
      </c>
    </row>
    <row r="4468" spans="2:5" x14ac:dyDescent="0.3">
      <c r="B4468" t="s">
        <v>7125</v>
      </c>
      <c r="C4468">
        <v>540083</v>
      </c>
      <c r="D4468" t="s">
        <v>7126</v>
      </c>
      <c r="E4468" t="s">
        <v>1437</v>
      </c>
    </row>
    <row r="4469" spans="2:5" x14ac:dyDescent="0.3">
      <c r="B4469" t="s">
        <v>7127</v>
      </c>
      <c r="C4469">
        <v>532800</v>
      </c>
      <c r="D4469" t="s">
        <v>7128</v>
      </c>
      <c r="E4469" t="s">
        <v>1437</v>
      </c>
    </row>
    <row r="4470" spans="2:5" x14ac:dyDescent="0.3">
      <c r="B4470" t="s">
        <v>7129</v>
      </c>
      <c r="C4470">
        <v>532513</v>
      </c>
      <c r="D4470" t="s">
        <v>7130</v>
      </c>
      <c r="E4470" t="s">
        <v>795</v>
      </c>
    </row>
    <row r="4471" spans="2:5" x14ac:dyDescent="0.3">
      <c r="B4471" t="s">
        <v>7131</v>
      </c>
      <c r="C4471">
        <v>532343</v>
      </c>
      <c r="D4471" t="s">
        <v>7132</v>
      </c>
      <c r="E4471" t="s">
        <v>1356</v>
      </c>
    </row>
    <row r="4472" spans="2:5" x14ac:dyDescent="0.3">
      <c r="B4472" t="s">
        <v>7133</v>
      </c>
      <c r="C4472">
        <v>509243</v>
      </c>
      <c r="D4472" t="s">
        <v>7134</v>
      </c>
      <c r="E4472" t="s">
        <v>1178</v>
      </c>
    </row>
    <row r="4473" spans="2:5" x14ac:dyDescent="0.3">
      <c r="B4473" t="s">
        <v>7135</v>
      </c>
      <c r="C4473">
        <v>512117</v>
      </c>
      <c r="D4473" t="s">
        <v>698</v>
      </c>
      <c r="E4473" t="s">
        <v>1119</v>
      </c>
    </row>
    <row r="4474" spans="2:5" x14ac:dyDescent="0.3">
      <c r="B4474" t="s">
        <v>7136</v>
      </c>
      <c r="C4474">
        <v>531917</v>
      </c>
      <c r="D4474" t="s">
        <v>698</v>
      </c>
      <c r="E4474" t="s">
        <v>791</v>
      </c>
    </row>
    <row r="4475" spans="2:5" x14ac:dyDescent="0.3">
      <c r="B4475" t="s">
        <v>7137</v>
      </c>
      <c r="C4475">
        <v>532384</v>
      </c>
      <c r="D4475" t="s">
        <v>698</v>
      </c>
      <c r="E4475" t="s">
        <v>736</v>
      </c>
    </row>
    <row r="4476" spans="2:5" x14ac:dyDescent="0.3">
      <c r="B4476" t="s">
        <v>7138</v>
      </c>
      <c r="C4476">
        <v>539468</v>
      </c>
      <c r="D4476" t="s">
        <v>698</v>
      </c>
      <c r="E4476" t="s">
        <v>715</v>
      </c>
    </row>
    <row r="4477" spans="2:5" x14ac:dyDescent="0.3">
      <c r="B4477" t="s">
        <v>7139</v>
      </c>
      <c r="C4477">
        <v>512307</v>
      </c>
      <c r="D4477" t="s">
        <v>698</v>
      </c>
      <c r="E4477" t="s">
        <v>713</v>
      </c>
    </row>
    <row r="4478" spans="2:5" x14ac:dyDescent="0.3">
      <c r="B4478" t="s">
        <v>7140</v>
      </c>
      <c r="C4478">
        <v>526945</v>
      </c>
      <c r="D4478" t="s">
        <v>698</v>
      </c>
      <c r="E4478" t="s">
        <v>1105</v>
      </c>
    </row>
    <row r="4479" spans="2:5" x14ac:dyDescent="0.3">
      <c r="B4479" t="s">
        <v>7141</v>
      </c>
      <c r="C4479">
        <v>541338</v>
      </c>
      <c r="D4479" t="s">
        <v>698</v>
      </c>
      <c r="E4479" t="s">
        <v>812</v>
      </c>
    </row>
    <row r="4480" spans="2:5" x14ac:dyDescent="0.3">
      <c r="B4480" t="s">
        <v>7142</v>
      </c>
      <c r="C4480">
        <v>500464</v>
      </c>
      <c r="D4480" t="s">
        <v>7143</v>
      </c>
      <c r="E4480" t="s">
        <v>1053</v>
      </c>
    </row>
    <row r="4481" spans="2:5" x14ac:dyDescent="0.3">
      <c r="B4481" t="s">
        <v>7144</v>
      </c>
      <c r="C4481">
        <v>532505</v>
      </c>
      <c r="D4481" t="s">
        <v>7145</v>
      </c>
      <c r="E4481" t="s">
        <v>1016</v>
      </c>
    </row>
    <row r="4482" spans="2:5" x14ac:dyDescent="0.3">
      <c r="B4482" t="s">
        <v>7146</v>
      </c>
      <c r="C4482">
        <v>530131</v>
      </c>
      <c r="D4482" t="s">
        <v>698</v>
      </c>
      <c r="E4482" t="s">
        <v>711</v>
      </c>
    </row>
    <row r="4483" spans="2:5" x14ac:dyDescent="0.3">
      <c r="B4483" t="s">
        <v>7147</v>
      </c>
      <c r="C4483">
        <v>539518</v>
      </c>
      <c r="D4483" t="s">
        <v>698</v>
      </c>
      <c r="E4483" t="s">
        <v>732</v>
      </c>
    </row>
    <row r="4484" spans="2:5" x14ac:dyDescent="0.3">
      <c r="B4484" t="s">
        <v>7148</v>
      </c>
      <c r="C4484">
        <v>500148</v>
      </c>
      <c r="D4484" t="s">
        <v>7149</v>
      </c>
      <c r="E4484" t="s">
        <v>893</v>
      </c>
    </row>
    <row r="4485" spans="2:5" x14ac:dyDescent="0.3">
      <c r="B4485" t="s">
        <v>7150</v>
      </c>
      <c r="C4485">
        <v>539141</v>
      </c>
      <c r="D4485" t="s">
        <v>7151</v>
      </c>
      <c r="E4485" t="s">
        <v>1437</v>
      </c>
    </row>
    <row r="4486" spans="2:5" x14ac:dyDescent="0.3">
      <c r="B4486" t="s">
        <v>7152</v>
      </c>
      <c r="C4486">
        <v>539141</v>
      </c>
      <c r="D4486" t="s">
        <v>7151</v>
      </c>
      <c r="E4486" t="s">
        <v>1437</v>
      </c>
    </row>
    <row r="4487" spans="2:5" x14ac:dyDescent="0.3">
      <c r="B4487" t="s">
        <v>7153</v>
      </c>
      <c r="C4487">
        <v>511742</v>
      </c>
      <c r="D4487" t="s">
        <v>698</v>
      </c>
      <c r="E4487" t="s">
        <v>715</v>
      </c>
    </row>
    <row r="4488" spans="2:5" x14ac:dyDescent="0.3">
      <c r="B4488" t="s">
        <v>7154</v>
      </c>
      <c r="C4488">
        <v>533644</v>
      </c>
      <c r="D4488" t="s">
        <v>7155</v>
      </c>
      <c r="E4488" t="s">
        <v>741</v>
      </c>
    </row>
    <row r="4489" spans="2:5" x14ac:dyDescent="0.3">
      <c r="B4489" t="s">
        <v>7156</v>
      </c>
      <c r="C4489">
        <v>539874</v>
      </c>
      <c r="D4489" t="s">
        <v>7157</v>
      </c>
      <c r="E4489" t="s">
        <v>715</v>
      </c>
    </row>
    <row r="4490" spans="2:5" x14ac:dyDescent="0.3">
      <c r="B4490" t="s">
        <v>7158</v>
      </c>
      <c r="C4490" t="s">
        <v>698</v>
      </c>
      <c r="D4490" t="s">
        <v>7159</v>
      </c>
      <c r="E4490" t="s">
        <v>709</v>
      </c>
    </row>
    <row r="4491" spans="2:5" x14ac:dyDescent="0.3">
      <c r="B4491" t="s">
        <v>7160</v>
      </c>
      <c r="C4491">
        <v>538706</v>
      </c>
      <c r="D4491" t="s">
        <v>698</v>
      </c>
      <c r="E4491" t="s">
        <v>996</v>
      </c>
    </row>
    <row r="4492" spans="2:5" x14ac:dyDescent="0.3">
      <c r="B4492" t="s">
        <v>7161</v>
      </c>
      <c r="C4492">
        <v>538706</v>
      </c>
      <c r="D4492" t="s">
        <v>698</v>
      </c>
      <c r="E4492" t="s">
        <v>996</v>
      </c>
    </row>
    <row r="4493" spans="2:5" x14ac:dyDescent="0.3">
      <c r="B4493" t="s">
        <v>7162</v>
      </c>
      <c r="C4493">
        <v>506685</v>
      </c>
      <c r="D4493" t="s">
        <v>698</v>
      </c>
      <c r="E4493" t="s">
        <v>858</v>
      </c>
    </row>
    <row r="4494" spans="2:5" x14ac:dyDescent="0.3">
      <c r="B4494" t="s">
        <v>7163</v>
      </c>
      <c r="C4494">
        <v>532538</v>
      </c>
      <c r="D4494" t="s">
        <v>7164</v>
      </c>
      <c r="E4494" t="s">
        <v>711</v>
      </c>
    </row>
    <row r="4495" spans="2:5" x14ac:dyDescent="0.3">
      <c r="B4495" t="s">
        <v>7165</v>
      </c>
      <c r="C4495">
        <v>500231</v>
      </c>
      <c r="D4495" t="s">
        <v>7166</v>
      </c>
      <c r="E4495" t="s">
        <v>758</v>
      </c>
    </row>
    <row r="4496" spans="2:5" x14ac:dyDescent="0.3">
      <c r="B4496" t="s">
        <v>7167</v>
      </c>
      <c r="C4496">
        <v>539798</v>
      </c>
      <c r="D4496" t="s">
        <v>698</v>
      </c>
      <c r="E4496" t="s">
        <v>1021</v>
      </c>
    </row>
    <row r="4497" spans="2:5" x14ac:dyDescent="0.3">
      <c r="B4497" t="s">
        <v>7168</v>
      </c>
      <c r="C4497">
        <v>504605</v>
      </c>
      <c r="D4497" t="s">
        <v>698</v>
      </c>
      <c r="E4497" t="s">
        <v>1021</v>
      </c>
    </row>
    <row r="4498" spans="2:5" x14ac:dyDescent="0.3">
      <c r="B4498" t="s">
        <v>7169</v>
      </c>
      <c r="C4498">
        <v>506690</v>
      </c>
      <c r="D4498" t="s">
        <v>7170</v>
      </c>
      <c r="E4498" t="s">
        <v>736</v>
      </c>
    </row>
    <row r="4499" spans="2:5" x14ac:dyDescent="0.3">
      <c r="B4499" t="s">
        <v>7171</v>
      </c>
      <c r="C4499">
        <v>541503</v>
      </c>
      <c r="D4499" t="s">
        <v>698</v>
      </c>
      <c r="E4499" t="s">
        <v>2691</v>
      </c>
    </row>
    <row r="4500" spans="2:5" x14ac:dyDescent="0.3">
      <c r="B4500" t="s">
        <v>7172</v>
      </c>
      <c r="C4500" t="s">
        <v>698</v>
      </c>
      <c r="D4500" t="s">
        <v>7173</v>
      </c>
      <c r="E4500" t="s">
        <v>709</v>
      </c>
    </row>
    <row r="4501" spans="2:5" x14ac:dyDescent="0.3">
      <c r="B4501" t="s">
        <v>7174</v>
      </c>
      <c r="C4501">
        <v>503671</v>
      </c>
      <c r="D4501" t="s">
        <v>698</v>
      </c>
      <c r="E4501" t="s">
        <v>681</v>
      </c>
    </row>
    <row r="4502" spans="2:5" x14ac:dyDescent="0.3">
      <c r="B4502" t="s">
        <v>7175</v>
      </c>
      <c r="C4502">
        <v>512595</v>
      </c>
      <c r="D4502" t="s">
        <v>7176</v>
      </c>
      <c r="E4502" t="s">
        <v>1254</v>
      </c>
    </row>
    <row r="4503" spans="2:5" x14ac:dyDescent="0.3">
      <c r="B4503" t="s">
        <v>7177</v>
      </c>
      <c r="C4503">
        <v>532477</v>
      </c>
      <c r="D4503" t="s">
        <v>7178</v>
      </c>
      <c r="E4503" t="s">
        <v>1016</v>
      </c>
    </row>
    <row r="4504" spans="2:5" x14ac:dyDescent="0.3">
      <c r="B4504" t="s">
        <v>7179</v>
      </c>
      <c r="C4504">
        <v>526799</v>
      </c>
      <c r="D4504" t="s">
        <v>698</v>
      </c>
      <c r="E4504" t="s">
        <v>893</v>
      </c>
    </row>
    <row r="4505" spans="2:5" x14ac:dyDescent="0.3">
      <c r="B4505" t="s">
        <v>7180</v>
      </c>
      <c r="C4505">
        <v>500429</v>
      </c>
      <c r="D4505" t="s">
        <v>7181</v>
      </c>
      <c r="E4505" t="s">
        <v>720</v>
      </c>
    </row>
    <row r="4506" spans="2:5" x14ac:dyDescent="0.3">
      <c r="B4506" t="s">
        <v>7182</v>
      </c>
      <c r="C4506">
        <v>526957</v>
      </c>
      <c r="D4506" t="s">
        <v>698</v>
      </c>
      <c r="E4506" t="s">
        <v>1193</v>
      </c>
    </row>
    <row r="4507" spans="2:5" x14ac:dyDescent="0.3">
      <c r="B4507" t="s">
        <v>7183</v>
      </c>
      <c r="C4507">
        <v>532646</v>
      </c>
      <c r="D4507" t="s">
        <v>7184</v>
      </c>
      <c r="E4507" t="s">
        <v>1193</v>
      </c>
    </row>
    <row r="4508" spans="2:5" x14ac:dyDescent="0.3">
      <c r="B4508" t="s">
        <v>7185</v>
      </c>
      <c r="C4508">
        <v>530997</v>
      </c>
      <c r="D4508" t="s">
        <v>698</v>
      </c>
      <c r="E4508" t="s">
        <v>896</v>
      </c>
    </row>
    <row r="4509" spans="2:5" x14ac:dyDescent="0.3">
      <c r="B4509" t="s">
        <v>7186</v>
      </c>
      <c r="C4509">
        <v>521226</v>
      </c>
      <c r="D4509" t="s">
        <v>698</v>
      </c>
      <c r="E4509" t="s">
        <v>713</v>
      </c>
    </row>
    <row r="4510" spans="2:5" x14ac:dyDescent="0.3">
      <c r="B4510" t="s">
        <v>7187</v>
      </c>
      <c r="C4510">
        <v>526113</v>
      </c>
      <c r="D4510" t="s">
        <v>698</v>
      </c>
      <c r="E4510" t="s">
        <v>758</v>
      </c>
    </row>
    <row r="4511" spans="2:5" x14ac:dyDescent="0.3">
      <c r="B4511" t="s">
        <v>7188</v>
      </c>
      <c r="C4511">
        <v>537582</v>
      </c>
      <c r="D4511" t="s">
        <v>698</v>
      </c>
      <c r="E4511" t="s">
        <v>784</v>
      </c>
    </row>
    <row r="4512" spans="2:5" x14ac:dyDescent="0.3">
      <c r="B4512" t="s">
        <v>7189</v>
      </c>
      <c r="C4512">
        <v>538610</v>
      </c>
      <c r="D4512" t="s">
        <v>698</v>
      </c>
      <c r="E4512" t="s">
        <v>1021</v>
      </c>
    </row>
    <row r="4513" spans="2:5" x14ac:dyDescent="0.3">
      <c r="B4513" t="s">
        <v>7190</v>
      </c>
      <c r="C4513">
        <v>532035</v>
      </c>
      <c r="D4513" t="s">
        <v>698</v>
      </c>
      <c r="E4513" t="s">
        <v>715</v>
      </c>
    </row>
    <row r="4514" spans="2:5" x14ac:dyDescent="0.3">
      <c r="B4514" t="s">
        <v>7191</v>
      </c>
      <c r="C4514">
        <v>531831</v>
      </c>
      <c r="D4514" t="s">
        <v>698</v>
      </c>
      <c r="E4514" t="s">
        <v>756</v>
      </c>
    </row>
    <row r="4515" spans="2:5" x14ac:dyDescent="0.3">
      <c r="B4515" t="s">
        <v>7192</v>
      </c>
      <c r="C4515">
        <v>531867</v>
      </c>
      <c r="D4515" t="s">
        <v>698</v>
      </c>
      <c r="E4515" t="s">
        <v>720</v>
      </c>
    </row>
    <row r="4516" spans="2:5" x14ac:dyDescent="0.3">
      <c r="B4516" t="s">
        <v>7193</v>
      </c>
      <c r="C4516">
        <v>507878</v>
      </c>
      <c r="D4516" t="s">
        <v>7194</v>
      </c>
      <c r="E4516" t="s">
        <v>784</v>
      </c>
    </row>
    <row r="4517" spans="2:5" x14ac:dyDescent="0.3">
      <c r="B4517" t="s">
        <v>7195</v>
      </c>
      <c r="C4517">
        <v>533171</v>
      </c>
      <c r="D4517" t="s">
        <v>7196</v>
      </c>
      <c r="E4517" t="s">
        <v>1016</v>
      </c>
    </row>
    <row r="4518" spans="2:5" x14ac:dyDescent="0.3">
      <c r="B4518" t="s">
        <v>7197</v>
      </c>
      <c r="C4518">
        <v>532478</v>
      </c>
      <c r="D4518" t="s">
        <v>7198</v>
      </c>
      <c r="E4518" t="s">
        <v>1330</v>
      </c>
    </row>
    <row r="4519" spans="2:5" x14ac:dyDescent="0.3">
      <c r="B4519" t="s">
        <v>7199</v>
      </c>
      <c r="C4519">
        <v>531091</v>
      </c>
      <c r="D4519" t="s">
        <v>698</v>
      </c>
      <c r="E4519" t="s">
        <v>715</v>
      </c>
    </row>
    <row r="4520" spans="2:5" x14ac:dyDescent="0.3">
      <c r="B4520" t="s">
        <v>7200</v>
      </c>
      <c r="C4520">
        <v>522014</v>
      </c>
      <c r="D4520" t="s">
        <v>698</v>
      </c>
      <c r="E4520" t="s">
        <v>883</v>
      </c>
    </row>
    <row r="4521" spans="2:5" x14ac:dyDescent="0.3">
      <c r="B4521" t="s">
        <v>7201</v>
      </c>
      <c r="C4521">
        <v>502893</v>
      </c>
      <c r="D4521" t="s">
        <v>698</v>
      </c>
      <c r="E4521" t="s">
        <v>704</v>
      </c>
    </row>
    <row r="4522" spans="2:5" x14ac:dyDescent="0.3">
      <c r="B4522" t="s">
        <v>7202</v>
      </c>
      <c r="C4522">
        <v>507808</v>
      </c>
      <c r="D4522" t="s">
        <v>698</v>
      </c>
      <c r="E4522" t="s">
        <v>715</v>
      </c>
    </row>
    <row r="4523" spans="2:5" x14ac:dyDescent="0.3">
      <c r="B4523" t="s">
        <v>7203</v>
      </c>
      <c r="C4523" t="s">
        <v>698</v>
      </c>
      <c r="D4523" t="s">
        <v>7204</v>
      </c>
      <c r="E4523" t="s">
        <v>709</v>
      </c>
    </row>
    <row r="4524" spans="2:5" x14ac:dyDescent="0.3">
      <c r="B4524" t="s">
        <v>7205</v>
      </c>
      <c r="C4524">
        <v>532432</v>
      </c>
      <c r="D4524" t="s">
        <v>7206</v>
      </c>
      <c r="E4524" t="s">
        <v>1330</v>
      </c>
    </row>
    <row r="4525" spans="2:5" x14ac:dyDescent="0.3">
      <c r="B4525" t="s">
        <v>7207</v>
      </c>
      <c r="C4525">
        <v>521188</v>
      </c>
      <c r="D4525" t="s">
        <v>698</v>
      </c>
      <c r="E4525" t="s">
        <v>713</v>
      </c>
    </row>
    <row r="4526" spans="2:5" x14ac:dyDescent="0.3">
      <c r="B4526" t="s">
        <v>7208</v>
      </c>
      <c r="C4526">
        <v>522091</v>
      </c>
      <c r="D4526" t="s">
        <v>698</v>
      </c>
      <c r="E4526" t="s">
        <v>741</v>
      </c>
    </row>
    <row r="4527" spans="2:5" x14ac:dyDescent="0.3">
      <c r="B4527" t="s">
        <v>7209</v>
      </c>
      <c r="C4527">
        <v>532746</v>
      </c>
      <c r="D4527" t="s">
        <v>7210</v>
      </c>
      <c r="E4527" t="s">
        <v>1096</v>
      </c>
    </row>
    <row r="4528" spans="2:5" x14ac:dyDescent="0.3">
      <c r="B4528" t="s">
        <v>7211</v>
      </c>
      <c r="C4528" t="s">
        <v>698</v>
      </c>
      <c r="D4528" t="s">
        <v>7212</v>
      </c>
      <c r="E4528" t="s">
        <v>709</v>
      </c>
    </row>
    <row r="4529" spans="2:5" x14ac:dyDescent="0.3">
      <c r="B4529" t="s">
        <v>7213</v>
      </c>
      <c r="C4529" t="s">
        <v>698</v>
      </c>
      <c r="D4529" t="s">
        <v>7212</v>
      </c>
      <c r="E4529" t="s">
        <v>709</v>
      </c>
    </row>
    <row r="4530" spans="2:5" x14ac:dyDescent="0.3">
      <c r="B4530" t="s">
        <v>7214</v>
      </c>
      <c r="C4530">
        <v>532378</v>
      </c>
      <c r="D4530" t="s">
        <v>698</v>
      </c>
      <c r="E4530" t="s">
        <v>701</v>
      </c>
    </row>
    <row r="4531" spans="2:5" x14ac:dyDescent="0.3">
      <c r="B4531" t="s">
        <v>7215</v>
      </c>
      <c r="C4531">
        <v>539314</v>
      </c>
      <c r="D4531" t="s">
        <v>698</v>
      </c>
      <c r="E4531" t="s">
        <v>1053</v>
      </c>
    </row>
    <row r="4532" spans="2:5" x14ac:dyDescent="0.3">
      <c r="B4532" t="s">
        <v>7216</v>
      </c>
      <c r="C4532">
        <v>504212</v>
      </c>
      <c r="D4532" t="s">
        <v>7217</v>
      </c>
      <c r="E4532" t="s">
        <v>996</v>
      </c>
    </row>
    <row r="4533" spans="2:5" x14ac:dyDescent="0.3">
      <c r="B4533" t="s">
        <v>7218</v>
      </c>
      <c r="C4533">
        <v>531963</v>
      </c>
      <c r="D4533" t="s">
        <v>698</v>
      </c>
      <c r="E4533" t="s">
        <v>1119</v>
      </c>
    </row>
    <row r="4534" spans="2:5" x14ac:dyDescent="0.3">
      <c r="B4534" t="s">
        <v>7219</v>
      </c>
      <c r="C4534">
        <v>523519</v>
      </c>
      <c r="D4534" t="s">
        <v>698</v>
      </c>
      <c r="E4534" t="s">
        <v>720</v>
      </c>
    </row>
    <row r="4535" spans="2:5" x14ac:dyDescent="0.3">
      <c r="B4535" t="s">
        <v>7220</v>
      </c>
      <c r="C4535">
        <v>504673</v>
      </c>
      <c r="D4535" t="s">
        <v>698</v>
      </c>
      <c r="E4535" t="s">
        <v>1003</v>
      </c>
    </row>
    <row r="4536" spans="2:5" x14ac:dyDescent="0.3">
      <c r="B4536" t="s">
        <v>7221</v>
      </c>
      <c r="C4536">
        <v>524408</v>
      </c>
      <c r="D4536" t="s">
        <v>698</v>
      </c>
      <c r="E4536" t="s">
        <v>746</v>
      </c>
    </row>
    <row r="4537" spans="2:5" x14ac:dyDescent="0.3">
      <c r="B4537" t="s">
        <v>7222</v>
      </c>
      <c r="C4537">
        <v>514144</v>
      </c>
      <c r="D4537" t="s">
        <v>698</v>
      </c>
      <c r="E4537" t="s">
        <v>713</v>
      </c>
    </row>
    <row r="4538" spans="2:5" x14ac:dyDescent="0.3">
      <c r="B4538" t="s">
        <v>7223</v>
      </c>
      <c r="C4538">
        <v>512408</v>
      </c>
      <c r="D4538" t="s">
        <v>698</v>
      </c>
      <c r="E4538" t="s">
        <v>713</v>
      </c>
    </row>
    <row r="4539" spans="2:5" x14ac:dyDescent="0.3">
      <c r="B4539" t="s">
        <v>7224</v>
      </c>
      <c r="C4539">
        <v>531762</v>
      </c>
      <c r="D4539" t="s">
        <v>698</v>
      </c>
      <c r="E4539" t="s">
        <v>736</v>
      </c>
    </row>
    <row r="4540" spans="2:5" x14ac:dyDescent="0.3">
      <c r="B4540" t="s">
        <v>7225</v>
      </c>
      <c r="C4540">
        <v>511764</v>
      </c>
      <c r="D4540" t="s">
        <v>698</v>
      </c>
      <c r="E4540" t="s">
        <v>715</v>
      </c>
    </row>
    <row r="4541" spans="2:5" x14ac:dyDescent="0.3">
      <c r="B4541" t="s">
        <v>7226</v>
      </c>
      <c r="C4541">
        <v>512070</v>
      </c>
      <c r="D4541" t="s">
        <v>7227</v>
      </c>
      <c r="E4541" t="s">
        <v>842</v>
      </c>
    </row>
    <row r="4542" spans="2:5" x14ac:dyDescent="0.3">
      <c r="B4542" t="s">
        <v>7228</v>
      </c>
      <c r="C4542">
        <v>531390</v>
      </c>
      <c r="D4542" t="s">
        <v>698</v>
      </c>
      <c r="E4542" t="s">
        <v>715</v>
      </c>
    </row>
    <row r="4543" spans="2:5" x14ac:dyDescent="0.3">
      <c r="B4543" t="s">
        <v>7229</v>
      </c>
      <c r="C4543" t="s">
        <v>698</v>
      </c>
      <c r="D4543" t="s">
        <v>7230</v>
      </c>
      <c r="E4543" t="s">
        <v>709</v>
      </c>
    </row>
    <row r="4544" spans="2:5" x14ac:dyDescent="0.3">
      <c r="B4544" t="s">
        <v>7231</v>
      </c>
      <c r="C4544">
        <v>526987</v>
      </c>
      <c r="D4544" t="s">
        <v>7232</v>
      </c>
      <c r="E4544" t="s">
        <v>720</v>
      </c>
    </row>
    <row r="4545" spans="2:5" x14ac:dyDescent="0.3">
      <c r="B4545" t="s">
        <v>7233</v>
      </c>
      <c r="C4545">
        <v>532402</v>
      </c>
      <c r="D4545" t="s">
        <v>698</v>
      </c>
      <c r="E4545" t="s">
        <v>791</v>
      </c>
    </row>
    <row r="4546" spans="2:5" x14ac:dyDescent="0.3">
      <c r="B4546" t="s">
        <v>7234</v>
      </c>
      <c r="C4546">
        <v>532398</v>
      </c>
      <c r="D4546" t="s">
        <v>7235</v>
      </c>
      <c r="E4546" t="s">
        <v>791</v>
      </c>
    </row>
    <row r="4547" spans="2:5" x14ac:dyDescent="0.3">
      <c r="B4547" t="s">
        <v>7236</v>
      </c>
      <c r="C4547">
        <v>517146</v>
      </c>
      <c r="D4547" t="s">
        <v>7237</v>
      </c>
      <c r="E4547" t="s">
        <v>1021</v>
      </c>
    </row>
    <row r="4548" spans="2:5" x14ac:dyDescent="0.3">
      <c r="B4548" t="s">
        <v>7238</v>
      </c>
      <c r="C4548">
        <v>511507</v>
      </c>
      <c r="D4548" t="s">
        <v>698</v>
      </c>
      <c r="E4548" t="s">
        <v>715</v>
      </c>
    </row>
    <row r="4549" spans="2:5" x14ac:dyDescent="0.3">
      <c r="B4549" t="s">
        <v>7239</v>
      </c>
      <c r="C4549" t="s">
        <v>698</v>
      </c>
      <c r="D4549" t="s">
        <v>7240</v>
      </c>
      <c r="E4549" t="s">
        <v>709</v>
      </c>
    </row>
    <row r="4550" spans="2:5" x14ac:dyDescent="0.3">
      <c r="B4550" t="s">
        <v>7241</v>
      </c>
      <c r="C4550">
        <v>511736</v>
      </c>
      <c r="D4550" t="s">
        <v>698</v>
      </c>
      <c r="E4550" t="s">
        <v>720</v>
      </c>
    </row>
    <row r="4551" spans="2:5" x14ac:dyDescent="0.3">
      <c r="B4551" t="s">
        <v>7242</v>
      </c>
      <c r="C4551">
        <v>532765</v>
      </c>
      <c r="D4551" t="s">
        <v>7243</v>
      </c>
      <c r="E4551" t="s">
        <v>896</v>
      </c>
    </row>
    <row r="4552" spans="2:5" x14ac:dyDescent="0.3">
      <c r="B4552" t="s">
        <v>7244</v>
      </c>
      <c r="C4552">
        <v>590101</v>
      </c>
      <c r="D4552" t="s">
        <v>7245</v>
      </c>
      <c r="E4552" t="s">
        <v>681</v>
      </c>
    </row>
    <row r="4553" spans="2:5" x14ac:dyDescent="0.3">
      <c r="B4553" t="s">
        <v>7246</v>
      </c>
      <c r="C4553">
        <v>500426</v>
      </c>
      <c r="D4553" t="s">
        <v>698</v>
      </c>
      <c r="E4553" t="s">
        <v>784</v>
      </c>
    </row>
    <row r="4554" spans="2:5" x14ac:dyDescent="0.3">
      <c r="B4554" t="s">
        <v>7247</v>
      </c>
      <c r="C4554">
        <v>513216</v>
      </c>
      <c r="D4554" t="s">
        <v>7248</v>
      </c>
      <c r="E4554" t="s">
        <v>730</v>
      </c>
    </row>
    <row r="4555" spans="2:5" x14ac:dyDescent="0.3">
      <c r="B4555" t="s">
        <v>7249</v>
      </c>
      <c r="C4555">
        <v>532729</v>
      </c>
      <c r="D4555" t="s">
        <v>7250</v>
      </c>
      <c r="E4555" t="s">
        <v>1397</v>
      </c>
    </row>
    <row r="4556" spans="2:5" x14ac:dyDescent="0.3">
      <c r="B4556" t="s">
        <v>7251</v>
      </c>
      <c r="C4556">
        <v>500254</v>
      </c>
      <c r="D4556" t="s">
        <v>7252</v>
      </c>
      <c r="E4556" t="s">
        <v>730</v>
      </c>
    </row>
    <row r="4557" spans="2:5" x14ac:dyDescent="0.3">
      <c r="B4557" t="s">
        <v>7253</v>
      </c>
      <c r="C4557">
        <v>511110</v>
      </c>
      <c r="D4557" t="s">
        <v>698</v>
      </c>
      <c r="E4557" t="s">
        <v>681</v>
      </c>
    </row>
    <row r="4558" spans="2:5" x14ac:dyDescent="0.3">
      <c r="B4558" t="s">
        <v>7254</v>
      </c>
      <c r="C4558">
        <v>539123</v>
      </c>
      <c r="D4558" t="s">
        <v>698</v>
      </c>
      <c r="E4558" t="s">
        <v>718</v>
      </c>
    </row>
    <row r="4559" spans="2:5" x14ac:dyDescent="0.3">
      <c r="B4559" t="s">
        <v>7255</v>
      </c>
      <c r="C4559">
        <v>542654</v>
      </c>
      <c r="D4559" t="s">
        <v>7256</v>
      </c>
      <c r="E4559" t="s">
        <v>699</v>
      </c>
    </row>
    <row r="4560" spans="2:5" x14ac:dyDescent="0.3">
      <c r="B4560" t="s">
        <v>7257</v>
      </c>
      <c r="C4560">
        <v>523888</v>
      </c>
      <c r="D4560" t="s">
        <v>698</v>
      </c>
      <c r="E4560" t="s">
        <v>1178</v>
      </c>
    </row>
    <row r="4561" spans="2:5" x14ac:dyDescent="0.3">
      <c r="B4561" t="s">
        <v>7258</v>
      </c>
      <c r="C4561">
        <v>531266</v>
      </c>
      <c r="D4561" t="s">
        <v>7259</v>
      </c>
      <c r="E4561" t="s">
        <v>776</v>
      </c>
    </row>
    <row r="4562" spans="2:5" x14ac:dyDescent="0.3">
      <c r="B4562" t="s">
        <v>7260</v>
      </c>
      <c r="C4562">
        <v>532867</v>
      </c>
      <c r="D4562" t="s">
        <v>7261</v>
      </c>
      <c r="E4562" t="s">
        <v>867</v>
      </c>
    </row>
    <row r="4563" spans="2:5" x14ac:dyDescent="0.3">
      <c r="B4563" t="s">
        <v>7262</v>
      </c>
      <c r="C4563">
        <v>533269</v>
      </c>
      <c r="D4563" t="s">
        <v>7263</v>
      </c>
      <c r="E4563" t="s">
        <v>723</v>
      </c>
    </row>
    <row r="4564" spans="2:5" x14ac:dyDescent="0.3">
      <c r="B4564" t="s">
        <v>7264</v>
      </c>
      <c r="C4564">
        <v>532320</v>
      </c>
      <c r="D4564" t="s">
        <v>698</v>
      </c>
      <c r="E4564" t="s">
        <v>715</v>
      </c>
    </row>
    <row r="4565" spans="2:5" x14ac:dyDescent="0.3">
      <c r="B4565" t="s">
        <v>7265</v>
      </c>
      <c r="C4565">
        <v>519152</v>
      </c>
      <c r="D4565" t="s">
        <v>698</v>
      </c>
      <c r="E4565" t="s">
        <v>720</v>
      </c>
    </row>
    <row r="4566" spans="2:5" x14ac:dyDescent="0.3">
      <c r="B4566" t="s">
        <v>7266</v>
      </c>
      <c r="C4566">
        <v>519156</v>
      </c>
      <c r="D4566" t="s">
        <v>7267</v>
      </c>
      <c r="E4566" t="s">
        <v>758</v>
      </c>
    </row>
    <row r="4567" spans="2:5" x14ac:dyDescent="0.3">
      <c r="B4567" t="s">
        <v>7268</v>
      </c>
      <c r="C4567" t="s">
        <v>698</v>
      </c>
      <c r="D4567" t="s">
        <v>7269</v>
      </c>
      <c r="E4567" t="s">
        <v>709</v>
      </c>
    </row>
    <row r="4568" spans="2:5" x14ac:dyDescent="0.3">
      <c r="B4568" t="s">
        <v>7270</v>
      </c>
      <c r="C4568">
        <v>531676</v>
      </c>
      <c r="D4568" t="s">
        <v>698</v>
      </c>
      <c r="E4568" t="s">
        <v>758</v>
      </c>
    </row>
    <row r="4569" spans="2:5" x14ac:dyDescent="0.3">
      <c r="B4569" t="s">
        <v>7271</v>
      </c>
      <c r="C4569">
        <v>532156</v>
      </c>
      <c r="D4569" t="s">
        <v>7272</v>
      </c>
      <c r="E4569" t="s">
        <v>812</v>
      </c>
    </row>
    <row r="4570" spans="2:5" x14ac:dyDescent="0.3">
      <c r="B4570" t="s">
        <v>7273</v>
      </c>
      <c r="C4570" t="s">
        <v>698</v>
      </c>
      <c r="D4570" t="s">
        <v>7274</v>
      </c>
      <c r="E4570" t="s">
        <v>709</v>
      </c>
    </row>
    <row r="4571" spans="2:5" x14ac:dyDescent="0.3">
      <c r="B4571" t="s">
        <v>7275</v>
      </c>
      <c r="C4571">
        <v>511431</v>
      </c>
      <c r="D4571" t="s">
        <v>7276</v>
      </c>
      <c r="E4571" t="s">
        <v>699</v>
      </c>
    </row>
    <row r="4572" spans="2:5" x14ac:dyDescent="0.3">
      <c r="B4572" t="s">
        <v>7277</v>
      </c>
      <c r="C4572">
        <v>539402</v>
      </c>
      <c r="D4572" t="s">
        <v>698</v>
      </c>
      <c r="E4572" t="s">
        <v>896</v>
      </c>
    </row>
    <row r="4573" spans="2:5" x14ac:dyDescent="0.3">
      <c r="B4573" t="s">
        <v>7278</v>
      </c>
      <c r="C4573">
        <v>526775</v>
      </c>
      <c r="D4573" t="s">
        <v>698</v>
      </c>
      <c r="E4573" t="s">
        <v>844</v>
      </c>
    </row>
    <row r="4574" spans="2:5" x14ac:dyDescent="0.3">
      <c r="B4574" t="s">
        <v>7279</v>
      </c>
      <c r="C4574">
        <v>540145</v>
      </c>
      <c r="D4574" t="s">
        <v>698</v>
      </c>
      <c r="E4574" t="s">
        <v>736</v>
      </c>
    </row>
    <row r="4575" spans="2:5" x14ac:dyDescent="0.3">
      <c r="B4575" t="s">
        <v>7280</v>
      </c>
      <c r="C4575">
        <v>530403</v>
      </c>
      <c r="D4575" t="s">
        <v>698</v>
      </c>
      <c r="E4575" t="s">
        <v>893</v>
      </c>
    </row>
    <row r="4576" spans="2:5" x14ac:dyDescent="0.3">
      <c r="B4576" t="s">
        <v>7281</v>
      </c>
      <c r="C4576">
        <v>513397</v>
      </c>
      <c r="D4576" t="s">
        <v>698</v>
      </c>
      <c r="E4576" t="s">
        <v>1021</v>
      </c>
    </row>
    <row r="4577" spans="2:5" x14ac:dyDescent="0.3">
      <c r="B4577" t="s">
        <v>7282</v>
      </c>
      <c r="C4577">
        <v>539543</v>
      </c>
      <c r="D4577" t="s">
        <v>698</v>
      </c>
      <c r="E4577" t="s">
        <v>718</v>
      </c>
    </row>
    <row r="4578" spans="2:5" x14ac:dyDescent="0.3">
      <c r="B4578" t="s">
        <v>7283</v>
      </c>
      <c r="C4578">
        <v>530459</v>
      </c>
      <c r="D4578" t="s">
        <v>698</v>
      </c>
      <c r="E4578" t="s">
        <v>713</v>
      </c>
    </row>
    <row r="4579" spans="2:5" x14ac:dyDescent="0.3">
      <c r="B4579" t="s">
        <v>7284</v>
      </c>
      <c r="C4579">
        <v>512175</v>
      </c>
      <c r="D4579" t="s">
        <v>698</v>
      </c>
      <c r="E4579" t="s">
        <v>684</v>
      </c>
    </row>
    <row r="4580" spans="2:5" x14ac:dyDescent="0.3">
      <c r="B4580" t="s">
        <v>7285</v>
      </c>
      <c r="C4580">
        <v>530369</v>
      </c>
      <c r="D4580" t="s">
        <v>698</v>
      </c>
      <c r="E4580" t="s">
        <v>1178</v>
      </c>
    </row>
    <row r="4581" spans="2:5" x14ac:dyDescent="0.3">
      <c r="B4581" t="s">
        <v>7286</v>
      </c>
      <c r="C4581">
        <v>532090</v>
      </c>
      <c r="D4581" t="s">
        <v>698</v>
      </c>
      <c r="E4581" t="s">
        <v>713</v>
      </c>
    </row>
    <row r="4582" spans="2:5" x14ac:dyDescent="0.3">
      <c r="B4582" t="s">
        <v>7287</v>
      </c>
      <c r="C4582">
        <v>538918</v>
      </c>
      <c r="D4582" t="s">
        <v>698</v>
      </c>
      <c r="E4582" t="s">
        <v>715</v>
      </c>
    </row>
    <row r="4583" spans="2:5" x14ac:dyDescent="0.3">
      <c r="B4583" t="s">
        <v>7288</v>
      </c>
      <c r="C4583">
        <v>540729</v>
      </c>
      <c r="D4583" t="s">
        <v>698</v>
      </c>
      <c r="E4583" t="s">
        <v>736</v>
      </c>
    </row>
    <row r="4584" spans="2:5" x14ac:dyDescent="0.3">
      <c r="B4584" t="s">
        <v>7289</v>
      </c>
      <c r="C4584">
        <v>539761</v>
      </c>
      <c r="D4584" t="s">
        <v>698</v>
      </c>
      <c r="E4584" t="s">
        <v>803</v>
      </c>
    </row>
    <row r="4585" spans="2:5" x14ac:dyDescent="0.3">
      <c r="B4585" t="s">
        <v>7290</v>
      </c>
      <c r="C4585">
        <v>502589</v>
      </c>
      <c r="D4585" t="s">
        <v>698</v>
      </c>
      <c r="E4585" t="s">
        <v>692</v>
      </c>
    </row>
    <row r="4586" spans="2:5" x14ac:dyDescent="0.3">
      <c r="B4586" t="s">
        <v>7291</v>
      </c>
      <c r="C4586">
        <v>524796</v>
      </c>
      <c r="D4586" t="s">
        <v>698</v>
      </c>
      <c r="E4586" t="s">
        <v>736</v>
      </c>
    </row>
    <row r="4587" spans="2:5" x14ac:dyDescent="0.3">
      <c r="B4587" t="s">
        <v>7292</v>
      </c>
      <c r="C4587" t="s">
        <v>698</v>
      </c>
      <c r="D4587" t="s">
        <v>7293</v>
      </c>
      <c r="E4587" t="s">
        <v>789</v>
      </c>
    </row>
    <row r="4588" spans="2:5" x14ac:dyDescent="0.3">
      <c r="B4588" t="s">
        <v>7294</v>
      </c>
      <c r="C4588">
        <v>531444</v>
      </c>
      <c r="D4588" t="s">
        <v>698</v>
      </c>
      <c r="E4588" t="s">
        <v>711</v>
      </c>
    </row>
    <row r="4589" spans="2:5" x14ac:dyDescent="0.3">
      <c r="B4589" t="s">
        <v>7295</v>
      </c>
      <c r="C4589">
        <v>500439</v>
      </c>
      <c r="D4589" t="s">
        <v>7296</v>
      </c>
      <c r="E4589" t="s">
        <v>715</v>
      </c>
    </row>
    <row r="4590" spans="2:5" x14ac:dyDescent="0.3">
      <c r="B4590" t="s">
        <v>7297</v>
      </c>
      <c r="C4590">
        <v>513534</v>
      </c>
      <c r="D4590" t="s">
        <v>698</v>
      </c>
      <c r="E4590" t="s">
        <v>730</v>
      </c>
    </row>
    <row r="4591" spans="2:5" x14ac:dyDescent="0.3">
      <c r="B4591" t="s">
        <v>7298</v>
      </c>
      <c r="C4591">
        <v>514175</v>
      </c>
      <c r="D4591" t="s">
        <v>7299</v>
      </c>
      <c r="E4591" t="s">
        <v>713</v>
      </c>
    </row>
    <row r="4592" spans="2:5" x14ac:dyDescent="0.3">
      <c r="B4592" t="s">
        <v>7300</v>
      </c>
      <c r="C4592">
        <v>534392</v>
      </c>
      <c r="D4592" t="s">
        <v>7301</v>
      </c>
      <c r="E4592" t="s">
        <v>1021</v>
      </c>
    </row>
    <row r="4593" spans="2:5" x14ac:dyDescent="0.3">
      <c r="B4593" t="s">
        <v>7302</v>
      </c>
      <c r="C4593">
        <v>502986</v>
      </c>
      <c r="D4593" t="s">
        <v>7303</v>
      </c>
      <c r="E4593" t="s">
        <v>713</v>
      </c>
    </row>
    <row r="4594" spans="2:5" x14ac:dyDescent="0.3">
      <c r="B4594" t="s">
        <v>7304</v>
      </c>
      <c r="C4594">
        <v>541578</v>
      </c>
      <c r="D4594" t="s">
        <v>7305</v>
      </c>
      <c r="E4594" t="s">
        <v>1053</v>
      </c>
    </row>
    <row r="4595" spans="2:5" x14ac:dyDescent="0.3">
      <c r="B4595" t="s">
        <v>7306</v>
      </c>
      <c r="C4595">
        <v>540180</v>
      </c>
      <c r="D4595" t="s">
        <v>7307</v>
      </c>
      <c r="E4595" t="s">
        <v>893</v>
      </c>
    </row>
    <row r="4596" spans="2:5" x14ac:dyDescent="0.3">
      <c r="B4596" t="s">
        <v>7308</v>
      </c>
      <c r="C4596">
        <v>512511</v>
      </c>
      <c r="D4596" t="s">
        <v>698</v>
      </c>
      <c r="E4596" t="s">
        <v>1119</v>
      </c>
    </row>
    <row r="4597" spans="2:5" x14ac:dyDescent="0.3">
      <c r="B4597" t="s">
        <v>7309</v>
      </c>
      <c r="C4597">
        <v>531574</v>
      </c>
      <c r="D4597" t="s">
        <v>698</v>
      </c>
      <c r="E4597" t="s">
        <v>784</v>
      </c>
    </row>
    <row r="4598" spans="2:5" x14ac:dyDescent="0.3">
      <c r="B4598" t="s">
        <v>7310</v>
      </c>
      <c r="C4598" t="s">
        <v>698</v>
      </c>
      <c r="D4598" t="s">
        <v>7311</v>
      </c>
      <c r="E4598" t="s">
        <v>709</v>
      </c>
    </row>
    <row r="4599" spans="2:5" x14ac:dyDescent="0.3">
      <c r="B4599" t="s">
        <v>7312</v>
      </c>
      <c r="C4599">
        <v>533156</v>
      </c>
      <c r="D4599" t="s">
        <v>7313</v>
      </c>
      <c r="E4599" t="s">
        <v>784</v>
      </c>
    </row>
    <row r="4600" spans="2:5" x14ac:dyDescent="0.3">
      <c r="B4600" t="s">
        <v>7314</v>
      </c>
      <c r="C4600">
        <v>538634</v>
      </c>
      <c r="D4600" t="s">
        <v>698</v>
      </c>
      <c r="E4600" t="s">
        <v>736</v>
      </c>
    </row>
    <row r="4601" spans="2:5" x14ac:dyDescent="0.3">
      <c r="B4601" t="s">
        <v>7315</v>
      </c>
      <c r="C4601">
        <v>533576</v>
      </c>
      <c r="D4601" t="s">
        <v>7316</v>
      </c>
      <c r="E4601" t="s">
        <v>730</v>
      </c>
    </row>
    <row r="4602" spans="2:5" x14ac:dyDescent="0.3">
      <c r="B4602" t="s">
        <v>7317</v>
      </c>
      <c r="C4602">
        <v>531650</v>
      </c>
      <c r="D4602" t="s">
        <v>698</v>
      </c>
      <c r="E4602" t="s">
        <v>1119</v>
      </c>
    </row>
    <row r="4603" spans="2:5" x14ac:dyDescent="0.3">
      <c r="B4603" t="s">
        <v>7318</v>
      </c>
      <c r="C4603">
        <v>513005</v>
      </c>
      <c r="D4603" t="s">
        <v>698</v>
      </c>
      <c r="E4603" t="s">
        <v>730</v>
      </c>
    </row>
    <row r="4604" spans="2:5" x14ac:dyDescent="0.3">
      <c r="B4604" t="s">
        <v>7319</v>
      </c>
      <c r="C4604">
        <v>511493</v>
      </c>
      <c r="D4604" t="s">
        <v>698</v>
      </c>
      <c r="E4604" t="s">
        <v>715</v>
      </c>
    </row>
    <row r="4605" spans="2:5" x14ac:dyDescent="0.3">
      <c r="B4605" t="s">
        <v>7320</v>
      </c>
      <c r="C4605">
        <v>536672</v>
      </c>
      <c r="D4605" t="s">
        <v>698</v>
      </c>
      <c r="E4605" t="s">
        <v>2325</v>
      </c>
    </row>
    <row r="4606" spans="2:5" x14ac:dyDescent="0.3">
      <c r="B4606" t="s">
        <v>7321</v>
      </c>
      <c r="C4606">
        <v>500295</v>
      </c>
      <c r="D4606" t="s">
        <v>7322</v>
      </c>
      <c r="E4606" t="s">
        <v>3214</v>
      </c>
    </row>
    <row r="4607" spans="2:5" x14ac:dyDescent="0.3">
      <c r="B4607" t="s">
        <v>7323</v>
      </c>
      <c r="C4607">
        <v>533056</v>
      </c>
      <c r="D4607" t="s">
        <v>698</v>
      </c>
      <c r="E4607" t="s">
        <v>704</v>
      </c>
    </row>
    <row r="4608" spans="2:5" x14ac:dyDescent="0.3">
      <c r="B4608" t="s">
        <v>7324</v>
      </c>
      <c r="C4608">
        <v>522267</v>
      </c>
      <c r="D4608" t="s">
        <v>698</v>
      </c>
      <c r="E4608" t="s">
        <v>706</v>
      </c>
    </row>
    <row r="4609" spans="2:5" x14ac:dyDescent="0.3">
      <c r="B4609" t="s">
        <v>7325</v>
      </c>
      <c r="C4609">
        <v>503657</v>
      </c>
      <c r="D4609" t="s">
        <v>698</v>
      </c>
      <c r="E4609" t="s">
        <v>837</v>
      </c>
    </row>
    <row r="4610" spans="2:5" x14ac:dyDescent="0.3">
      <c r="B4610" t="s">
        <v>7326</v>
      </c>
      <c r="C4610">
        <v>542046</v>
      </c>
      <c r="D4610" t="s">
        <v>698</v>
      </c>
      <c r="E4610" t="s">
        <v>784</v>
      </c>
    </row>
    <row r="4611" spans="2:5" x14ac:dyDescent="0.3">
      <c r="B4611" t="s">
        <v>7327</v>
      </c>
      <c r="C4611">
        <v>540252</v>
      </c>
      <c r="D4611" t="s">
        <v>698</v>
      </c>
      <c r="E4611" t="s">
        <v>812</v>
      </c>
    </row>
    <row r="4612" spans="2:5" x14ac:dyDescent="0.3">
      <c r="B4612" t="s">
        <v>7328</v>
      </c>
      <c r="C4612">
        <v>511523</v>
      </c>
      <c r="D4612" t="s">
        <v>698</v>
      </c>
      <c r="E4612" t="s">
        <v>736</v>
      </c>
    </row>
    <row r="4613" spans="2:5" x14ac:dyDescent="0.3">
      <c r="B4613" t="s">
        <v>7329</v>
      </c>
      <c r="C4613">
        <v>539132</v>
      </c>
      <c r="D4613" t="s">
        <v>698</v>
      </c>
      <c r="E4613" t="s">
        <v>947</v>
      </c>
    </row>
    <row r="4614" spans="2:5" x14ac:dyDescent="0.3">
      <c r="B4614" t="s">
        <v>7330</v>
      </c>
      <c r="C4614">
        <v>526755</v>
      </c>
      <c r="D4614" t="s">
        <v>698</v>
      </c>
      <c r="E4614" t="s">
        <v>899</v>
      </c>
    </row>
    <row r="4615" spans="2:5" x14ac:dyDescent="0.3">
      <c r="B4615" t="s">
        <v>7331</v>
      </c>
      <c r="C4615">
        <v>505232</v>
      </c>
      <c r="D4615" t="s">
        <v>698</v>
      </c>
      <c r="E4615" t="s">
        <v>1053</v>
      </c>
    </row>
    <row r="4616" spans="2:5" x14ac:dyDescent="0.3">
      <c r="B4616" t="s">
        <v>7332</v>
      </c>
      <c r="C4616">
        <v>523261</v>
      </c>
      <c r="D4616" t="s">
        <v>7333</v>
      </c>
      <c r="E4616" t="s">
        <v>758</v>
      </c>
    </row>
    <row r="4617" spans="2:5" x14ac:dyDescent="0.3">
      <c r="B4617" t="s">
        <v>7334</v>
      </c>
      <c r="C4617">
        <v>523261</v>
      </c>
      <c r="D4617" t="s">
        <v>7333</v>
      </c>
      <c r="E4617" t="s">
        <v>758</v>
      </c>
    </row>
    <row r="4618" spans="2:5" x14ac:dyDescent="0.3">
      <c r="B4618" t="s">
        <v>7335</v>
      </c>
      <c r="C4618">
        <v>524038</v>
      </c>
      <c r="D4618" t="s">
        <v>698</v>
      </c>
      <c r="E4618" t="s">
        <v>746</v>
      </c>
    </row>
    <row r="4619" spans="2:5" x14ac:dyDescent="0.3">
      <c r="B4619" t="s">
        <v>7336</v>
      </c>
      <c r="C4619">
        <v>512060</v>
      </c>
      <c r="D4619" t="s">
        <v>7337</v>
      </c>
      <c r="E4619" t="s">
        <v>1119</v>
      </c>
    </row>
    <row r="4620" spans="2:5" x14ac:dyDescent="0.3">
      <c r="B4620" t="s">
        <v>7338</v>
      </c>
      <c r="C4620">
        <v>516098</v>
      </c>
      <c r="D4620" t="s">
        <v>698</v>
      </c>
      <c r="E4620" t="s">
        <v>713</v>
      </c>
    </row>
    <row r="4621" spans="2:5" x14ac:dyDescent="0.3">
      <c r="B4621" t="s">
        <v>7339</v>
      </c>
      <c r="C4621">
        <v>526953</v>
      </c>
      <c r="D4621" t="s">
        <v>7340</v>
      </c>
      <c r="E4621" t="s">
        <v>736</v>
      </c>
    </row>
    <row r="4622" spans="2:5" x14ac:dyDescent="0.3">
      <c r="B4622" t="s">
        <v>7341</v>
      </c>
      <c r="C4622" t="s">
        <v>698</v>
      </c>
      <c r="D4622" t="s">
        <v>7342</v>
      </c>
      <c r="E4622" t="s">
        <v>709</v>
      </c>
    </row>
    <row r="4623" spans="2:5" x14ac:dyDescent="0.3">
      <c r="B4623" t="s">
        <v>7343</v>
      </c>
      <c r="C4623">
        <v>512229</v>
      </c>
      <c r="D4623" t="s">
        <v>698</v>
      </c>
      <c r="E4623" t="s">
        <v>720</v>
      </c>
    </row>
    <row r="4624" spans="2:5" x14ac:dyDescent="0.3">
      <c r="B4624" t="s">
        <v>7344</v>
      </c>
      <c r="C4624">
        <v>512229</v>
      </c>
      <c r="D4624" t="s">
        <v>698</v>
      </c>
      <c r="E4624" t="s">
        <v>720</v>
      </c>
    </row>
    <row r="4625" spans="2:5" x14ac:dyDescent="0.3">
      <c r="B4625" t="s">
        <v>7345</v>
      </c>
      <c r="C4625">
        <v>531695</v>
      </c>
      <c r="D4625" t="s">
        <v>698</v>
      </c>
      <c r="E4625" t="s">
        <v>701</v>
      </c>
    </row>
    <row r="4626" spans="2:5" x14ac:dyDescent="0.3">
      <c r="B4626" t="s">
        <v>7346</v>
      </c>
      <c r="C4626">
        <v>531950</v>
      </c>
      <c r="D4626" t="s">
        <v>698</v>
      </c>
      <c r="E4626" t="s">
        <v>681</v>
      </c>
    </row>
    <row r="4627" spans="2:5" x14ac:dyDescent="0.3">
      <c r="B4627" t="s">
        <v>7347</v>
      </c>
      <c r="C4627">
        <v>515099</v>
      </c>
      <c r="D4627" t="s">
        <v>698</v>
      </c>
      <c r="E4627" t="s">
        <v>1226</v>
      </c>
    </row>
    <row r="4628" spans="2:5" x14ac:dyDescent="0.3">
      <c r="B4628" t="s">
        <v>7348</v>
      </c>
      <c r="C4628" t="s">
        <v>698</v>
      </c>
      <c r="D4628" t="s">
        <v>7349</v>
      </c>
      <c r="E4628" t="s">
        <v>709</v>
      </c>
    </row>
    <row r="4629" spans="2:5" x14ac:dyDescent="0.3">
      <c r="B4629" t="s">
        <v>7350</v>
      </c>
      <c r="C4629">
        <v>520113</v>
      </c>
      <c r="D4629" t="s">
        <v>7351</v>
      </c>
      <c r="E4629" t="s">
        <v>883</v>
      </c>
    </row>
    <row r="4630" spans="2:5" x14ac:dyDescent="0.3">
      <c r="B4630" t="s">
        <v>7352</v>
      </c>
      <c r="C4630">
        <v>520113</v>
      </c>
      <c r="D4630" t="s">
        <v>7351</v>
      </c>
      <c r="E4630" t="s">
        <v>883</v>
      </c>
    </row>
    <row r="4631" spans="2:5" x14ac:dyDescent="0.3">
      <c r="B4631" t="s">
        <v>7353</v>
      </c>
      <c r="C4631">
        <v>539331</v>
      </c>
      <c r="D4631" t="s">
        <v>7354</v>
      </c>
      <c r="E4631" t="s">
        <v>996</v>
      </c>
    </row>
    <row r="4632" spans="2:5" x14ac:dyDescent="0.3">
      <c r="B4632" t="s">
        <v>7355</v>
      </c>
      <c r="C4632">
        <v>532953</v>
      </c>
      <c r="D4632" t="s">
        <v>7356</v>
      </c>
      <c r="E4632" t="s">
        <v>996</v>
      </c>
    </row>
    <row r="4633" spans="2:5" x14ac:dyDescent="0.3">
      <c r="B4633" t="s">
        <v>7357</v>
      </c>
      <c r="C4633">
        <v>537524</v>
      </c>
      <c r="D4633" t="s">
        <v>698</v>
      </c>
      <c r="E4633" t="s">
        <v>1744</v>
      </c>
    </row>
    <row r="4634" spans="2:5" x14ac:dyDescent="0.3">
      <c r="B4634" t="s">
        <v>7358</v>
      </c>
      <c r="C4634">
        <v>538732</v>
      </c>
      <c r="D4634" t="s">
        <v>698</v>
      </c>
      <c r="E4634" t="s">
        <v>715</v>
      </c>
    </row>
    <row r="4635" spans="2:5" x14ac:dyDescent="0.3">
      <c r="B4635" t="s">
        <v>7359</v>
      </c>
      <c r="C4635">
        <v>523796</v>
      </c>
      <c r="D4635" t="s">
        <v>7360</v>
      </c>
      <c r="E4635" t="s">
        <v>899</v>
      </c>
    </row>
    <row r="4636" spans="2:5" x14ac:dyDescent="0.3">
      <c r="B4636" t="s">
        <v>7361</v>
      </c>
      <c r="C4636">
        <v>503349</v>
      </c>
      <c r="D4636" t="s">
        <v>698</v>
      </c>
      <c r="E4636" t="s">
        <v>713</v>
      </c>
    </row>
    <row r="4637" spans="2:5" x14ac:dyDescent="0.3">
      <c r="B4637" t="s">
        <v>7362</v>
      </c>
      <c r="C4637">
        <v>531234</v>
      </c>
      <c r="D4637" t="s">
        <v>698</v>
      </c>
      <c r="E4637" t="s">
        <v>692</v>
      </c>
    </row>
    <row r="4638" spans="2:5" x14ac:dyDescent="0.3">
      <c r="B4638" t="s">
        <v>7363</v>
      </c>
      <c r="C4638">
        <v>531234</v>
      </c>
      <c r="D4638" t="s">
        <v>698</v>
      </c>
      <c r="E4638" t="s">
        <v>692</v>
      </c>
    </row>
    <row r="4639" spans="2:5" x14ac:dyDescent="0.3">
      <c r="B4639" t="s">
        <v>7364</v>
      </c>
      <c r="C4639">
        <v>511389</v>
      </c>
      <c r="D4639" t="s">
        <v>7365</v>
      </c>
      <c r="E4639" t="s">
        <v>1067</v>
      </c>
    </row>
    <row r="4640" spans="2:5" x14ac:dyDescent="0.3">
      <c r="B4640" t="s">
        <v>7366</v>
      </c>
      <c r="C4640">
        <v>531717</v>
      </c>
      <c r="D4640" t="s">
        <v>7367</v>
      </c>
      <c r="E4640" t="s">
        <v>858</v>
      </c>
    </row>
    <row r="4641" spans="2:5" x14ac:dyDescent="0.3">
      <c r="B4641" t="s">
        <v>7368</v>
      </c>
      <c r="C4641">
        <v>539659</v>
      </c>
      <c r="D4641" t="s">
        <v>698</v>
      </c>
      <c r="E4641" t="s">
        <v>1187</v>
      </c>
    </row>
    <row r="4642" spans="2:5" x14ac:dyDescent="0.3">
      <c r="B4642" t="s">
        <v>7369</v>
      </c>
      <c r="C4642">
        <v>523724</v>
      </c>
      <c r="D4642" t="s">
        <v>7370</v>
      </c>
      <c r="E4642" t="s">
        <v>784</v>
      </c>
    </row>
    <row r="4643" spans="2:5" x14ac:dyDescent="0.3">
      <c r="B4643" t="s">
        <v>7371</v>
      </c>
      <c r="C4643">
        <v>531069</v>
      </c>
      <c r="D4643" t="s">
        <v>698</v>
      </c>
      <c r="E4643" t="s">
        <v>947</v>
      </c>
    </row>
    <row r="4644" spans="2:5" x14ac:dyDescent="0.3">
      <c r="B4644" t="s">
        <v>7372</v>
      </c>
      <c r="C4644">
        <v>530151</v>
      </c>
      <c r="D4644" t="s">
        <v>698</v>
      </c>
      <c r="E4644" t="s">
        <v>720</v>
      </c>
    </row>
    <row r="4645" spans="2:5" x14ac:dyDescent="0.3">
      <c r="B4645" t="s">
        <v>7373</v>
      </c>
      <c r="C4645">
        <v>532401</v>
      </c>
      <c r="D4645" t="s">
        <v>7374</v>
      </c>
      <c r="E4645" t="s">
        <v>1016</v>
      </c>
    </row>
    <row r="4646" spans="2:5" x14ac:dyDescent="0.3">
      <c r="B4646" t="s">
        <v>7375</v>
      </c>
      <c r="C4646">
        <v>537820</v>
      </c>
      <c r="D4646" t="s">
        <v>7376</v>
      </c>
      <c r="E4646" t="s">
        <v>715</v>
      </c>
    </row>
    <row r="4647" spans="2:5" x14ac:dyDescent="0.3">
      <c r="B4647" t="s">
        <v>7377</v>
      </c>
      <c r="C4647">
        <v>531334</v>
      </c>
      <c r="D4647" t="s">
        <v>698</v>
      </c>
      <c r="E4647" t="s">
        <v>1119</v>
      </c>
    </row>
    <row r="4648" spans="2:5" x14ac:dyDescent="0.3">
      <c r="B4648" t="s">
        <v>7378</v>
      </c>
      <c r="C4648">
        <v>530961</v>
      </c>
      <c r="D4648" t="s">
        <v>7379</v>
      </c>
      <c r="E4648" t="s">
        <v>858</v>
      </c>
    </row>
    <row r="4649" spans="2:5" x14ac:dyDescent="0.3">
      <c r="B4649" t="s">
        <v>7380</v>
      </c>
      <c r="C4649">
        <v>542655</v>
      </c>
      <c r="D4649" t="s">
        <v>7381</v>
      </c>
      <c r="E4649" t="s">
        <v>1064</v>
      </c>
    </row>
    <row r="4650" spans="2:5" x14ac:dyDescent="0.3">
      <c r="B4650" t="s">
        <v>7382</v>
      </c>
      <c r="C4650">
        <v>531518</v>
      </c>
      <c r="D4650" t="s">
        <v>698</v>
      </c>
      <c r="E4650" t="s">
        <v>896</v>
      </c>
    </row>
    <row r="4651" spans="2:5" x14ac:dyDescent="0.3">
      <c r="B4651" t="s">
        <v>7383</v>
      </c>
      <c r="C4651">
        <v>519307</v>
      </c>
      <c r="D4651" t="s">
        <v>698</v>
      </c>
      <c r="E4651" t="s">
        <v>858</v>
      </c>
    </row>
    <row r="4652" spans="2:5" x14ac:dyDescent="0.3">
      <c r="B4652" t="s">
        <v>7384</v>
      </c>
      <c r="C4652">
        <v>530477</v>
      </c>
      <c r="D4652" t="s">
        <v>698</v>
      </c>
      <c r="E4652" t="s">
        <v>736</v>
      </c>
    </row>
    <row r="4653" spans="2:5" x14ac:dyDescent="0.3">
      <c r="B4653" t="s">
        <v>7385</v>
      </c>
      <c r="C4653">
        <v>530477</v>
      </c>
      <c r="D4653" t="s">
        <v>698</v>
      </c>
      <c r="E4653" t="s">
        <v>736</v>
      </c>
    </row>
    <row r="4654" spans="2:5" x14ac:dyDescent="0.3">
      <c r="B4654" t="s">
        <v>7386</v>
      </c>
      <c r="C4654">
        <v>506196</v>
      </c>
      <c r="D4654" t="s">
        <v>698</v>
      </c>
      <c r="E4654" t="s">
        <v>720</v>
      </c>
    </row>
    <row r="4655" spans="2:5" x14ac:dyDescent="0.3">
      <c r="B4655" t="s">
        <v>7387</v>
      </c>
      <c r="C4655">
        <v>519373</v>
      </c>
      <c r="D4655" t="s">
        <v>7388</v>
      </c>
      <c r="E4655" t="s">
        <v>947</v>
      </c>
    </row>
    <row r="4656" spans="2:5" x14ac:dyDescent="0.3">
      <c r="B4656" t="s">
        <v>7389</v>
      </c>
      <c r="C4656">
        <v>524394</v>
      </c>
      <c r="D4656" t="s">
        <v>7390</v>
      </c>
      <c r="E4656" t="s">
        <v>887</v>
      </c>
    </row>
    <row r="4657" spans="2:5" x14ac:dyDescent="0.3">
      <c r="B4657" t="s">
        <v>7391</v>
      </c>
      <c r="C4657">
        <v>504380</v>
      </c>
      <c r="D4657" t="s">
        <v>698</v>
      </c>
      <c r="E4657" t="s">
        <v>720</v>
      </c>
    </row>
    <row r="4658" spans="2:5" x14ac:dyDescent="0.3">
      <c r="B4658" t="s">
        <v>7392</v>
      </c>
      <c r="C4658">
        <v>524200</v>
      </c>
      <c r="D4658" t="s">
        <v>7393</v>
      </c>
      <c r="E4658" t="s">
        <v>746</v>
      </c>
    </row>
    <row r="4659" spans="2:5" x14ac:dyDescent="0.3">
      <c r="B4659" t="s">
        <v>7394</v>
      </c>
      <c r="C4659">
        <v>534639</v>
      </c>
      <c r="D4659" t="s">
        <v>698</v>
      </c>
      <c r="E4659" t="s">
        <v>893</v>
      </c>
    </row>
    <row r="4660" spans="2:5" x14ac:dyDescent="0.3">
      <c r="B4660" t="s">
        <v>7395</v>
      </c>
      <c r="C4660">
        <v>517015</v>
      </c>
      <c r="D4660" t="s">
        <v>7396</v>
      </c>
      <c r="E4660" t="s">
        <v>968</v>
      </c>
    </row>
    <row r="4661" spans="2:5" x14ac:dyDescent="0.3">
      <c r="B4661" t="s">
        <v>7397</v>
      </c>
      <c r="C4661" t="s">
        <v>698</v>
      </c>
      <c r="D4661" t="s">
        <v>7398</v>
      </c>
      <c r="E4661" t="s">
        <v>709</v>
      </c>
    </row>
    <row r="4662" spans="2:5" x14ac:dyDescent="0.3">
      <c r="B4662" t="s">
        <v>7399</v>
      </c>
      <c r="C4662">
        <v>531051</v>
      </c>
      <c r="D4662" t="s">
        <v>698</v>
      </c>
      <c r="E4662" t="s">
        <v>715</v>
      </c>
    </row>
    <row r="4663" spans="2:5" x14ac:dyDescent="0.3">
      <c r="B4663" t="s">
        <v>7400</v>
      </c>
      <c r="C4663">
        <v>524129</v>
      </c>
      <c r="D4663" t="s">
        <v>7401</v>
      </c>
      <c r="E4663" t="s">
        <v>1075</v>
      </c>
    </row>
    <row r="4664" spans="2:5" x14ac:dyDescent="0.3">
      <c r="B4664" t="s">
        <v>7402</v>
      </c>
      <c r="C4664">
        <v>524129</v>
      </c>
      <c r="D4664" t="s">
        <v>7403</v>
      </c>
      <c r="E4664" t="s">
        <v>1075</v>
      </c>
    </row>
    <row r="4665" spans="2:5" x14ac:dyDescent="0.3">
      <c r="B4665" t="s">
        <v>7404</v>
      </c>
      <c r="C4665">
        <v>530401</v>
      </c>
      <c r="D4665" t="s">
        <v>698</v>
      </c>
      <c r="E4665" t="s">
        <v>746</v>
      </c>
    </row>
    <row r="4666" spans="2:5" x14ac:dyDescent="0.3">
      <c r="B4666" t="s">
        <v>7405</v>
      </c>
      <c r="C4666">
        <v>532613</v>
      </c>
      <c r="D4666" t="s">
        <v>7406</v>
      </c>
      <c r="E4666" t="s">
        <v>720</v>
      </c>
    </row>
    <row r="4667" spans="2:5" x14ac:dyDescent="0.3">
      <c r="B4667" t="s">
        <v>7407</v>
      </c>
      <c r="C4667">
        <v>507880</v>
      </c>
      <c r="D4667" t="s">
        <v>7408</v>
      </c>
      <c r="E4667" t="s">
        <v>812</v>
      </c>
    </row>
    <row r="4668" spans="2:5" x14ac:dyDescent="0.3">
      <c r="B4668" t="s">
        <v>7409</v>
      </c>
      <c r="C4668">
        <v>514302</v>
      </c>
      <c r="D4668" t="s">
        <v>698</v>
      </c>
      <c r="E4668" t="s">
        <v>713</v>
      </c>
    </row>
    <row r="4669" spans="2:5" x14ac:dyDescent="0.3">
      <c r="B4669" t="s">
        <v>7410</v>
      </c>
      <c r="C4669">
        <v>511726</v>
      </c>
      <c r="D4669" t="s">
        <v>7411</v>
      </c>
      <c r="E4669" t="s">
        <v>784</v>
      </c>
    </row>
    <row r="4670" spans="2:5" x14ac:dyDescent="0.3">
      <c r="B4670" t="s">
        <v>7412</v>
      </c>
      <c r="C4670">
        <v>530627</v>
      </c>
      <c r="D4670" t="s">
        <v>698</v>
      </c>
      <c r="E4670" t="s">
        <v>858</v>
      </c>
    </row>
    <row r="4671" spans="2:5" x14ac:dyDescent="0.3">
      <c r="B4671" t="s">
        <v>7413</v>
      </c>
      <c r="C4671">
        <v>519457</v>
      </c>
      <c r="D4671" t="s">
        <v>698</v>
      </c>
      <c r="E4671" t="s">
        <v>758</v>
      </c>
    </row>
    <row r="4672" spans="2:5" x14ac:dyDescent="0.3">
      <c r="B4672" t="s">
        <v>7414</v>
      </c>
      <c r="C4672">
        <v>530521</v>
      </c>
      <c r="D4672" t="s">
        <v>698</v>
      </c>
      <c r="E4672" t="s">
        <v>812</v>
      </c>
    </row>
    <row r="4673" spans="2:5" x14ac:dyDescent="0.3">
      <c r="B4673" t="s">
        <v>7415</v>
      </c>
      <c r="C4673">
        <v>539167</v>
      </c>
      <c r="D4673" t="s">
        <v>698</v>
      </c>
      <c r="E4673" t="s">
        <v>715</v>
      </c>
    </row>
    <row r="4674" spans="2:5" x14ac:dyDescent="0.3">
      <c r="B4674" t="s">
        <v>7416</v>
      </c>
      <c r="C4674">
        <v>532354</v>
      </c>
      <c r="D4674" t="s">
        <v>698</v>
      </c>
      <c r="E4674" t="s">
        <v>791</v>
      </c>
    </row>
    <row r="4675" spans="2:5" x14ac:dyDescent="0.3">
      <c r="B4675" t="s">
        <v>7417</v>
      </c>
      <c r="C4675">
        <v>532372</v>
      </c>
      <c r="D4675" t="s">
        <v>698</v>
      </c>
      <c r="E4675" t="s">
        <v>791</v>
      </c>
    </row>
    <row r="4676" spans="2:5" x14ac:dyDescent="0.3">
      <c r="B4676" t="s">
        <v>7418</v>
      </c>
      <c r="C4676">
        <v>534741</v>
      </c>
      <c r="D4676" t="s">
        <v>698</v>
      </c>
      <c r="E4676" t="s">
        <v>803</v>
      </c>
    </row>
    <row r="4677" spans="2:5" x14ac:dyDescent="0.3">
      <c r="B4677" t="s">
        <v>7419</v>
      </c>
      <c r="C4677">
        <v>531126</v>
      </c>
      <c r="D4677" t="s">
        <v>698</v>
      </c>
      <c r="E4677" t="s">
        <v>791</v>
      </c>
    </row>
    <row r="4678" spans="2:5" x14ac:dyDescent="0.3">
      <c r="B4678" t="s">
        <v>7420</v>
      </c>
      <c r="C4678">
        <v>532721</v>
      </c>
      <c r="D4678" t="s">
        <v>7421</v>
      </c>
      <c r="E4678" t="s">
        <v>730</v>
      </c>
    </row>
    <row r="4679" spans="2:5" x14ac:dyDescent="0.3">
      <c r="B4679" t="s">
        <v>7422</v>
      </c>
      <c r="C4679">
        <v>531025</v>
      </c>
      <c r="D4679" t="s">
        <v>698</v>
      </c>
      <c r="E4679" t="s">
        <v>681</v>
      </c>
    </row>
    <row r="4680" spans="2:5" x14ac:dyDescent="0.3">
      <c r="B4680" t="s">
        <v>7423</v>
      </c>
      <c r="C4680">
        <v>506146</v>
      </c>
      <c r="D4680" t="s">
        <v>7424</v>
      </c>
      <c r="E4680" t="s">
        <v>713</v>
      </c>
    </row>
    <row r="4681" spans="2:5" x14ac:dyDescent="0.3">
      <c r="B4681" t="s">
        <v>7425</v>
      </c>
      <c r="C4681">
        <v>509055</v>
      </c>
      <c r="D4681" t="s">
        <v>7426</v>
      </c>
      <c r="E4681" t="s">
        <v>711</v>
      </c>
    </row>
    <row r="4682" spans="2:5" x14ac:dyDescent="0.3">
      <c r="B4682" t="s">
        <v>7427</v>
      </c>
      <c r="C4682">
        <v>540097</v>
      </c>
      <c r="D4682" t="s">
        <v>698</v>
      </c>
      <c r="E4682" t="s">
        <v>681</v>
      </c>
    </row>
    <row r="4683" spans="2:5" x14ac:dyDescent="0.3">
      <c r="B4683" t="s">
        <v>7428</v>
      </c>
      <c r="C4683">
        <v>532411</v>
      </c>
      <c r="D4683" t="s">
        <v>7429</v>
      </c>
      <c r="E4683" t="s">
        <v>791</v>
      </c>
    </row>
    <row r="4684" spans="2:5" x14ac:dyDescent="0.3">
      <c r="B4684" t="s">
        <v>7430</v>
      </c>
      <c r="C4684">
        <v>539398</v>
      </c>
      <c r="D4684" t="s">
        <v>698</v>
      </c>
      <c r="E4684" t="s">
        <v>706</v>
      </c>
    </row>
    <row r="4685" spans="2:5" x14ac:dyDescent="0.3">
      <c r="B4685" t="s">
        <v>7431</v>
      </c>
      <c r="C4685">
        <v>538598</v>
      </c>
      <c r="D4685" t="s">
        <v>698</v>
      </c>
      <c r="E4685" t="s">
        <v>713</v>
      </c>
    </row>
    <row r="4686" spans="2:5" x14ac:dyDescent="0.3">
      <c r="B4686" t="s">
        <v>7432</v>
      </c>
      <c r="C4686">
        <v>516072</v>
      </c>
      <c r="D4686" t="s">
        <v>7433</v>
      </c>
      <c r="E4686" t="s">
        <v>746</v>
      </c>
    </row>
    <row r="4687" spans="2:5" x14ac:dyDescent="0.3">
      <c r="B4687" t="s">
        <v>7434</v>
      </c>
      <c r="C4687">
        <v>512064</v>
      </c>
      <c r="D4687" t="s">
        <v>7435</v>
      </c>
      <c r="E4687" t="s">
        <v>1119</v>
      </c>
    </row>
    <row r="4688" spans="2:5" x14ac:dyDescent="0.3">
      <c r="B4688" t="s">
        <v>7436</v>
      </c>
      <c r="C4688">
        <v>526441</v>
      </c>
      <c r="D4688" t="s">
        <v>698</v>
      </c>
      <c r="E4688" t="s">
        <v>2301</v>
      </c>
    </row>
    <row r="4689" spans="2:5" x14ac:dyDescent="0.3">
      <c r="B4689" t="s">
        <v>7437</v>
      </c>
      <c r="C4689">
        <v>531668</v>
      </c>
      <c r="D4689" t="s">
        <v>698</v>
      </c>
      <c r="E4689" t="s">
        <v>701</v>
      </c>
    </row>
    <row r="4690" spans="2:5" x14ac:dyDescent="0.3">
      <c r="B4690" t="s">
        <v>7438</v>
      </c>
      <c r="C4690">
        <v>524711</v>
      </c>
      <c r="D4690" t="s">
        <v>698</v>
      </c>
      <c r="E4690" t="s">
        <v>736</v>
      </c>
    </row>
    <row r="4691" spans="2:5" x14ac:dyDescent="0.3">
      <c r="B4691" t="s">
        <v>7439</v>
      </c>
      <c r="C4691">
        <v>538565</v>
      </c>
      <c r="D4691" t="s">
        <v>698</v>
      </c>
      <c r="E4691" t="s">
        <v>715</v>
      </c>
    </row>
    <row r="4692" spans="2:5" x14ac:dyDescent="0.3">
      <c r="B4692" t="s">
        <v>7440</v>
      </c>
      <c r="C4692">
        <v>540823</v>
      </c>
      <c r="D4692" t="s">
        <v>698</v>
      </c>
      <c r="E4692" t="s">
        <v>720</v>
      </c>
    </row>
    <row r="4693" spans="2:5" x14ac:dyDescent="0.3">
      <c r="B4693" t="s">
        <v>7441</v>
      </c>
      <c r="C4693">
        <v>541735</v>
      </c>
      <c r="D4693" t="s">
        <v>698</v>
      </c>
      <c r="E4693" t="s">
        <v>1096</v>
      </c>
    </row>
    <row r="4694" spans="2:5" x14ac:dyDescent="0.3">
      <c r="B4694" t="s">
        <v>7442</v>
      </c>
      <c r="C4694">
        <v>530057</v>
      </c>
      <c r="D4694" t="s">
        <v>698</v>
      </c>
      <c r="E4694" t="s">
        <v>736</v>
      </c>
    </row>
    <row r="4695" spans="2:5" x14ac:dyDescent="0.3">
      <c r="B4695" t="s">
        <v>7443</v>
      </c>
      <c r="C4695">
        <v>524576</v>
      </c>
      <c r="D4695" t="s">
        <v>698</v>
      </c>
      <c r="E4695" t="s">
        <v>746</v>
      </c>
    </row>
    <row r="4696" spans="2:5" x14ac:dyDescent="0.3">
      <c r="B4696" t="s">
        <v>7444</v>
      </c>
      <c r="C4696">
        <v>532660</v>
      </c>
      <c r="D4696" t="s">
        <v>7445</v>
      </c>
      <c r="E4696" t="s">
        <v>736</v>
      </c>
    </row>
    <row r="4697" spans="2:5" x14ac:dyDescent="0.3">
      <c r="B4697" t="s">
        <v>7446</v>
      </c>
      <c r="C4697">
        <v>511509</v>
      </c>
      <c r="D4697" t="s">
        <v>698</v>
      </c>
      <c r="E4697" t="s">
        <v>1036</v>
      </c>
    </row>
    <row r="4698" spans="2:5" x14ac:dyDescent="0.3">
      <c r="B4698" t="s">
        <v>7447</v>
      </c>
      <c r="C4698">
        <v>509026</v>
      </c>
      <c r="D4698" t="s">
        <v>698</v>
      </c>
      <c r="E4698" t="s">
        <v>803</v>
      </c>
    </row>
    <row r="4699" spans="2:5" x14ac:dyDescent="0.3">
      <c r="B4699" t="s">
        <v>7448</v>
      </c>
      <c r="C4699">
        <v>536128</v>
      </c>
      <c r="D4699" t="s">
        <v>698</v>
      </c>
      <c r="E4699" t="s">
        <v>1096</v>
      </c>
    </row>
    <row r="4700" spans="2:5" x14ac:dyDescent="0.3">
      <c r="B4700" t="s">
        <v>7449</v>
      </c>
      <c r="C4700">
        <v>511333</v>
      </c>
      <c r="D4700" t="s">
        <v>7450</v>
      </c>
      <c r="E4700" t="s">
        <v>681</v>
      </c>
    </row>
    <row r="4701" spans="2:5" x14ac:dyDescent="0.3">
      <c r="B4701" t="s">
        <v>7451</v>
      </c>
      <c r="C4701">
        <v>534976</v>
      </c>
      <c r="D4701" t="s">
        <v>7452</v>
      </c>
      <c r="E4701" t="s">
        <v>867</v>
      </c>
    </row>
    <row r="4702" spans="2:5" x14ac:dyDescent="0.3">
      <c r="B4702" t="s">
        <v>7453</v>
      </c>
      <c r="C4702">
        <v>533427</v>
      </c>
      <c r="D4702" t="s">
        <v>698</v>
      </c>
      <c r="E4702" t="s">
        <v>834</v>
      </c>
    </row>
    <row r="4703" spans="2:5" x14ac:dyDescent="0.3">
      <c r="B4703" t="s">
        <v>7454</v>
      </c>
      <c r="C4703">
        <v>539222</v>
      </c>
      <c r="D4703" t="s">
        <v>698</v>
      </c>
      <c r="E4703" t="s">
        <v>1701</v>
      </c>
    </row>
    <row r="4704" spans="2:5" x14ac:dyDescent="0.3">
      <c r="B4704" t="s">
        <v>7455</v>
      </c>
      <c r="C4704">
        <v>532822</v>
      </c>
      <c r="D4704" t="s">
        <v>7456</v>
      </c>
      <c r="E4704" t="s">
        <v>1642</v>
      </c>
    </row>
    <row r="4705" spans="2:5" x14ac:dyDescent="0.3">
      <c r="B4705" t="s">
        <v>7457</v>
      </c>
      <c r="C4705">
        <v>522122</v>
      </c>
      <c r="D4705" t="s">
        <v>698</v>
      </c>
      <c r="E4705" t="s">
        <v>713</v>
      </c>
    </row>
    <row r="4706" spans="2:5" x14ac:dyDescent="0.3">
      <c r="B4706" t="s">
        <v>7458</v>
      </c>
      <c r="C4706">
        <v>522122</v>
      </c>
      <c r="D4706" t="s">
        <v>698</v>
      </c>
      <c r="E4706" t="s">
        <v>713</v>
      </c>
    </row>
    <row r="4707" spans="2:5" x14ac:dyDescent="0.3">
      <c r="B4707" t="s">
        <v>7459</v>
      </c>
      <c r="C4707">
        <v>509038</v>
      </c>
      <c r="D4707" t="s">
        <v>698</v>
      </c>
      <c r="E4707" t="s">
        <v>715</v>
      </c>
    </row>
    <row r="4708" spans="2:5" x14ac:dyDescent="0.3">
      <c r="B4708" t="s">
        <v>7460</v>
      </c>
      <c r="C4708">
        <v>532757</v>
      </c>
      <c r="D4708" t="s">
        <v>7461</v>
      </c>
      <c r="E4708" t="s">
        <v>741</v>
      </c>
    </row>
    <row r="4709" spans="2:5" x14ac:dyDescent="0.3">
      <c r="B4709" t="s">
        <v>7462</v>
      </c>
      <c r="C4709">
        <v>500575</v>
      </c>
      <c r="D4709" t="s">
        <v>7463</v>
      </c>
      <c r="E4709" t="s">
        <v>1067</v>
      </c>
    </row>
    <row r="4710" spans="2:5" x14ac:dyDescent="0.3">
      <c r="B4710" t="s">
        <v>7464</v>
      </c>
      <c r="C4710">
        <v>512215</v>
      </c>
      <c r="D4710" t="s">
        <v>698</v>
      </c>
      <c r="E4710" t="s">
        <v>681</v>
      </c>
    </row>
    <row r="4711" spans="2:5" x14ac:dyDescent="0.3">
      <c r="B4711" t="s">
        <v>7465</v>
      </c>
      <c r="C4711">
        <v>539118</v>
      </c>
      <c r="D4711" t="s">
        <v>7466</v>
      </c>
      <c r="E4711" t="s">
        <v>1019</v>
      </c>
    </row>
    <row r="4712" spans="2:5" x14ac:dyDescent="0.3">
      <c r="B4712" t="s">
        <v>7467</v>
      </c>
      <c r="C4712">
        <v>519331</v>
      </c>
      <c r="D4712" t="s">
        <v>698</v>
      </c>
      <c r="E4712" t="s">
        <v>1096</v>
      </c>
    </row>
    <row r="4713" spans="2:5" x14ac:dyDescent="0.3">
      <c r="B4713" t="s">
        <v>7468</v>
      </c>
      <c r="C4713">
        <v>509966</v>
      </c>
      <c r="D4713" t="s">
        <v>7469</v>
      </c>
      <c r="E4713" t="s">
        <v>2869</v>
      </c>
    </row>
    <row r="4714" spans="2:5" x14ac:dyDescent="0.3">
      <c r="B4714" t="s">
        <v>7470</v>
      </c>
      <c r="C4714">
        <v>532893</v>
      </c>
      <c r="D4714" t="s">
        <v>698</v>
      </c>
      <c r="E4714" t="s">
        <v>713</v>
      </c>
    </row>
    <row r="4715" spans="2:5" x14ac:dyDescent="0.3">
      <c r="B4715" t="s">
        <v>7471</v>
      </c>
      <c r="C4715">
        <v>517399</v>
      </c>
      <c r="D4715" t="s">
        <v>7472</v>
      </c>
      <c r="E4715" t="s">
        <v>1067</v>
      </c>
    </row>
    <row r="4716" spans="2:5" x14ac:dyDescent="0.3">
      <c r="B4716" t="s">
        <v>7473</v>
      </c>
      <c r="C4716">
        <v>506142</v>
      </c>
      <c r="D4716" t="s">
        <v>698</v>
      </c>
      <c r="E4716" t="s">
        <v>681</v>
      </c>
    </row>
    <row r="4717" spans="2:5" x14ac:dyDescent="0.3">
      <c r="B4717" t="s">
        <v>7474</v>
      </c>
      <c r="C4717">
        <v>501391</v>
      </c>
      <c r="D4717" t="s">
        <v>698</v>
      </c>
      <c r="E4717" t="s">
        <v>720</v>
      </c>
    </row>
    <row r="4718" spans="2:5" x14ac:dyDescent="0.3">
      <c r="B4718" t="s">
        <v>7475</v>
      </c>
      <c r="C4718">
        <v>504220</v>
      </c>
      <c r="D4718" t="s">
        <v>698</v>
      </c>
      <c r="E4718" t="s">
        <v>706</v>
      </c>
    </row>
    <row r="4719" spans="2:5" x14ac:dyDescent="0.3">
      <c r="B4719" t="s">
        <v>7476</v>
      </c>
      <c r="C4719" t="s">
        <v>698</v>
      </c>
      <c r="D4719" t="s">
        <v>7477</v>
      </c>
      <c r="E4719" t="s">
        <v>789</v>
      </c>
    </row>
    <row r="4720" spans="2:5" x14ac:dyDescent="0.3">
      <c r="B4720" t="s">
        <v>7478</v>
      </c>
      <c r="C4720">
        <v>504220</v>
      </c>
      <c r="D4720" t="s">
        <v>698</v>
      </c>
      <c r="E4720" t="s">
        <v>706</v>
      </c>
    </row>
    <row r="4721" spans="2:5" x14ac:dyDescent="0.3">
      <c r="B4721" t="s">
        <v>7479</v>
      </c>
      <c r="C4721">
        <v>505583</v>
      </c>
      <c r="D4721" t="s">
        <v>698</v>
      </c>
      <c r="E4721" t="s">
        <v>784</v>
      </c>
    </row>
    <row r="4722" spans="2:5" x14ac:dyDescent="0.3">
      <c r="B4722" t="s">
        <v>7480</v>
      </c>
      <c r="C4722">
        <v>541445</v>
      </c>
      <c r="D4722" t="s">
        <v>698</v>
      </c>
      <c r="E4722" t="s">
        <v>996</v>
      </c>
    </row>
    <row r="4723" spans="2:5" x14ac:dyDescent="0.3">
      <c r="B4723" t="s">
        <v>7481</v>
      </c>
      <c r="C4723">
        <v>533023</v>
      </c>
      <c r="D4723" t="s">
        <v>7482</v>
      </c>
      <c r="E4723" t="s">
        <v>1053</v>
      </c>
    </row>
    <row r="4724" spans="2:5" x14ac:dyDescent="0.3">
      <c r="B4724" t="s">
        <v>7483</v>
      </c>
      <c r="C4724">
        <v>533023</v>
      </c>
      <c r="D4724" t="s">
        <v>7484</v>
      </c>
      <c r="E4724" t="s">
        <v>1053</v>
      </c>
    </row>
    <row r="4725" spans="2:5" x14ac:dyDescent="0.3">
      <c r="B4725" t="s">
        <v>7485</v>
      </c>
      <c r="C4725">
        <v>503675</v>
      </c>
      <c r="D4725" t="s">
        <v>698</v>
      </c>
      <c r="E4725" t="s">
        <v>1119</v>
      </c>
    </row>
    <row r="4726" spans="2:5" x14ac:dyDescent="0.3">
      <c r="B4726" t="s">
        <v>7486</v>
      </c>
      <c r="C4726">
        <v>501370</v>
      </c>
      <c r="D4726" t="s">
        <v>698</v>
      </c>
      <c r="E4726" t="s">
        <v>782</v>
      </c>
    </row>
    <row r="4727" spans="2:5" x14ac:dyDescent="0.3">
      <c r="B4727" t="s">
        <v>7487</v>
      </c>
      <c r="C4727">
        <v>507410</v>
      </c>
      <c r="D4727" t="s">
        <v>7488</v>
      </c>
      <c r="E4727" t="s">
        <v>687</v>
      </c>
    </row>
    <row r="4728" spans="2:5" x14ac:dyDescent="0.3">
      <c r="B4728" t="s">
        <v>7489</v>
      </c>
      <c r="C4728">
        <v>511147</v>
      </c>
      <c r="D4728" t="s">
        <v>698</v>
      </c>
      <c r="E4728" t="s">
        <v>715</v>
      </c>
    </row>
    <row r="4729" spans="2:5" x14ac:dyDescent="0.3">
      <c r="B4729" t="s">
        <v>7490</v>
      </c>
      <c r="C4729">
        <v>532053</v>
      </c>
      <c r="D4729" t="s">
        <v>698</v>
      </c>
      <c r="E4729" t="s">
        <v>681</v>
      </c>
    </row>
    <row r="4730" spans="2:5" x14ac:dyDescent="0.3">
      <c r="B4730" t="s">
        <v>7491</v>
      </c>
      <c r="C4730">
        <v>524212</v>
      </c>
      <c r="D4730" t="s">
        <v>7492</v>
      </c>
      <c r="E4730" t="s">
        <v>736</v>
      </c>
    </row>
    <row r="4731" spans="2:5" x14ac:dyDescent="0.3">
      <c r="B4731" t="s">
        <v>7493</v>
      </c>
      <c r="C4731">
        <v>511690</v>
      </c>
      <c r="D4731" t="s">
        <v>698</v>
      </c>
      <c r="E4731" t="s">
        <v>715</v>
      </c>
    </row>
    <row r="4732" spans="2:5" x14ac:dyDescent="0.3">
      <c r="B4732" t="s">
        <v>7494</v>
      </c>
      <c r="C4732">
        <v>508494</v>
      </c>
      <c r="D4732" t="s">
        <v>698</v>
      </c>
      <c r="E4732" t="s">
        <v>1105</v>
      </c>
    </row>
    <row r="4733" spans="2:5" x14ac:dyDescent="0.3">
      <c r="B4733" t="s">
        <v>7495</v>
      </c>
      <c r="C4733">
        <v>523660</v>
      </c>
      <c r="D4733" t="s">
        <v>698</v>
      </c>
      <c r="E4733" t="s">
        <v>778</v>
      </c>
    </row>
    <row r="4734" spans="2:5" x14ac:dyDescent="0.3">
      <c r="B4734" t="s">
        <v>7496</v>
      </c>
      <c r="C4734" t="s">
        <v>698</v>
      </c>
      <c r="D4734" t="s">
        <v>7497</v>
      </c>
      <c r="E4734" t="s">
        <v>709</v>
      </c>
    </row>
    <row r="4735" spans="2:5" x14ac:dyDescent="0.3">
      <c r="B4735" t="s">
        <v>7498</v>
      </c>
      <c r="C4735">
        <v>780016</v>
      </c>
      <c r="D4735" t="s">
        <v>698</v>
      </c>
      <c r="E4735" t="s">
        <v>789</v>
      </c>
    </row>
    <row r="4736" spans="2:5" x14ac:dyDescent="0.3">
      <c r="B4736" t="s">
        <v>7499</v>
      </c>
      <c r="C4736">
        <v>517498</v>
      </c>
      <c r="D4736" t="s">
        <v>7500</v>
      </c>
      <c r="E4736" t="s">
        <v>996</v>
      </c>
    </row>
    <row r="4737" spans="2:5" x14ac:dyDescent="0.3">
      <c r="B4737" t="s">
        <v>7501</v>
      </c>
      <c r="C4737">
        <v>511074</v>
      </c>
      <c r="D4737" t="s">
        <v>698</v>
      </c>
      <c r="E4737" t="s">
        <v>715</v>
      </c>
    </row>
    <row r="4738" spans="2:5" x14ac:dyDescent="0.3">
      <c r="B4738" t="s">
        <v>7502</v>
      </c>
      <c r="C4738">
        <v>533452</v>
      </c>
      <c r="D4738" t="s">
        <v>7503</v>
      </c>
      <c r="E4738" t="s">
        <v>681</v>
      </c>
    </row>
    <row r="4739" spans="2:5" x14ac:dyDescent="0.3">
      <c r="B4739" t="s">
        <v>7504</v>
      </c>
      <c r="C4739">
        <v>523011</v>
      </c>
      <c r="D4739" t="s">
        <v>7505</v>
      </c>
      <c r="E4739" t="s">
        <v>720</v>
      </c>
    </row>
    <row r="4740" spans="2:5" x14ac:dyDescent="0.3">
      <c r="B4740" t="s">
        <v>7506</v>
      </c>
      <c r="C4740">
        <v>504988</v>
      </c>
      <c r="D4740" t="s">
        <v>698</v>
      </c>
      <c r="E4740" t="s">
        <v>1618</v>
      </c>
    </row>
    <row r="4741" spans="2:5" x14ac:dyDescent="0.3">
      <c r="B4741" t="s">
        <v>7507</v>
      </c>
      <c r="C4741">
        <v>524661</v>
      </c>
      <c r="D4741" t="s">
        <v>698</v>
      </c>
      <c r="E4741" t="s">
        <v>736</v>
      </c>
    </row>
    <row r="4742" spans="2:5" x14ac:dyDescent="0.3">
      <c r="B4742" t="s">
        <v>7508</v>
      </c>
      <c r="C4742">
        <v>532016</v>
      </c>
      <c r="D4742" t="s">
        <v>698</v>
      </c>
      <c r="E4742" t="s">
        <v>784</v>
      </c>
    </row>
    <row r="4743" spans="2:5" x14ac:dyDescent="0.3">
      <c r="B4743" t="s">
        <v>7509</v>
      </c>
      <c r="C4743">
        <v>531211</v>
      </c>
      <c r="D4743" t="s">
        <v>698</v>
      </c>
      <c r="E4743" t="s">
        <v>681</v>
      </c>
    </row>
    <row r="4744" spans="2:5" x14ac:dyDescent="0.3">
      <c r="B4744" t="s">
        <v>7510</v>
      </c>
      <c r="C4744">
        <v>514162</v>
      </c>
      <c r="D4744" t="s">
        <v>7511</v>
      </c>
      <c r="E4744" t="s">
        <v>713</v>
      </c>
    </row>
    <row r="4745" spans="2:5" x14ac:dyDescent="0.3">
      <c r="B4745" t="s">
        <v>7512</v>
      </c>
      <c r="C4745">
        <v>532144</v>
      </c>
      <c r="D4745" t="s">
        <v>7513</v>
      </c>
      <c r="E4745" t="s">
        <v>1096</v>
      </c>
    </row>
    <row r="4746" spans="2:5" x14ac:dyDescent="0.3">
      <c r="B4746" t="s">
        <v>7514</v>
      </c>
      <c r="C4746">
        <v>532553</v>
      </c>
      <c r="D4746" t="s">
        <v>7515</v>
      </c>
      <c r="E4746" t="s">
        <v>1096</v>
      </c>
    </row>
    <row r="4747" spans="2:5" x14ac:dyDescent="0.3">
      <c r="B4747" t="s">
        <v>7516</v>
      </c>
      <c r="C4747">
        <v>514162</v>
      </c>
      <c r="D4747" t="s">
        <v>7511</v>
      </c>
      <c r="E4747" t="s">
        <v>713</v>
      </c>
    </row>
    <row r="4748" spans="2:5" x14ac:dyDescent="0.3">
      <c r="B4748" t="s">
        <v>7517</v>
      </c>
      <c r="C4748">
        <v>533252</v>
      </c>
      <c r="D4748" t="s">
        <v>7518</v>
      </c>
      <c r="E4748" t="s">
        <v>681</v>
      </c>
    </row>
    <row r="4749" spans="2:5" x14ac:dyDescent="0.3">
      <c r="B4749" t="s">
        <v>7519</v>
      </c>
      <c r="C4749">
        <v>526431</v>
      </c>
      <c r="D4749" t="s">
        <v>698</v>
      </c>
      <c r="E4749" t="s">
        <v>1124</v>
      </c>
    </row>
    <row r="4750" spans="2:5" x14ac:dyDescent="0.3">
      <c r="B4750" t="s">
        <v>7520</v>
      </c>
      <c r="C4750">
        <v>505412</v>
      </c>
      <c r="D4750" t="s">
        <v>7521</v>
      </c>
      <c r="E4750" t="s">
        <v>706</v>
      </c>
    </row>
    <row r="4751" spans="2:5" x14ac:dyDescent="0.3">
      <c r="B4751" t="s">
        <v>7522</v>
      </c>
      <c r="C4751">
        <v>505412</v>
      </c>
      <c r="D4751" t="s">
        <v>7521</v>
      </c>
      <c r="E4751" t="s">
        <v>706</v>
      </c>
    </row>
    <row r="4752" spans="2:5" x14ac:dyDescent="0.3">
      <c r="B4752" t="s">
        <v>7523</v>
      </c>
      <c r="C4752">
        <v>532373</v>
      </c>
      <c r="D4752" t="s">
        <v>698</v>
      </c>
      <c r="E4752" t="s">
        <v>720</v>
      </c>
    </row>
    <row r="4753" spans="2:5" x14ac:dyDescent="0.3">
      <c r="B4753" t="s">
        <v>7524</v>
      </c>
      <c r="C4753">
        <v>500444</v>
      </c>
      <c r="D4753" t="s">
        <v>7525</v>
      </c>
      <c r="E4753" t="s">
        <v>692</v>
      </c>
    </row>
    <row r="4754" spans="2:5" x14ac:dyDescent="0.3">
      <c r="B4754" t="s">
        <v>7526</v>
      </c>
      <c r="C4754">
        <v>538382</v>
      </c>
      <c r="D4754" t="s">
        <v>698</v>
      </c>
      <c r="E4754" t="s">
        <v>720</v>
      </c>
    </row>
    <row r="4755" spans="2:5" x14ac:dyDescent="0.3">
      <c r="B4755" t="s">
        <v>7527</v>
      </c>
      <c r="C4755">
        <v>504998</v>
      </c>
      <c r="D4755" t="s">
        <v>698</v>
      </c>
      <c r="E4755" t="s">
        <v>730</v>
      </c>
    </row>
    <row r="4756" spans="2:5" x14ac:dyDescent="0.3">
      <c r="B4756" t="s">
        <v>7528</v>
      </c>
      <c r="C4756">
        <v>505533</v>
      </c>
      <c r="D4756" t="s">
        <v>698</v>
      </c>
      <c r="E4756" t="s">
        <v>1187</v>
      </c>
    </row>
    <row r="4757" spans="2:5" x14ac:dyDescent="0.3">
      <c r="B4757" t="s">
        <v>7529</v>
      </c>
      <c r="C4757">
        <v>590073</v>
      </c>
      <c r="D4757" t="s">
        <v>7530</v>
      </c>
      <c r="E4757" t="s">
        <v>1053</v>
      </c>
    </row>
    <row r="4758" spans="2:5" x14ac:dyDescent="0.3">
      <c r="B4758" t="s">
        <v>7531</v>
      </c>
      <c r="C4758">
        <v>590073</v>
      </c>
      <c r="D4758" t="s">
        <v>7530</v>
      </c>
      <c r="E4758" t="s">
        <v>1053</v>
      </c>
    </row>
    <row r="4759" spans="2:5" x14ac:dyDescent="0.3">
      <c r="B4759" t="s">
        <v>7532</v>
      </c>
      <c r="C4759">
        <v>500238</v>
      </c>
      <c r="D4759" t="s">
        <v>7533</v>
      </c>
      <c r="E4759" t="s">
        <v>1067</v>
      </c>
    </row>
    <row r="4760" spans="2:5" x14ac:dyDescent="0.3">
      <c r="B4760" t="s">
        <v>7534</v>
      </c>
      <c r="C4760">
        <v>500238</v>
      </c>
      <c r="D4760" t="s">
        <v>7533</v>
      </c>
      <c r="E4760" t="s">
        <v>1067</v>
      </c>
    </row>
    <row r="4761" spans="2:5" x14ac:dyDescent="0.3">
      <c r="B4761" t="s">
        <v>7535</v>
      </c>
      <c r="C4761">
        <v>513713</v>
      </c>
      <c r="D4761" t="s">
        <v>698</v>
      </c>
      <c r="E4761" t="s">
        <v>812</v>
      </c>
    </row>
    <row r="4762" spans="2:5" x14ac:dyDescent="0.3">
      <c r="B4762" t="s">
        <v>7536</v>
      </c>
      <c r="C4762">
        <v>542667</v>
      </c>
      <c r="D4762" t="s">
        <v>7537</v>
      </c>
      <c r="E4762" t="s">
        <v>1064</v>
      </c>
    </row>
    <row r="4763" spans="2:5" x14ac:dyDescent="0.3">
      <c r="B4763" t="s">
        <v>7538</v>
      </c>
      <c r="C4763">
        <v>519214</v>
      </c>
      <c r="D4763" t="s">
        <v>698</v>
      </c>
      <c r="E4763" t="s">
        <v>715</v>
      </c>
    </row>
    <row r="4764" spans="2:5" x14ac:dyDescent="0.3">
      <c r="B4764" t="s">
        <v>7539</v>
      </c>
      <c r="C4764">
        <v>519224</v>
      </c>
      <c r="D4764" t="s">
        <v>7540</v>
      </c>
      <c r="E4764" t="s">
        <v>720</v>
      </c>
    </row>
    <row r="4765" spans="2:5" x14ac:dyDescent="0.3">
      <c r="B4765" t="s">
        <v>7541</v>
      </c>
      <c r="C4765">
        <v>526586</v>
      </c>
      <c r="D4765" t="s">
        <v>698</v>
      </c>
      <c r="E4765" t="s">
        <v>818</v>
      </c>
    </row>
    <row r="4766" spans="2:5" x14ac:dyDescent="0.3">
      <c r="B4766" t="s">
        <v>7542</v>
      </c>
      <c r="C4766">
        <v>522029</v>
      </c>
      <c r="D4766" t="s">
        <v>7543</v>
      </c>
      <c r="E4766" t="s">
        <v>706</v>
      </c>
    </row>
    <row r="4767" spans="2:5" x14ac:dyDescent="0.3">
      <c r="B4767" t="s">
        <v>7544</v>
      </c>
      <c r="C4767">
        <v>512022</v>
      </c>
      <c r="D4767" t="s">
        <v>698</v>
      </c>
      <c r="E4767" t="s">
        <v>681</v>
      </c>
    </row>
    <row r="4768" spans="2:5" x14ac:dyDescent="0.3">
      <c r="B4768" t="s">
        <v>7545</v>
      </c>
      <c r="C4768">
        <v>512022</v>
      </c>
      <c r="D4768" t="s">
        <v>698</v>
      </c>
      <c r="E4768" t="s">
        <v>681</v>
      </c>
    </row>
    <row r="4769" spans="2:5" x14ac:dyDescent="0.3">
      <c r="B4769" t="s">
        <v>7546</v>
      </c>
      <c r="C4769">
        <v>526471</v>
      </c>
      <c r="D4769" t="s">
        <v>698</v>
      </c>
      <c r="E4769" t="s">
        <v>1330</v>
      </c>
    </row>
    <row r="4770" spans="2:5" x14ac:dyDescent="0.3">
      <c r="B4770" t="s">
        <v>7547</v>
      </c>
      <c r="C4770">
        <v>514470</v>
      </c>
      <c r="D4770" t="s">
        <v>698</v>
      </c>
      <c r="E4770" t="s">
        <v>713</v>
      </c>
    </row>
    <row r="4771" spans="2:5" x14ac:dyDescent="0.3">
      <c r="B4771" t="s">
        <v>7548</v>
      </c>
      <c r="C4771">
        <v>514348</v>
      </c>
      <c r="D4771" t="s">
        <v>7549</v>
      </c>
      <c r="E4771" t="s">
        <v>713</v>
      </c>
    </row>
    <row r="4772" spans="2:5" x14ac:dyDescent="0.3">
      <c r="B4772" t="s">
        <v>7550</v>
      </c>
      <c r="C4772">
        <v>524758</v>
      </c>
      <c r="D4772" t="s">
        <v>698</v>
      </c>
      <c r="E4772" t="s">
        <v>736</v>
      </c>
    </row>
    <row r="4773" spans="2:5" x14ac:dyDescent="0.3">
      <c r="B4773" t="s">
        <v>7551</v>
      </c>
      <c r="C4773">
        <v>538873</v>
      </c>
      <c r="D4773" t="s">
        <v>698</v>
      </c>
      <c r="E4773" t="s">
        <v>715</v>
      </c>
    </row>
    <row r="4774" spans="2:5" x14ac:dyDescent="0.3">
      <c r="B4774" t="s">
        <v>7552</v>
      </c>
      <c r="C4774">
        <v>507685</v>
      </c>
      <c r="D4774" t="s">
        <v>7553</v>
      </c>
      <c r="E4774" t="s">
        <v>684</v>
      </c>
    </row>
    <row r="4775" spans="2:5" x14ac:dyDescent="0.3">
      <c r="B4775" t="s">
        <v>7554</v>
      </c>
      <c r="C4775">
        <v>507817</v>
      </c>
      <c r="D4775" t="s">
        <v>698</v>
      </c>
      <c r="E4775" t="s">
        <v>713</v>
      </c>
    </row>
    <row r="4776" spans="2:5" x14ac:dyDescent="0.3">
      <c r="B4776" t="s">
        <v>7555</v>
      </c>
      <c r="C4776">
        <v>511642</v>
      </c>
      <c r="D4776" t="s">
        <v>698</v>
      </c>
      <c r="E4776" t="s">
        <v>715</v>
      </c>
    </row>
    <row r="4777" spans="2:5" x14ac:dyDescent="0.3">
      <c r="B4777" t="s">
        <v>7556</v>
      </c>
      <c r="C4777">
        <v>532300</v>
      </c>
      <c r="D4777" t="s">
        <v>7557</v>
      </c>
      <c r="E4777" t="s">
        <v>736</v>
      </c>
    </row>
    <row r="4778" spans="2:5" x14ac:dyDescent="0.3">
      <c r="B4778" t="s">
        <v>7558</v>
      </c>
      <c r="C4778">
        <v>531396</v>
      </c>
      <c r="D4778" t="s">
        <v>698</v>
      </c>
      <c r="E4778" t="s">
        <v>791</v>
      </c>
    </row>
    <row r="4779" spans="2:5" x14ac:dyDescent="0.3">
      <c r="B4779" t="s">
        <v>7559</v>
      </c>
      <c r="C4779">
        <v>538128</v>
      </c>
      <c r="D4779" t="s">
        <v>698</v>
      </c>
      <c r="E4779" t="s">
        <v>812</v>
      </c>
    </row>
    <row r="4780" spans="2:5" x14ac:dyDescent="0.3">
      <c r="B4780" t="s">
        <v>7560</v>
      </c>
      <c r="C4780">
        <v>538268</v>
      </c>
      <c r="D4780" t="s">
        <v>7561</v>
      </c>
      <c r="E4780" t="s">
        <v>876</v>
      </c>
    </row>
    <row r="4781" spans="2:5" x14ac:dyDescent="0.3">
      <c r="B4781" t="s">
        <v>7562</v>
      </c>
      <c r="C4781">
        <v>526959</v>
      </c>
      <c r="D4781" t="s">
        <v>698</v>
      </c>
      <c r="E4781" t="s">
        <v>899</v>
      </c>
    </row>
    <row r="4782" spans="2:5" x14ac:dyDescent="0.3">
      <c r="B4782" t="s">
        <v>7563</v>
      </c>
      <c r="C4782">
        <v>526525</v>
      </c>
      <c r="D4782" t="s">
        <v>698</v>
      </c>
      <c r="E4782" t="s">
        <v>812</v>
      </c>
    </row>
    <row r="4783" spans="2:5" x14ac:dyDescent="0.3">
      <c r="B4783" t="s">
        <v>7564</v>
      </c>
      <c r="C4783">
        <v>538451</v>
      </c>
      <c r="D4783" t="s">
        <v>698</v>
      </c>
      <c r="E4783" t="s">
        <v>718</v>
      </c>
    </row>
    <row r="4784" spans="2:5" x14ac:dyDescent="0.3">
      <c r="B4784" t="s">
        <v>7565</v>
      </c>
      <c r="C4784" t="s">
        <v>698</v>
      </c>
      <c r="D4784" t="s">
        <v>7566</v>
      </c>
      <c r="E4784" t="s">
        <v>709</v>
      </c>
    </row>
    <row r="4785" spans="2:5" x14ac:dyDescent="0.3">
      <c r="B4785" t="s">
        <v>7567</v>
      </c>
      <c r="C4785">
        <v>505872</v>
      </c>
      <c r="D4785" t="s">
        <v>698</v>
      </c>
      <c r="E4785" t="s">
        <v>706</v>
      </c>
    </row>
    <row r="4786" spans="2:5" x14ac:dyDescent="0.3">
      <c r="B4786" t="s">
        <v>7568</v>
      </c>
      <c r="C4786">
        <v>532616</v>
      </c>
      <c r="D4786" t="s">
        <v>7569</v>
      </c>
      <c r="E4786" t="s">
        <v>1028</v>
      </c>
    </row>
    <row r="4787" spans="2:5" x14ac:dyDescent="0.3">
      <c r="B4787" t="s">
        <v>7570</v>
      </c>
      <c r="C4787">
        <v>542367</v>
      </c>
      <c r="D4787" t="s">
        <v>7571</v>
      </c>
      <c r="E4787" t="s">
        <v>5823</v>
      </c>
    </row>
    <row r="4788" spans="2:5" x14ac:dyDescent="0.3">
      <c r="B4788" t="s">
        <v>7572</v>
      </c>
      <c r="C4788">
        <v>532788</v>
      </c>
      <c r="D4788" t="s">
        <v>7573</v>
      </c>
      <c r="E4788" t="s">
        <v>844</v>
      </c>
    </row>
    <row r="4789" spans="2:5" x14ac:dyDescent="0.3">
      <c r="B4789" t="s">
        <v>7574</v>
      </c>
      <c r="C4789">
        <v>590013</v>
      </c>
      <c r="D4789" t="s">
        <v>7575</v>
      </c>
      <c r="E4789" t="s">
        <v>746</v>
      </c>
    </row>
    <row r="4790" spans="2:5" x14ac:dyDescent="0.3">
      <c r="B4790" t="s">
        <v>7576</v>
      </c>
      <c r="C4790">
        <v>590013</v>
      </c>
      <c r="D4790" t="s">
        <v>7577</v>
      </c>
      <c r="E4790" t="s">
        <v>746</v>
      </c>
    </row>
    <row r="4791" spans="2:5" x14ac:dyDescent="0.3">
      <c r="B4791" t="s">
        <v>7578</v>
      </c>
      <c r="C4791">
        <v>511012</v>
      </c>
      <c r="D4791" t="s">
        <v>698</v>
      </c>
      <c r="E4791" t="s">
        <v>718</v>
      </c>
    </row>
    <row r="4792" spans="2:5" x14ac:dyDescent="0.3">
      <c r="B4792" t="s">
        <v>7579</v>
      </c>
      <c r="C4792">
        <v>514378</v>
      </c>
      <c r="D4792" t="s">
        <v>698</v>
      </c>
      <c r="E4792" t="s">
        <v>720</v>
      </c>
    </row>
    <row r="4793" spans="2:5" x14ac:dyDescent="0.3">
      <c r="B4793" t="s">
        <v>7580</v>
      </c>
      <c r="C4793">
        <v>539939</v>
      </c>
      <c r="D4793" t="s">
        <v>698</v>
      </c>
      <c r="E4793" t="s">
        <v>858</v>
      </c>
    </row>
    <row r="4794" spans="2:5" x14ac:dyDescent="0.3">
      <c r="B4794" t="s">
        <v>7581</v>
      </c>
      <c r="C4794">
        <v>511601</v>
      </c>
      <c r="D4794" t="s">
        <v>698</v>
      </c>
      <c r="E4794" t="s">
        <v>720</v>
      </c>
    </row>
    <row r="4795" spans="2:5" x14ac:dyDescent="0.3">
      <c r="B4795" t="s">
        <v>7582</v>
      </c>
      <c r="C4795">
        <v>516030</v>
      </c>
      <c r="D4795" t="s">
        <v>698</v>
      </c>
      <c r="E4795" t="s">
        <v>692</v>
      </c>
    </row>
    <row r="4796" spans="2:5" x14ac:dyDescent="0.3">
      <c r="B4796" t="s">
        <v>7583</v>
      </c>
      <c r="C4796">
        <v>541167</v>
      </c>
      <c r="D4796" t="s">
        <v>698</v>
      </c>
      <c r="E4796" t="s">
        <v>858</v>
      </c>
    </row>
    <row r="4797" spans="2:5" x14ac:dyDescent="0.3">
      <c r="B4797" t="s">
        <v>7584</v>
      </c>
      <c r="C4797">
        <v>530063</v>
      </c>
      <c r="D4797" t="s">
        <v>698</v>
      </c>
      <c r="E4797" t="s">
        <v>893</v>
      </c>
    </row>
    <row r="4798" spans="2:5" x14ac:dyDescent="0.3">
      <c r="B4798" t="s">
        <v>7585</v>
      </c>
      <c r="C4798">
        <v>532648</v>
      </c>
      <c r="D4798" t="s">
        <v>7586</v>
      </c>
      <c r="E4798" t="s">
        <v>1016</v>
      </c>
    </row>
    <row r="4799" spans="2:5" x14ac:dyDescent="0.3">
      <c r="B4799" t="s">
        <v>7587</v>
      </c>
      <c r="C4799">
        <v>531260</v>
      </c>
      <c r="D4799" t="s">
        <v>698</v>
      </c>
      <c r="E4799" t="s">
        <v>758</v>
      </c>
    </row>
    <row r="4800" spans="2:5" x14ac:dyDescent="0.3">
      <c r="B4800" t="s">
        <v>7588</v>
      </c>
      <c r="C4800">
        <v>522209</v>
      </c>
      <c r="D4800" t="s">
        <v>698</v>
      </c>
      <c r="E4800" t="s">
        <v>681</v>
      </c>
    </row>
    <row r="4801" spans="2:5" x14ac:dyDescent="0.3">
      <c r="B4801" t="s">
        <v>7589</v>
      </c>
      <c r="C4801">
        <v>522209</v>
      </c>
      <c r="D4801" t="s">
        <v>698</v>
      </c>
      <c r="E4801" t="s">
        <v>681</v>
      </c>
    </row>
    <row r="4802" spans="2:5" x14ac:dyDescent="0.3">
      <c r="B4802" t="s">
        <v>7590</v>
      </c>
      <c r="C4802">
        <v>539097</v>
      </c>
      <c r="D4802" t="s">
        <v>698</v>
      </c>
      <c r="E4802" t="s">
        <v>720</v>
      </c>
    </row>
    <row r="4803" spans="2:5" x14ac:dyDescent="0.3">
      <c r="B4803" t="s">
        <v>7591</v>
      </c>
      <c r="C4803">
        <v>530675</v>
      </c>
      <c r="D4803" t="s">
        <v>698</v>
      </c>
      <c r="E4803" t="s">
        <v>812</v>
      </c>
    </row>
    <row r="4804" spans="2:5" x14ac:dyDescent="0.3">
      <c r="B4804" t="s">
        <v>7592</v>
      </c>
      <c r="C4804">
        <v>540550</v>
      </c>
      <c r="D4804" t="s">
        <v>698</v>
      </c>
      <c r="E4804" t="s">
        <v>858</v>
      </c>
    </row>
    <row r="4805" spans="2:5" x14ac:dyDescent="0.3">
      <c r="B4805" t="s">
        <v>7593</v>
      </c>
      <c r="C4805">
        <v>522108</v>
      </c>
      <c r="D4805" t="s">
        <v>698</v>
      </c>
      <c r="E4805" t="s">
        <v>1053</v>
      </c>
    </row>
    <row r="4806" spans="2:5" x14ac:dyDescent="0.3">
      <c r="B4806" t="s">
        <v>7594</v>
      </c>
      <c r="C4806">
        <v>522108</v>
      </c>
      <c r="D4806" t="s">
        <v>698</v>
      </c>
      <c r="E4806" t="s">
        <v>1053</v>
      </c>
    </row>
    <row r="4807" spans="2:5" x14ac:dyDescent="0.3">
      <c r="B4807" t="s">
        <v>7595</v>
      </c>
      <c r="C4807">
        <v>536846</v>
      </c>
      <c r="D4807" t="s">
        <v>698</v>
      </c>
      <c r="E4807" t="s">
        <v>1096</v>
      </c>
    </row>
    <row r="4808" spans="2:5" x14ac:dyDescent="0.3">
      <c r="B4808" t="s">
        <v>7596</v>
      </c>
      <c r="C4808">
        <v>531663</v>
      </c>
      <c r="D4808" t="s">
        <v>7597</v>
      </c>
      <c r="E4808" t="s">
        <v>2517</v>
      </c>
    </row>
    <row r="4809" spans="2:5" x14ac:dyDescent="0.3">
      <c r="B4809" t="s">
        <v>7598</v>
      </c>
      <c r="C4809">
        <v>505163</v>
      </c>
      <c r="D4809" t="s">
        <v>698</v>
      </c>
      <c r="E4809" t="s">
        <v>1053</v>
      </c>
    </row>
    <row r="4810" spans="2:5" x14ac:dyDescent="0.3">
      <c r="B4810" t="s">
        <v>7599</v>
      </c>
      <c r="C4810">
        <v>505163</v>
      </c>
      <c r="D4810" t="s">
        <v>698</v>
      </c>
      <c r="E4810" t="s">
        <v>1053</v>
      </c>
    </row>
    <row r="4811" spans="2:5" x14ac:dyDescent="0.3">
      <c r="B4811" t="s">
        <v>7600</v>
      </c>
      <c r="C4811">
        <v>539963</v>
      </c>
      <c r="D4811" t="s">
        <v>698</v>
      </c>
      <c r="E4811" t="s">
        <v>778</v>
      </c>
    </row>
    <row r="4812" spans="2:5" x14ac:dyDescent="0.3">
      <c r="B4812" t="s">
        <v>7601</v>
      </c>
      <c r="C4812">
        <v>505537</v>
      </c>
      <c r="D4812" t="s">
        <v>7602</v>
      </c>
      <c r="E4812" t="s">
        <v>1437</v>
      </c>
    </row>
    <row r="4813" spans="2:5" x14ac:dyDescent="0.3">
      <c r="B4813" t="s">
        <v>7603</v>
      </c>
      <c r="C4813">
        <v>533287</v>
      </c>
      <c r="D4813" t="s">
        <v>7604</v>
      </c>
      <c r="E4813" t="s">
        <v>803</v>
      </c>
    </row>
    <row r="4814" spans="2:5" x14ac:dyDescent="0.3">
      <c r="B4814" t="s">
        <v>7605</v>
      </c>
      <c r="C4814">
        <v>532794</v>
      </c>
      <c r="D4814" t="s">
        <v>7606</v>
      </c>
      <c r="E4814" t="s">
        <v>1437</v>
      </c>
    </row>
    <row r="4815" spans="2:5" x14ac:dyDescent="0.3">
      <c r="B4815" t="s">
        <v>7607</v>
      </c>
      <c r="C4815">
        <v>533339</v>
      </c>
      <c r="D4815" t="s">
        <v>7608</v>
      </c>
      <c r="E4815" t="s">
        <v>791</v>
      </c>
    </row>
    <row r="4816" spans="2:5" x14ac:dyDescent="0.3">
      <c r="B4816" t="s">
        <v>7609</v>
      </c>
      <c r="C4816">
        <v>531845</v>
      </c>
      <c r="D4816" t="s">
        <v>7610</v>
      </c>
      <c r="E4816" t="s">
        <v>1096</v>
      </c>
    </row>
    <row r="4817" spans="2:5" x14ac:dyDescent="0.3">
      <c r="B4817" t="s">
        <v>7611</v>
      </c>
      <c r="C4817">
        <v>531845</v>
      </c>
      <c r="D4817" t="s">
        <v>7610</v>
      </c>
      <c r="E4817" t="s">
        <v>1096</v>
      </c>
    </row>
    <row r="4818" spans="2:5" x14ac:dyDescent="0.3">
      <c r="B4818" t="s">
        <v>7612</v>
      </c>
      <c r="C4818">
        <v>512553</v>
      </c>
      <c r="D4818" t="s">
        <v>7613</v>
      </c>
      <c r="E4818" t="s">
        <v>713</v>
      </c>
    </row>
    <row r="4819" spans="2:5" x14ac:dyDescent="0.3">
      <c r="B4819" t="s">
        <v>7614</v>
      </c>
      <c r="C4819">
        <v>514266</v>
      </c>
      <c r="D4819" t="s">
        <v>698</v>
      </c>
      <c r="E4819" t="s">
        <v>713</v>
      </c>
    </row>
    <row r="4820" spans="2:5" x14ac:dyDescent="0.3">
      <c r="B4820" t="s">
        <v>7615</v>
      </c>
      <c r="C4820">
        <v>530665</v>
      </c>
      <c r="D4820" t="s">
        <v>698</v>
      </c>
      <c r="E4820" t="s">
        <v>736</v>
      </c>
    </row>
    <row r="4821" spans="2:5" x14ac:dyDescent="0.3">
      <c r="B4821" t="s">
        <v>7616</v>
      </c>
      <c r="C4821">
        <v>530697</v>
      </c>
      <c r="D4821" t="s">
        <v>698</v>
      </c>
      <c r="E4821" t="s">
        <v>1119</v>
      </c>
    </row>
    <row r="4822" spans="2:5" x14ac:dyDescent="0.3">
      <c r="B4822" t="s">
        <v>7617</v>
      </c>
      <c r="C4822">
        <v>532039</v>
      </c>
      <c r="D4822" t="s">
        <v>698</v>
      </c>
      <c r="E4822" t="s">
        <v>736</v>
      </c>
    </row>
    <row r="4823" spans="2:5" x14ac:dyDescent="0.3">
      <c r="B4823" t="s">
        <v>7618</v>
      </c>
      <c r="C4823">
        <v>504067</v>
      </c>
      <c r="D4823" t="s">
        <v>7619</v>
      </c>
      <c r="E4823" t="s">
        <v>684</v>
      </c>
    </row>
    <row r="4824" spans="2:5" x14ac:dyDescent="0.3">
      <c r="B4824" t="s">
        <v>7620</v>
      </c>
      <c r="C4824">
        <v>531404</v>
      </c>
      <c r="D4824" t="s">
        <v>7621</v>
      </c>
      <c r="E4824" t="s">
        <v>1240</v>
      </c>
    </row>
    <row r="4825" spans="2:5" x14ac:dyDescent="0.3">
      <c r="B4825" t="s">
        <v>7622</v>
      </c>
      <c r="C4825">
        <v>541400</v>
      </c>
      <c r="D4825" t="s">
        <v>698</v>
      </c>
      <c r="E4825" t="s">
        <v>736</v>
      </c>
    </row>
    <row r="4826" spans="2:5" x14ac:dyDescent="0.3">
      <c r="B4826" t="s">
        <v>7623</v>
      </c>
      <c r="C4826">
        <v>521163</v>
      </c>
      <c r="D4826" t="s">
        <v>7624</v>
      </c>
      <c r="E4826" t="s">
        <v>812</v>
      </c>
    </row>
    <row r="4827" spans="2:5" x14ac:dyDescent="0.3">
      <c r="B4827" t="s">
        <v>7625</v>
      </c>
      <c r="C4827" t="s">
        <v>698</v>
      </c>
      <c r="D4827" t="s">
        <v>7626</v>
      </c>
      <c r="E4827" t="s">
        <v>709</v>
      </c>
    </row>
    <row r="4828" spans="2:5" x14ac:dyDescent="0.3">
      <c r="B4828" t="s">
        <v>7627</v>
      </c>
      <c r="C4828">
        <v>512587</v>
      </c>
      <c r="D4828" t="s">
        <v>7628</v>
      </c>
      <c r="E4828" t="s">
        <v>812</v>
      </c>
    </row>
    <row r="4829" spans="2:5" x14ac:dyDescent="0.3">
      <c r="B4829" t="s">
        <v>7629</v>
      </c>
      <c r="C4829">
        <v>503641</v>
      </c>
      <c r="D4829" t="s">
        <v>7630</v>
      </c>
      <c r="E4829" t="s">
        <v>782</v>
      </c>
    </row>
    <row r="4830" spans="2:5" x14ac:dyDescent="0.3">
      <c r="B4830" t="s">
        <v>7631</v>
      </c>
      <c r="C4830" t="s">
        <v>698</v>
      </c>
      <c r="D4830" t="s">
        <v>7632</v>
      </c>
      <c r="E4830" t="s">
        <v>709</v>
      </c>
    </row>
    <row r="4831" spans="2:5" x14ac:dyDescent="0.3">
      <c r="B4831" t="s">
        <v>7633</v>
      </c>
      <c r="C4831">
        <v>534742</v>
      </c>
      <c r="D4831" t="s">
        <v>7634</v>
      </c>
      <c r="E4831" t="s">
        <v>1206</v>
      </c>
    </row>
    <row r="4832" spans="2:5" x14ac:dyDescent="0.3">
      <c r="B4832" t="s">
        <v>7635</v>
      </c>
      <c r="C4832">
        <v>500780</v>
      </c>
      <c r="D4832" t="s">
        <v>7636</v>
      </c>
      <c r="E4832" t="s">
        <v>1206</v>
      </c>
    </row>
    <row r="4833" spans="2:5" x14ac:dyDescent="0.3">
      <c r="B4833" t="s">
        <v>7637</v>
      </c>
      <c r="C4833">
        <v>531335</v>
      </c>
      <c r="D4833" t="s">
        <v>7638</v>
      </c>
      <c r="E4833" t="s">
        <v>758</v>
      </c>
    </row>
    <row r="4834" spans="2:5" x14ac:dyDescent="0.3">
      <c r="B4834" t="s">
        <v>7639</v>
      </c>
      <c r="C4834">
        <v>532883</v>
      </c>
      <c r="D4834" t="s">
        <v>7640</v>
      </c>
      <c r="E4834" t="s">
        <v>791</v>
      </c>
    </row>
    <row r="4835" spans="2:5" x14ac:dyDescent="0.3">
      <c r="B4835" t="s">
        <v>7641</v>
      </c>
      <c r="C4835">
        <v>500202</v>
      </c>
      <c r="D4835" t="s">
        <v>7642</v>
      </c>
      <c r="E4835" t="s">
        <v>715</v>
      </c>
    </row>
    <row r="4836" spans="2:5" x14ac:dyDescent="0.3">
      <c r="B4836" t="s">
        <v>7643</v>
      </c>
      <c r="C4836">
        <v>500458</v>
      </c>
      <c r="D4836" t="s">
        <v>7644</v>
      </c>
      <c r="E4836" t="s">
        <v>778</v>
      </c>
    </row>
    <row r="4837" spans="2:5" x14ac:dyDescent="0.3">
      <c r="B4837" t="s">
        <v>7645</v>
      </c>
      <c r="C4837">
        <v>501111</v>
      </c>
      <c r="D4837" t="s">
        <v>7646</v>
      </c>
      <c r="E4837" t="s">
        <v>720</v>
      </c>
    </row>
    <row r="4838" spans="2:5" x14ac:dyDescent="0.3">
      <c r="B4838" t="s">
        <v>7647</v>
      </c>
      <c r="C4838">
        <v>501151</v>
      </c>
      <c r="D4838" t="s">
        <v>7648</v>
      </c>
      <c r="E4838" t="s">
        <v>681</v>
      </c>
    </row>
    <row r="4839" spans="2:5" x14ac:dyDescent="0.3">
      <c r="B4839" t="s">
        <v>7649</v>
      </c>
      <c r="C4839">
        <v>501311</v>
      </c>
      <c r="D4839" t="s">
        <v>7650</v>
      </c>
      <c r="E4839" t="s">
        <v>715</v>
      </c>
    </row>
    <row r="4840" spans="2:5" x14ac:dyDescent="0.3">
      <c r="B4840" t="s">
        <v>7651</v>
      </c>
      <c r="C4840">
        <v>501622</v>
      </c>
      <c r="D4840" t="s">
        <v>7652</v>
      </c>
      <c r="E4840" t="s">
        <v>7653</v>
      </c>
    </row>
    <row r="4841" spans="2:5" x14ac:dyDescent="0.3">
      <c r="B4841" t="s">
        <v>7654</v>
      </c>
      <c r="C4841">
        <v>502850</v>
      </c>
      <c r="D4841" t="s">
        <v>7655</v>
      </c>
      <c r="E4841" t="s">
        <v>713</v>
      </c>
    </row>
    <row r="4842" spans="2:5" x14ac:dyDescent="0.3">
      <c r="B4842" t="s">
        <v>7656</v>
      </c>
      <c r="C4842">
        <v>503669</v>
      </c>
      <c r="D4842" t="s">
        <v>7657</v>
      </c>
      <c r="E4842" t="s">
        <v>7653</v>
      </c>
    </row>
    <row r="4843" spans="2:5" x14ac:dyDescent="0.3">
      <c r="B4843" t="s">
        <v>7658</v>
      </c>
      <c r="C4843">
        <v>506975</v>
      </c>
      <c r="D4843" t="s">
        <v>7659</v>
      </c>
      <c r="E4843" t="s">
        <v>713</v>
      </c>
    </row>
    <row r="4844" spans="2:5" x14ac:dyDescent="0.3">
      <c r="B4844" t="s">
        <v>7660</v>
      </c>
      <c r="C4844">
        <v>508924</v>
      </c>
      <c r="D4844" t="s">
        <v>7661</v>
      </c>
      <c r="E4844" t="s">
        <v>7653</v>
      </c>
    </row>
    <row r="4845" spans="2:5" x14ac:dyDescent="0.3">
      <c r="B4845" t="s">
        <v>7662</v>
      </c>
      <c r="C4845">
        <v>511260</v>
      </c>
      <c r="D4845" t="s">
        <v>7663</v>
      </c>
      <c r="E4845" t="s">
        <v>681</v>
      </c>
    </row>
    <row r="4846" spans="2:5" x14ac:dyDescent="0.3">
      <c r="B4846" t="s">
        <v>7664</v>
      </c>
      <c r="C4846">
        <v>511730</v>
      </c>
      <c r="D4846" t="s">
        <v>7665</v>
      </c>
      <c r="E4846" t="s">
        <v>715</v>
      </c>
    </row>
    <row r="4847" spans="2:5" x14ac:dyDescent="0.3">
      <c r="B4847" t="s">
        <v>7666</v>
      </c>
      <c r="C4847">
        <v>512221</v>
      </c>
      <c r="D4847" t="s">
        <v>7667</v>
      </c>
      <c r="E4847" t="s">
        <v>715</v>
      </c>
    </row>
    <row r="4848" spans="2:5" x14ac:dyDescent="0.3">
      <c r="B4848" t="s">
        <v>7668</v>
      </c>
      <c r="C4848">
        <v>512344</v>
      </c>
      <c r="D4848" t="s">
        <v>7669</v>
      </c>
      <c r="E4848" t="s">
        <v>720</v>
      </c>
    </row>
    <row r="4849" spans="2:5" x14ac:dyDescent="0.3">
      <c r="B4849" t="s">
        <v>7670</v>
      </c>
      <c r="C4849">
        <v>512345</v>
      </c>
      <c r="D4849" t="s">
        <v>7671</v>
      </c>
      <c r="E4849" t="s">
        <v>681</v>
      </c>
    </row>
    <row r="4850" spans="2:5" x14ac:dyDescent="0.3">
      <c r="B4850" t="s">
        <v>7672</v>
      </c>
      <c r="C4850">
        <v>512479</v>
      </c>
      <c r="D4850" t="s">
        <v>7673</v>
      </c>
      <c r="E4850" t="s">
        <v>784</v>
      </c>
    </row>
    <row r="4851" spans="2:5" x14ac:dyDescent="0.3">
      <c r="B4851" t="s">
        <v>7674</v>
      </c>
      <c r="C4851">
        <v>513343</v>
      </c>
      <c r="D4851" t="s">
        <v>7675</v>
      </c>
      <c r="E4851" t="s">
        <v>1021</v>
      </c>
    </row>
    <row r="4852" spans="2:5" x14ac:dyDescent="0.3">
      <c r="B4852" t="s">
        <v>7676</v>
      </c>
      <c r="C4852">
        <v>513418</v>
      </c>
      <c r="D4852" t="s">
        <v>7677</v>
      </c>
      <c r="E4852" t="s">
        <v>1618</v>
      </c>
    </row>
    <row r="4853" spans="2:5" x14ac:dyDescent="0.3">
      <c r="B4853" t="s">
        <v>7678</v>
      </c>
      <c r="C4853">
        <v>515008</v>
      </c>
      <c r="D4853" t="s">
        <v>7679</v>
      </c>
      <c r="E4853" t="s">
        <v>996</v>
      </c>
    </row>
    <row r="4854" spans="2:5" x14ac:dyDescent="0.3">
      <c r="B4854" t="s">
        <v>7680</v>
      </c>
      <c r="C4854">
        <v>517273</v>
      </c>
      <c r="D4854" t="s">
        <v>7681</v>
      </c>
      <c r="E4854" t="s">
        <v>996</v>
      </c>
    </row>
    <row r="4855" spans="2:5" x14ac:dyDescent="0.3">
      <c r="B4855" t="s">
        <v>7682</v>
      </c>
      <c r="C4855">
        <v>517360</v>
      </c>
      <c r="D4855" t="s">
        <v>7683</v>
      </c>
      <c r="E4855" t="s">
        <v>720</v>
      </c>
    </row>
    <row r="4856" spans="2:5" x14ac:dyDescent="0.3">
      <c r="B4856" t="s">
        <v>7684</v>
      </c>
      <c r="C4856">
        <v>517393</v>
      </c>
      <c r="D4856" t="s">
        <v>7685</v>
      </c>
      <c r="E4856" t="s">
        <v>1023</v>
      </c>
    </row>
    <row r="4857" spans="2:5" x14ac:dyDescent="0.3">
      <c r="B4857" t="s">
        <v>7686</v>
      </c>
      <c r="C4857">
        <v>519397</v>
      </c>
      <c r="D4857" t="s">
        <v>7687</v>
      </c>
      <c r="E4857" t="s">
        <v>758</v>
      </c>
    </row>
    <row r="4858" spans="2:5" x14ac:dyDescent="0.3">
      <c r="B4858" t="s">
        <v>7688</v>
      </c>
      <c r="C4858">
        <v>519500</v>
      </c>
      <c r="D4858" t="s">
        <v>7689</v>
      </c>
      <c r="E4858" t="s">
        <v>758</v>
      </c>
    </row>
    <row r="4859" spans="2:5" x14ac:dyDescent="0.3">
      <c r="B4859" t="s">
        <v>7690</v>
      </c>
      <c r="C4859">
        <v>522171</v>
      </c>
      <c r="D4859" t="s">
        <v>7691</v>
      </c>
      <c r="E4859" t="s">
        <v>706</v>
      </c>
    </row>
    <row r="4860" spans="2:5" x14ac:dyDescent="0.3">
      <c r="B4860" t="s">
        <v>7692</v>
      </c>
      <c r="C4860">
        <v>524572</v>
      </c>
      <c r="D4860" t="s">
        <v>7693</v>
      </c>
      <c r="E4860" t="s">
        <v>736</v>
      </c>
    </row>
    <row r="4861" spans="2:5" x14ac:dyDescent="0.3">
      <c r="B4861" t="s">
        <v>7694</v>
      </c>
      <c r="C4861">
        <v>526211</v>
      </c>
      <c r="D4861" t="s">
        <v>7695</v>
      </c>
      <c r="E4861" t="s">
        <v>947</v>
      </c>
    </row>
    <row r="4862" spans="2:5" x14ac:dyDescent="0.3">
      <c r="B4862" t="s">
        <v>7696</v>
      </c>
      <c r="C4862">
        <v>526638</v>
      </c>
      <c r="D4862" t="s">
        <v>7697</v>
      </c>
      <c r="E4862" t="s">
        <v>818</v>
      </c>
    </row>
    <row r="4863" spans="2:5" x14ac:dyDescent="0.3">
      <c r="B4863" t="s">
        <v>7698</v>
      </c>
      <c r="C4863">
        <v>530291</v>
      </c>
      <c r="D4863" t="s">
        <v>7699</v>
      </c>
      <c r="E4863" t="s">
        <v>947</v>
      </c>
    </row>
    <row r="4864" spans="2:5" x14ac:dyDescent="0.3">
      <c r="B4864" t="s">
        <v>7700</v>
      </c>
      <c r="C4864">
        <v>530439</v>
      </c>
      <c r="D4864" t="s">
        <v>7701</v>
      </c>
      <c r="E4864" t="s">
        <v>715</v>
      </c>
    </row>
    <row r="4865" spans="2:5" x14ac:dyDescent="0.3">
      <c r="B4865" t="s">
        <v>7702</v>
      </c>
      <c r="C4865">
        <v>530443</v>
      </c>
      <c r="D4865" t="s">
        <v>7703</v>
      </c>
      <c r="E4865" t="s">
        <v>713</v>
      </c>
    </row>
    <row r="4866" spans="2:5" x14ac:dyDescent="0.3">
      <c r="B4866" t="s">
        <v>7704</v>
      </c>
      <c r="C4866">
        <v>531205</v>
      </c>
      <c r="D4866" t="s">
        <v>7705</v>
      </c>
      <c r="E4866" t="s">
        <v>720</v>
      </c>
    </row>
    <row r="4867" spans="2:5" x14ac:dyDescent="0.3">
      <c r="B4867" t="s">
        <v>7706</v>
      </c>
      <c r="C4867">
        <v>531225</v>
      </c>
      <c r="D4867" t="s">
        <v>7707</v>
      </c>
      <c r="E4867" t="s">
        <v>791</v>
      </c>
    </row>
    <row r="4868" spans="2:5" x14ac:dyDescent="0.3">
      <c r="B4868" t="s">
        <v>7708</v>
      </c>
      <c r="C4868">
        <v>531436</v>
      </c>
      <c r="D4868" t="s">
        <v>7709</v>
      </c>
      <c r="E4868" t="s">
        <v>692</v>
      </c>
    </row>
    <row r="4869" spans="2:5" x14ac:dyDescent="0.3">
      <c r="B4869" t="s">
        <v>7710</v>
      </c>
      <c r="C4869">
        <v>531621</v>
      </c>
      <c r="D4869" t="s">
        <v>7711</v>
      </c>
      <c r="E4869" t="s">
        <v>704</v>
      </c>
    </row>
    <row r="4870" spans="2:5" x14ac:dyDescent="0.3">
      <c r="B4870" t="s">
        <v>7712</v>
      </c>
      <c r="C4870">
        <v>531944</v>
      </c>
      <c r="D4870" t="s">
        <v>7713</v>
      </c>
      <c r="E4870" t="s">
        <v>706</v>
      </c>
    </row>
    <row r="4871" spans="2:5" x14ac:dyDescent="0.3">
      <c r="B4871" t="s">
        <v>7714</v>
      </c>
      <c r="C4871">
        <v>532138</v>
      </c>
      <c r="D4871" t="s">
        <v>7715</v>
      </c>
      <c r="E4871" t="s">
        <v>715</v>
      </c>
    </row>
    <row r="4872" spans="2:5" x14ac:dyDescent="0.3">
      <c r="B4872" t="s">
        <v>7716</v>
      </c>
      <c r="C4872">
        <v>533093</v>
      </c>
      <c r="D4872" t="s">
        <v>7717</v>
      </c>
      <c r="E4872" t="s">
        <v>947</v>
      </c>
    </row>
    <row r="4873" spans="2:5" x14ac:dyDescent="0.3">
      <c r="B4873" t="s">
        <v>7718</v>
      </c>
      <c r="C4873">
        <v>533570</v>
      </c>
      <c r="D4873" t="s">
        <v>7719</v>
      </c>
      <c r="E4873" t="s">
        <v>197</v>
      </c>
    </row>
    <row r="4874" spans="2:5" x14ac:dyDescent="0.3">
      <c r="B4874" t="s">
        <v>7720</v>
      </c>
      <c r="C4874">
        <v>533719</v>
      </c>
      <c r="D4874" t="s">
        <v>7721</v>
      </c>
      <c r="E4874" t="s">
        <v>197</v>
      </c>
    </row>
    <row r="4875" spans="2:5" x14ac:dyDescent="0.3">
      <c r="B4875" t="s">
        <v>7722</v>
      </c>
      <c r="C4875">
        <v>535276</v>
      </c>
      <c r="D4875" t="s">
        <v>7723</v>
      </c>
      <c r="E4875" t="s">
        <v>197</v>
      </c>
    </row>
    <row r="4876" spans="2:5" x14ac:dyDescent="0.3">
      <c r="B4876" t="s">
        <v>7724</v>
      </c>
      <c r="C4876">
        <v>536960</v>
      </c>
      <c r="D4876" t="s">
        <v>7725</v>
      </c>
      <c r="E4876" t="s">
        <v>197</v>
      </c>
    </row>
    <row r="4877" spans="2:5" x14ac:dyDescent="0.3">
      <c r="B4877" t="s">
        <v>7726</v>
      </c>
      <c r="C4877">
        <v>537007</v>
      </c>
      <c r="D4877" t="s">
        <v>7727</v>
      </c>
      <c r="E4877" t="s">
        <v>197</v>
      </c>
    </row>
    <row r="4878" spans="2:5" x14ac:dyDescent="0.3">
      <c r="B4878" t="s">
        <v>7728</v>
      </c>
      <c r="C4878">
        <v>537008</v>
      </c>
      <c r="D4878" t="s">
        <v>7729</v>
      </c>
      <c r="E4878" t="s">
        <v>197</v>
      </c>
    </row>
    <row r="4879" spans="2:5" x14ac:dyDescent="0.3">
      <c r="B4879" t="s">
        <v>7730</v>
      </c>
      <c r="C4879">
        <v>537483</v>
      </c>
      <c r="D4879" t="s">
        <v>7731</v>
      </c>
      <c r="E4879" t="s">
        <v>197</v>
      </c>
    </row>
    <row r="4880" spans="2:5" x14ac:dyDescent="0.3">
      <c r="B4880" t="s">
        <v>7732</v>
      </c>
      <c r="C4880">
        <v>537708</v>
      </c>
      <c r="D4880" t="s">
        <v>7733</v>
      </c>
      <c r="E4880" t="s">
        <v>197</v>
      </c>
    </row>
    <row r="4881" spans="2:5" x14ac:dyDescent="0.3">
      <c r="B4881" t="s">
        <v>7734</v>
      </c>
      <c r="C4881">
        <v>538057</v>
      </c>
      <c r="D4881" t="s">
        <v>7735</v>
      </c>
      <c r="E4881" t="s">
        <v>197</v>
      </c>
    </row>
    <row r="4882" spans="2:5" x14ac:dyDescent="0.3">
      <c r="B4882" t="s">
        <v>7736</v>
      </c>
      <c r="C4882">
        <v>538273</v>
      </c>
      <c r="D4882" t="s">
        <v>7737</v>
      </c>
      <c r="E4882" t="s">
        <v>791</v>
      </c>
    </row>
    <row r="4883" spans="2:5" x14ac:dyDescent="0.3">
      <c r="B4883" t="s">
        <v>7738</v>
      </c>
      <c r="C4883">
        <v>538452</v>
      </c>
      <c r="D4883" t="s">
        <v>7739</v>
      </c>
      <c r="E4883" t="s">
        <v>720</v>
      </c>
    </row>
    <row r="4884" spans="2:5" x14ac:dyDescent="0.3">
      <c r="B4884" t="s">
        <v>7740</v>
      </c>
      <c r="C4884">
        <v>538501</v>
      </c>
      <c r="D4884" t="s">
        <v>7741</v>
      </c>
      <c r="E4884" t="s">
        <v>197</v>
      </c>
    </row>
    <row r="4885" spans="2:5" x14ac:dyDescent="0.3">
      <c r="B4885" t="s">
        <v>7742</v>
      </c>
      <c r="C4885">
        <v>538502</v>
      </c>
      <c r="D4885" t="s">
        <v>7743</v>
      </c>
      <c r="E4885" t="s">
        <v>197</v>
      </c>
    </row>
    <row r="4886" spans="2:5" x14ac:dyDescent="0.3">
      <c r="B4886" t="s">
        <v>7744</v>
      </c>
      <c r="C4886">
        <v>538577</v>
      </c>
      <c r="D4886" t="s">
        <v>7745</v>
      </c>
      <c r="E4886" t="s">
        <v>197</v>
      </c>
    </row>
    <row r="4887" spans="2:5" x14ac:dyDescent="0.3">
      <c r="B4887" t="s">
        <v>7746</v>
      </c>
      <c r="C4887">
        <v>538578</v>
      </c>
      <c r="D4887" t="s">
        <v>7747</v>
      </c>
      <c r="E4887" t="s">
        <v>197</v>
      </c>
    </row>
    <row r="4888" spans="2:5" x14ac:dyDescent="0.3">
      <c r="B4888" t="s">
        <v>7748</v>
      </c>
      <c r="C4888">
        <v>538646</v>
      </c>
      <c r="D4888" t="s">
        <v>7749</v>
      </c>
      <c r="E4888" t="s">
        <v>715</v>
      </c>
    </row>
    <row r="4889" spans="2:5" x14ac:dyDescent="0.3">
      <c r="B4889" t="s">
        <v>7750</v>
      </c>
      <c r="C4889">
        <v>538683</v>
      </c>
      <c r="D4889" t="s">
        <v>7751</v>
      </c>
      <c r="E4889" t="s">
        <v>197</v>
      </c>
    </row>
    <row r="4890" spans="2:5" x14ac:dyDescent="0.3">
      <c r="B4890" t="s">
        <v>7752</v>
      </c>
      <c r="C4890">
        <v>538728</v>
      </c>
      <c r="D4890" t="s">
        <v>7753</v>
      </c>
      <c r="E4890" t="s">
        <v>197</v>
      </c>
    </row>
    <row r="4891" spans="2:5" x14ac:dyDescent="0.3">
      <c r="B4891" t="s">
        <v>7754</v>
      </c>
      <c r="C4891">
        <v>538729</v>
      </c>
      <c r="D4891" t="s">
        <v>7755</v>
      </c>
      <c r="E4891" t="s">
        <v>197</v>
      </c>
    </row>
    <row r="4892" spans="2:5" x14ac:dyDescent="0.3">
      <c r="B4892" t="s">
        <v>7756</v>
      </c>
      <c r="C4892">
        <v>538808</v>
      </c>
      <c r="D4892" t="s">
        <v>7757</v>
      </c>
      <c r="E4892" t="s">
        <v>197</v>
      </c>
    </row>
    <row r="4893" spans="2:5" x14ac:dyDescent="0.3">
      <c r="B4893" t="s">
        <v>7758</v>
      </c>
      <c r="C4893">
        <v>538809</v>
      </c>
      <c r="D4893" t="s">
        <v>7759</v>
      </c>
      <c r="E4893" t="s">
        <v>197</v>
      </c>
    </row>
    <row r="4894" spans="2:5" x14ac:dyDescent="0.3">
      <c r="B4894" t="s">
        <v>7760</v>
      </c>
      <c r="C4894">
        <v>538810</v>
      </c>
      <c r="D4894" t="s">
        <v>7761</v>
      </c>
      <c r="E4894" t="s">
        <v>197</v>
      </c>
    </row>
    <row r="4895" spans="2:5" x14ac:dyDescent="0.3">
      <c r="B4895" t="s">
        <v>7762</v>
      </c>
      <c r="C4895">
        <v>538811</v>
      </c>
      <c r="D4895" t="s">
        <v>7763</v>
      </c>
      <c r="E4895" t="s">
        <v>197</v>
      </c>
    </row>
    <row r="4896" spans="2:5" x14ac:dyDescent="0.3">
      <c r="B4896" t="s">
        <v>7764</v>
      </c>
      <c r="C4896">
        <v>539031</v>
      </c>
      <c r="D4896" t="s">
        <v>7765</v>
      </c>
      <c r="E4896" t="s">
        <v>197</v>
      </c>
    </row>
    <row r="4897" spans="2:5" x14ac:dyDescent="0.3">
      <c r="B4897" t="s">
        <v>7766</v>
      </c>
      <c r="C4897">
        <v>539090</v>
      </c>
      <c r="D4897" t="s">
        <v>7767</v>
      </c>
      <c r="E4897" t="s">
        <v>715</v>
      </c>
    </row>
    <row r="4898" spans="2:5" x14ac:dyDescent="0.3">
      <c r="B4898" t="s">
        <v>7768</v>
      </c>
      <c r="C4898">
        <v>539142</v>
      </c>
      <c r="D4898" t="s">
        <v>7769</v>
      </c>
      <c r="E4898" t="s">
        <v>197</v>
      </c>
    </row>
    <row r="4899" spans="2:5" x14ac:dyDescent="0.3">
      <c r="B4899" t="s">
        <v>7770</v>
      </c>
      <c r="C4899">
        <v>539274</v>
      </c>
      <c r="D4899" t="s">
        <v>7771</v>
      </c>
      <c r="E4899" t="s">
        <v>715</v>
      </c>
    </row>
    <row r="4900" spans="2:5" x14ac:dyDescent="0.3">
      <c r="B4900" t="s">
        <v>7772</v>
      </c>
      <c r="C4900">
        <v>539312</v>
      </c>
      <c r="D4900" t="s">
        <v>7773</v>
      </c>
      <c r="E4900" t="s">
        <v>197</v>
      </c>
    </row>
    <row r="4901" spans="2:5" x14ac:dyDescent="0.3">
      <c r="B4901" t="s">
        <v>7774</v>
      </c>
      <c r="C4901">
        <v>539313</v>
      </c>
      <c r="D4901" t="s">
        <v>7775</v>
      </c>
      <c r="E4901" t="s">
        <v>197</v>
      </c>
    </row>
    <row r="4902" spans="2:5" x14ac:dyDescent="0.3">
      <c r="B4902" t="s">
        <v>7776</v>
      </c>
      <c r="C4902">
        <v>539480</v>
      </c>
      <c r="D4902" t="s">
        <v>7777</v>
      </c>
      <c r="E4902" t="s">
        <v>197</v>
      </c>
    </row>
    <row r="4903" spans="2:5" x14ac:dyDescent="0.3">
      <c r="B4903" t="s">
        <v>7778</v>
      </c>
      <c r="C4903">
        <v>539487</v>
      </c>
      <c r="D4903" t="s">
        <v>7779</v>
      </c>
      <c r="E4903" t="s">
        <v>197</v>
      </c>
    </row>
    <row r="4904" spans="2:5" x14ac:dyDescent="0.3">
      <c r="B4904" t="s">
        <v>7780</v>
      </c>
      <c r="C4904">
        <v>539516</v>
      </c>
      <c r="D4904" t="s">
        <v>7781</v>
      </c>
      <c r="E4904" t="s">
        <v>197</v>
      </c>
    </row>
    <row r="4905" spans="2:5" x14ac:dyDescent="0.3">
      <c r="B4905" t="s">
        <v>7782</v>
      </c>
      <c r="C4905">
        <v>539517</v>
      </c>
      <c r="D4905" t="s">
        <v>7783</v>
      </c>
      <c r="E4905" t="s">
        <v>197</v>
      </c>
    </row>
    <row r="4906" spans="2:5" x14ac:dyDescent="0.3">
      <c r="B4906" t="s">
        <v>7784</v>
      </c>
      <c r="C4906">
        <v>539561</v>
      </c>
      <c r="D4906" t="s">
        <v>7785</v>
      </c>
      <c r="E4906" t="s">
        <v>720</v>
      </c>
    </row>
    <row r="4907" spans="2:5" x14ac:dyDescent="0.3">
      <c r="B4907" t="s">
        <v>7786</v>
      </c>
      <c r="C4907">
        <v>539784</v>
      </c>
      <c r="D4907" t="s">
        <v>7787</v>
      </c>
      <c r="E4907" t="s">
        <v>197</v>
      </c>
    </row>
    <row r="4908" spans="2:5" x14ac:dyDescent="0.3">
      <c r="B4908" t="s">
        <v>7788</v>
      </c>
      <c r="C4908">
        <v>539945</v>
      </c>
      <c r="D4908" t="s">
        <v>7789</v>
      </c>
      <c r="E4908" t="s">
        <v>197</v>
      </c>
    </row>
    <row r="4909" spans="2:5" x14ac:dyDescent="0.3">
      <c r="B4909" t="s">
        <v>7790</v>
      </c>
      <c r="C4909">
        <v>539980</v>
      </c>
      <c r="D4909" t="s">
        <v>7791</v>
      </c>
      <c r="E4909" t="s">
        <v>197</v>
      </c>
    </row>
    <row r="4910" spans="2:5" x14ac:dyDescent="0.3">
      <c r="B4910" t="s">
        <v>7792</v>
      </c>
      <c r="C4910">
        <v>540008</v>
      </c>
      <c r="D4910" t="s">
        <v>7793</v>
      </c>
      <c r="E4910" t="s">
        <v>197</v>
      </c>
    </row>
    <row r="4911" spans="2:5" x14ac:dyDescent="0.3">
      <c r="B4911" t="s">
        <v>7794</v>
      </c>
      <c r="C4911">
        <v>540154</v>
      </c>
      <c r="D4911" t="s">
        <v>7795</v>
      </c>
      <c r="E4911" t="s">
        <v>197</v>
      </c>
    </row>
    <row r="4912" spans="2:5" x14ac:dyDescent="0.3">
      <c r="B4912" t="s">
        <v>7796</v>
      </c>
      <c r="C4912">
        <v>540333</v>
      </c>
      <c r="D4912" t="s">
        <v>7797</v>
      </c>
      <c r="E4912" t="s">
        <v>197</v>
      </c>
    </row>
    <row r="4913" spans="2:5" x14ac:dyDescent="0.3">
      <c r="B4913" t="s">
        <v>7798</v>
      </c>
      <c r="C4913">
        <v>540334</v>
      </c>
      <c r="D4913" t="s">
        <v>7799</v>
      </c>
      <c r="E4913" t="s">
        <v>197</v>
      </c>
    </row>
    <row r="4914" spans="2:5" x14ac:dyDescent="0.3">
      <c r="B4914" t="s">
        <v>7800</v>
      </c>
      <c r="C4914">
        <v>540335</v>
      </c>
      <c r="D4914" t="s">
        <v>7801</v>
      </c>
      <c r="E4914" t="s">
        <v>197</v>
      </c>
    </row>
    <row r="4915" spans="2:5" x14ac:dyDescent="0.3">
      <c r="B4915" t="s">
        <v>7802</v>
      </c>
      <c r="C4915">
        <v>540336</v>
      </c>
      <c r="D4915" t="s">
        <v>7803</v>
      </c>
      <c r="E4915" t="s">
        <v>197</v>
      </c>
    </row>
    <row r="4916" spans="2:5" x14ac:dyDescent="0.3">
      <c r="B4916" t="s">
        <v>7804</v>
      </c>
      <c r="C4916">
        <v>540469</v>
      </c>
      <c r="D4916" t="s">
        <v>7805</v>
      </c>
      <c r="E4916" t="s">
        <v>197</v>
      </c>
    </row>
    <row r="4917" spans="2:5" x14ac:dyDescent="0.3">
      <c r="B4917" t="s">
        <v>7806</v>
      </c>
      <c r="C4917">
        <v>540470</v>
      </c>
      <c r="D4917" t="s">
        <v>7807</v>
      </c>
      <c r="E4917" t="s">
        <v>197</v>
      </c>
    </row>
    <row r="4918" spans="2:5" x14ac:dyDescent="0.3">
      <c r="B4918" t="s">
        <v>7808</v>
      </c>
      <c r="C4918">
        <v>540538</v>
      </c>
      <c r="D4918" t="s">
        <v>7809</v>
      </c>
      <c r="E4918" t="s">
        <v>197</v>
      </c>
    </row>
    <row r="4919" spans="2:5" x14ac:dyDescent="0.3">
      <c r="B4919" t="s">
        <v>7810</v>
      </c>
      <c r="C4919">
        <v>540539</v>
      </c>
      <c r="D4919" t="s">
        <v>7811</v>
      </c>
      <c r="E4919" t="s">
        <v>197</v>
      </c>
    </row>
    <row r="4920" spans="2:5" x14ac:dyDescent="0.3">
      <c r="B4920" t="s">
        <v>7812</v>
      </c>
      <c r="C4920">
        <v>540551</v>
      </c>
      <c r="D4920" t="s">
        <v>7813</v>
      </c>
      <c r="E4920" t="s">
        <v>197</v>
      </c>
    </row>
    <row r="4921" spans="2:5" x14ac:dyDescent="0.3">
      <c r="B4921" t="s">
        <v>7814</v>
      </c>
      <c r="C4921">
        <v>540552</v>
      </c>
      <c r="D4921" t="s">
        <v>7815</v>
      </c>
      <c r="E4921" t="s">
        <v>197</v>
      </c>
    </row>
    <row r="4922" spans="2:5" x14ac:dyDescent="0.3">
      <c r="B4922" t="s">
        <v>7816</v>
      </c>
      <c r="C4922">
        <v>540586</v>
      </c>
      <c r="D4922" t="s">
        <v>7817</v>
      </c>
      <c r="E4922" t="s">
        <v>197</v>
      </c>
    </row>
    <row r="4923" spans="2:5" x14ac:dyDescent="0.3">
      <c r="B4923" t="s">
        <v>7818</v>
      </c>
      <c r="C4923">
        <v>540587</v>
      </c>
      <c r="D4923" t="s">
        <v>7819</v>
      </c>
      <c r="E4923" t="s">
        <v>197</v>
      </c>
    </row>
    <row r="4924" spans="2:5" x14ac:dyDescent="0.3">
      <c r="B4924" t="s">
        <v>7820</v>
      </c>
      <c r="C4924">
        <v>540588</v>
      </c>
      <c r="D4924" t="s">
        <v>7821</v>
      </c>
      <c r="E4924" t="s">
        <v>197</v>
      </c>
    </row>
    <row r="4925" spans="2:5" x14ac:dyDescent="0.3">
      <c r="B4925" t="s">
        <v>7822</v>
      </c>
      <c r="C4925">
        <v>540589</v>
      </c>
      <c r="D4925" t="s">
        <v>7823</v>
      </c>
      <c r="E4925" t="s">
        <v>197</v>
      </c>
    </row>
    <row r="4926" spans="2:5" x14ac:dyDescent="0.3">
      <c r="B4926" t="s">
        <v>7824</v>
      </c>
      <c r="C4926">
        <v>540591</v>
      </c>
      <c r="D4926" t="s">
        <v>7825</v>
      </c>
      <c r="E4926" t="s">
        <v>197</v>
      </c>
    </row>
    <row r="4927" spans="2:5" x14ac:dyDescent="0.3">
      <c r="B4927" t="s">
        <v>7826</v>
      </c>
      <c r="C4927">
        <v>540592</v>
      </c>
      <c r="D4927" t="s">
        <v>7827</v>
      </c>
      <c r="E4927" t="s">
        <v>197</v>
      </c>
    </row>
    <row r="4928" spans="2:5" x14ac:dyDescent="0.3">
      <c r="B4928" t="s">
        <v>7828</v>
      </c>
      <c r="C4928">
        <v>540593</v>
      </c>
      <c r="D4928" t="s">
        <v>7829</v>
      </c>
      <c r="E4928" t="s">
        <v>197</v>
      </c>
    </row>
    <row r="4929" spans="2:5" x14ac:dyDescent="0.3">
      <c r="B4929" t="s">
        <v>7830</v>
      </c>
      <c r="C4929">
        <v>540594</v>
      </c>
      <c r="D4929" t="s">
        <v>7831</v>
      </c>
      <c r="E4929" t="s">
        <v>197</v>
      </c>
    </row>
    <row r="4930" spans="2:5" x14ac:dyDescent="0.3">
      <c r="B4930" t="s">
        <v>7832</v>
      </c>
      <c r="C4930">
        <v>540612</v>
      </c>
      <c r="D4930" t="s">
        <v>7833</v>
      </c>
      <c r="E4930" t="s">
        <v>197</v>
      </c>
    </row>
    <row r="4931" spans="2:5" x14ac:dyDescent="0.3">
      <c r="B4931" t="s">
        <v>7834</v>
      </c>
      <c r="C4931">
        <v>540617</v>
      </c>
      <c r="D4931" t="s">
        <v>7835</v>
      </c>
      <c r="E4931" t="s">
        <v>197</v>
      </c>
    </row>
    <row r="4932" spans="2:5" x14ac:dyDescent="0.3">
      <c r="B4932" t="s">
        <v>7836</v>
      </c>
      <c r="C4932">
        <v>540618</v>
      </c>
      <c r="D4932" t="s">
        <v>7837</v>
      </c>
      <c r="E4932" t="s">
        <v>197</v>
      </c>
    </row>
    <row r="4933" spans="2:5" x14ac:dyDescent="0.3">
      <c r="B4933" t="s">
        <v>7838</v>
      </c>
      <c r="C4933">
        <v>540619</v>
      </c>
      <c r="D4933" t="s">
        <v>7839</v>
      </c>
      <c r="E4933" t="s">
        <v>197</v>
      </c>
    </row>
    <row r="4934" spans="2:5" x14ac:dyDescent="0.3">
      <c r="B4934" t="s">
        <v>7840</v>
      </c>
      <c r="C4934">
        <v>540620</v>
      </c>
      <c r="D4934" t="s">
        <v>7841</v>
      </c>
      <c r="E4934" t="s">
        <v>197</v>
      </c>
    </row>
    <row r="4935" spans="2:5" x14ac:dyDescent="0.3">
      <c r="B4935" t="s">
        <v>7842</v>
      </c>
      <c r="C4935">
        <v>540626</v>
      </c>
      <c r="D4935" t="s">
        <v>7843</v>
      </c>
      <c r="E4935" t="s">
        <v>197</v>
      </c>
    </row>
    <row r="4936" spans="2:5" x14ac:dyDescent="0.3">
      <c r="B4936" t="s">
        <v>7844</v>
      </c>
      <c r="C4936">
        <v>540627</v>
      </c>
      <c r="D4936" t="s">
        <v>7845</v>
      </c>
      <c r="E4936" t="s">
        <v>197</v>
      </c>
    </row>
    <row r="4937" spans="2:5" x14ac:dyDescent="0.3">
      <c r="B4937" t="s">
        <v>7846</v>
      </c>
      <c r="C4937">
        <v>540629</v>
      </c>
      <c r="D4937" t="s">
        <v>7847</v>
      </c>
      <c r="E4937" t="s">
        <v>197</v>
      </c>
    </row>
    <row r="4938" spans="2:5" x14ac:dyDescent="0.3">
      <c r="B4938" t="s">
        <v>7848</v>
      </c>
      <c r="C4938">
        <v>540631</v>
      </c>
      <c r="D4938" t="s">
        <v>7849</v>
      </c>
      <c r="E4938" t="s">
        <v>197</v>
      </c>
    </row>
    <row r="4939" spans="2:5" x14ac:dyDescent="0.3">
      <c r="B4939" t="s">
        <v>7850</v>
      </c>
      <c r="C4939">
        <v>540634</v>
      </c>
      <c r="D4939" t="s">
        <v>7851</v>
      </c>
      <c r="E4939" t="s">
        <v>197</v>
      </c>
    </row>
    <row r="4940" spans="2:5" x14ac:dyDescent="0.3">
      <c r="B4940" t="s">
        <v>7852</v>
      </c>
      <c r="C4940">
        <v>540635</v>
      </c>
      <c r="D4940" t="s">
        <v>7853</v>
      </c>
      <c r="E4940" t="s">
        <v>197</v>
      </c>
    </row>
    <row r="4941" spans="2:5" x14ac:dyDescent="0.3">
      <c r="B4941" t="s">
        <v>7854</v>
      </c>
      <c r="C4941">
        <v>540636</v>
      </c>
      <c r="D4941" t="s">
        <v>7855</v>
      </c>
      <c r="E4941" t="s">
        <v>197</v>
      </c>
    </row>
    <row r="4942" spans="2:5" x14ac:dyDescent="0.3">
      <c r="B4942" t="s">
        <v>7856</v>
      </c>
      <c r="C4942">
        <v>540637</v>
      </c>
      <c r="D4942" t="s">
        <v>7857</v>
      </c>
      <c r="E4942" t="s">
        <v>197</v>
      </c>
    </row>
    <row r="4943" spans="2:5" x14ac:dyDescent="0.3">
      <c r="B4943" t="s">
        <v>7858</v>
      </c>
      <c r="C4943">
        <v>540669</v>
      </c>
      <c r="D4943" t="s">
        <v>7859</v>
      </c>
      <c r="E4943" t="s">
        <v>197</v>
      </c>
    </row>
    <row r="4944" spans="2:5" x14ac:dyDescent="0.3">
      <c r="B4944" t="s">
        <v>7860</v>
      </c>
      <c r="C4944">
        <v>540671</v>
      </c>
      <c r="D4944" t="s">
        <v>7861</v>
      </c>
      <c r="E4944" t="s">
        <v>197</v>
      </c>
    </row>
    <row r="4945" spans="2:5" x14ac:dyDescent="0.3">
      <c r="B4945" t="s">
        <v>7862</v>
      </c>
      <c r="C4945">
        <v>540672</v>
      </c>
      <c r="D4945" t="s">
        <v>7863</v>
      </c>
      <c r="E4945" t="s">
        <v>197</v>
      </c>
    </row>
    <row r="4946" spans="2:5" x14ac:dyDescent="0.3">
      <c r="B4946" t="s">
        <v>7864</v>
      </c>
      <c r="C4946">
        <v>540682</v>
      </c>
      <c r="D4946" t="s">
        <v>7865</v>
      </c>
      <c r="E4946" t="s">
        <v>197</v>
      </c>
    </row>
    <row r="4947" spans="2:5" x14ac:dyDescent="0.3">
      <c r="B4947" t="s">
        <v>7866</v>
      </c>
      <c r="C4947">
        <v>540683</v>
      </c>
      <c r="D4947" t="s">
        <v>7867</v>
      </c>
      <c r="E4947" t="s">
        <v>197</v>
      </c>
    </row>
    <row r="4948" spans="2:5" x14ac:dyDescent="0.3">
      <c r="B4948" t="s">
        <v>7868</v>
      </c>
      <c r="C4948">
        <v>540684</v>
      </c>
      <c r="D4948" t="s">
        <v>7869</v>
      </c>
      <c r="E4948" t="s">
        <v>197</v>
      </c>
    </row>
    <row r="4949" spans="2:5" x14ac:dyDescent="0.3">
      <c r="B4949" t="s">
        <v>7870</v>
      </c>
      <c r="C4949">
        <v>540685</v>
      </c>
      <c r="D4949" t="s">
        <v>7871</v>
      </c>
      <c r="E4949" t="s">
        <v>197</v>
      </c>
    </row>
    <row r="4950" spans="2:5" x14ac:dyDescent="0.3">
      <c r="B4950" t="s">
        <v>7872</v>
      </c>
      <c r="C4950">
        <v>540711</v>
      </c>
      <c r="D4950" t="s">
        <v>7873</v>
      </c>
      <c r="E4950" t="s">
        <v>197</v>
      </c>
    </row>
    <row r="4951" spans="2:5" x14ac:dyDescent="0.3">
      <c r="B4951" t="s">
        <v>7874</v>
      </c>
      <c r="C4951">
        <v>540712</v>
      </c>
      <c r="D4951" t="s">
        <v>7875</v>
      </c>
      <c r="E4951" t="s">
        <v>197</v>
      </c>
    </row>
    <row r="4952" spans="2:5" x14ac:dyDescent="0.3">
      <c r="B4952" t="s">
        <v>7876</v>
      </c>
      <c r="C4952">
        <v>540713</v>
      </c>
      <c r="D4952" t="s">
        <v>7877</v>
      </c>
      <c r="E4952" t="s">
        <v>197</v>
      </c>
    </row>
    <row r="4953" spans="2:5" x14ac:dyDescent="0.3">
      <c r="B4953" t="s">
        <v>7878</v>
      </c>
      <c r="C4953">
        <v>540714</v>
      </c>
      <c r="D4953" t="s">
        <v>7879</v>
      </c>
      <c r="E4953" t="s">
        <v>197</v>
      </c>
    </row>
    <row r="4954" spans="2:5" x14ac:dyDescent="0.3">
      <c r="B4954" t="s">
        <v>7880</v>
      </c>
      <c r="C4954">
        <v>540739</v>
      </c>
      <c r="D4954" t="s">
        <v>7881</v>
      </c>
      <c r="E4954" t="s">
        <v>197</v>
      </c>
    </row>
    <row r="4955" spans="2:5" x14ac:dyDescent="0.3">
      <c r="B4955" t="s">
        <v>7882</v>
      </c>
      <c r="C4955">
        <v>540740</v>
      </c>
      <c r="D4955" t="s">
        <v>7883</v>
      </c>
      <c r="E4955" t="s">
        <v>197</v>
      </c>
    </row>
    <row r="4956" spans="2:5" x14ac:dyDescent="0.3">
      <c r="B4956" t="s">
        <v>7884</v>
      </c>
      <c r="C4956">
        <v>540741</v>
      </c>
      <c r="D4956" t="s">
        <v>7885</v>
      </c>
      <c r="E4956" t="s">
        <v>197</v>
      </c>
    </row>
    <row r="4957" spans="2:5" x14ac:dyDescent="0.3">
      <c r="B4957" t="s">
        <v>7886</v>
      </c>
      <c r="C4957">
        <v>540742</v>
      </c>
      <c r="D4957" t="s">
        <v>7887</v>
      </c>
      <c r="E4957" t="s">
        <v>197</v>
      </c>
    </row>
    <row r="4958" spans="2:5" x14ac:dyDescent="0.3">
      <c r="B4958" t="s">
        <v>7888</v>
      </c>
      <c r="C4958">
        <v>540763</v>
      </c>
      <c r="D4958" t="s">
        <v>7889</v>
      </c>
      <c r="E4958" t="s">
        <v>197</v>
      </c>
    </row>
    <row r="4959" spans="2:5" x14ac:dyDescent="0.3">
      <c r="B4959" t="s">
        <v>7890</v>
      </c>
      <c r="C4959">
        <v>540764</v>
      </c>
      <c r="D4959" t="s">
        <v>7891</v>
      </c>
      <c r="E4959" t="s">
        <v>197</v>
      </c>
    </row>
    <row r="4960" spans="2:5" x14ac:dyDescent="0.3">
      <c r="B4960" t="s">
        <v>7892</v>
      </c>
      <c r="C4960">
        <v>540765</v>
      </c>
      <c r="D4960" t="s">
        <v>7893</v>
      </c>
      <c r="E4960" t="s">
        <v>197</v>
      </c>
    </row>
    <row r="4961" spans="2:5" x14ac:dyDescent="0.3">
      <c r="B4961" t="s">
        <v>7894</v>
      </c>
      <c r="C4961">
        <v>540766</v>
      </c>
      <c r="D4961" t="s">
        <v>7895</v>
      </c>
      <c r="E4961" t="s">
        <v>197</v>
      </c>
    </row>
    <row r="4962" spans="2:5" x14ac:dyDescent="0.3">
      <c r="B4962" t="s">
        <v>7896</v>
      </c>
      <c r="C4962">
        <v>540778</v>
      </c>
      <c r="D4962" t="s">
        <v>7897</v>
      </c>
      <c r="E4962" t="s">
        <v>197</v>
      </c>
    </row>
    <row r="4963" spans="2:5" x14ac:dyDescent="0.3">
      <c r="B4963" t="s">
        <v>7898</v>
      </c>
      <c r="C4963">
        <v>540779</v>
      </c>
      <c r="D4963" t="s">
        <v>7899</v>
      </c>
      <c r="E4963" t="s">
        <v>197</v>
      </c>
    </row>
    <row r="4964" spans="2:5" x14ac:dyDescent="0.3">
      <c r="B4964" t="s">
        <v>7900</v>
      </c>
      <c r="C4964">
        <v>540780</v>
      </c>
      <c r="D4964" t="s">
        <v>7901</v>
      </c>
      <c r="E4964" t="s">
        <v>197</v>
      </c>
    </row>
    <row r="4965" spans="2:5" x14ac:dyDescent="0.3">
      <c r="B4965" t="s">
        <v>7902</v>
      </c>
      <c r="C4965">
        <v>540781</v>
      </c>
      <c r="D4965" t="s">
        <v>7903</v>
      </c>
      <c r="E4965" t="s">
        <v>197</v>
      </c>
    </row>
    <row r="4966" spans="2:5" x14ac:dyDescent="0.3">
      <c r="B4966" t="s">
        <v>7904</v>
      </c>
      <c r="C4966">
        <v>540787</v>
      </c>
      <c r="D4966" t="s">
        <v>7905</v>
      </c>
      <c r="E4966" t="s">
        <v>197</v>
      </c>
    </row>
    <row r="4967" spans="2:5" x14ac:dyDescent="0.3">
      <c r="B4967" t="s">
        <v>7906</v>
      </c>
      <c r="C4967">
        <v>540791</v>
      </c>
      <c r="D4967" t="s">
        <v>7907</v>
      </c>
      <c r="E4967" t="s">
        <v>197</v>
      </c>
    </row>
    <row r="4968" spans="2:5" x14ac:dyDescent="0.3">
      <c r="B4968" t="s">
        <v>7908</v>
      </c>
      <c r="C4968">
        <v>540792</v>
      </c>
      <c r="D4968" t="s">
        <v>7909</v>
      </c>
      <c r="E4968" t="s">
        <v>197</v>
      </c>
    </row>
    <row r="4969" spans="2:5" x14ac:dyDescent="0.3">
      <c r="B4969" t="s">
        <v>7910</v>
      </c>
      <c r="C4969">
        <v>540793</v>
      </c>
      <c r="D4969" t="s">
        <v>7911</v>
      </c>
      <c r="E4969" t="s">
        <v>197</v>
      </c>
    </row>
    <row r="4970" spans="2:5" x14ac:dyDescent="0.3">
      <c r="B4970" t="s">
        <v>7912</v>
      </c>
      <c r="C4970">
        <v>540794</v>
      </c>
      <c r="D4970" t="s">
        <v>7913</v>
      </c>
      <c r="E4970" t="s">
        <v>197</v>
      </c>
    </row>
    <row r="4971" spans="2:5" x14ac:dyDescent="0.3">
      <c r="B4971" t="s">
        <v>7914</v>
      </c>
      <c r="C4971">
        <v>540799</v>
      </c>
      <c r="D4971" t="s">
        <v>7915</v>
      </c>
      <c r="E4971" t="s">
        <v>197</v>
      </c>
    </row>
    <row r="4972" spans="2:5" x14ac:dyDescent="0.3">
      <c r="B4972" t="s">
        <v>7916</v>
      </c>
      <c r="C4972">
        <v>540800</v>
      </c>
      <c r="D4972" t="s">
        <v>7917</v>
      </c>
      <c r="E4972" t="s">
        <v>197</v>
      </c>
    </row>
    <row r="4973" spans="2:5" x14ac:dyDescent="0.3">
      <c r="B4973" t="s">
        <v>7918</v>
      </c>
      <c r="C4973">
        <v>540801</v>
      </c>
      <c r="D4973" t="s">
        <v>7919</v>
      </c>
      <c r="E4973" t="s">
        <v>197</v>
      </c>
    </row>
    <row r="4974" spans="2:5" x14ac:dyDescent="0.3">
      <c r="B4974" t="s">
        <v>7920</v>
      </c>
      <c r="C4974">
        <v>540802</v>
      </c>
      <c r="D4974" t="s">
        <v>7921</v>
      </c>
      <c r="E4974" t="s">
        <v>197</v>
      </c>
    </row>
    <row r="4975" spans="2:5" x14ac:dyDescent="0.3">
      <c r="B4975" t="s">
        <v>7922</v>
      </c>
      <c r="C4975">
        <v>540825</v>
      </c>
      <c r="D4975" t="s">
        <v>7923</v>
      </c>
      <c r="E4975" t="s">
        <v>197</v>
      </c>
    </row>
    <row r="4976" spans="2:5" x14ac:dyDescent="0.3">
      <c r="B4976" t="s">
        <v>7924</v>
      </c>
      <c r="C4976">
        <v>540826</v>
      </c>
      <c r="D4976" t="s">
        <v>7925</v>
      </c>
      <c r="E4976" t="s">
        <v>197</v>
      </c>
    </row>
    <row r="4977" spans="2:5" x14ac:dyDescent="0.3">
      <c r="B4977" t="s">
        <v>7926</v>
      </c>
      <c r="C4977">
        <v>540827</v>
      </c>
      <c r="D4977" t="s">
        <v>7927</v>
      </c>
      <c r="E4977" t="s">
        <v>197</v>
      </c>
    </row>
    <row r="4978" spans="2:5" x14ac:dyDescent="0.3">
      <c r="B4978" t="s">
        <v>7928</v>
      </c>
      <c r="C4978">
        <v>540828</v>
      </c>
      <c r="D4978" t="s">
        <v>7929</v>
      </c>
      <c r="E4978" t="s">
        <v>197</v>
      </c>
    </row>
    <row r="4979" spans="2:5" x14ac:dyDescent="0.3">
      <c r="B4979" t="s">
        <v>7930</v>
      </c>
      <c r="C4979">
        <v>540861</v>
      </c>
      <c r="D4979" t="s">
        <v>7931</v>
      </c>
      <c r="E4979" t="s">
        <v>197</v>
      </c>
    </row>
    <row r="4980" spans="2:5" x14ac:dyDescent="0.3">
      <c r="B4980" t="s">
        <v>7932</v>
      </c>
      <c r="C4980">
        <v>540862</v>
      </c>
      <c r="D4980" t="s">
        <v>7933</v>
      </c>
      <c r="E4980" t="s">
        <v>197</v>
      </c>
    </row>
    <row r="4981" spans="2:5" x14ac:dyDescent="0.3">
      <c r="B4981" t="s">
        <v>7934</v>
      </c>
      <c r="C4981">
        <v>540863</v>
      </c>
      <c r="D4981" t="s">
        <v>7935</v>
      </c>
      <c r="E4981" t="s">
        <v>197</v>
      </c>
    </row>
    <row r="4982" spans="2:5" x14ac:dyDescent="0.3">
      <c r="B4982" t="s">
        <v>7936</v>
      </c>
      <c r="C4982">
        <v>540864</v>
      </c>
      <c r="D4982" t="s">
        <v>7937</v>
      </c>
      <c r="E4982" t="s">
        <v>197</v>
      </c>
    </row>
    <row r="4983" spans="2:5" x14ac:dyDescent="0.3">
      <c r="B4983" t="s">
        <v>7938</v>
      </c>
      <c r="C4983">
        <v>540896</v>
      </c>
      <c r="D4983" t="s">
        <v>7939</v>
      </c>
      <c r="E4983" t="s">
        <v>197</v>
      </c>
    </row>
    <row r="4984" spans="2:5" x14ac:dyDescent="0.3">
      <c r="B4984" t="s">
        <v>7940</v>
      </c>
      <c r="C4984">
        <v>540897</v>
      </c>
      <c r="D4984" t="s">
        <v>7941</v>
      </c>
      <c r="E4984" t="s">
        <v>197</v>
      </c>
    </row>
    <row r="4985" spans="2:5" x14ac:dyDescent="0.3">
      <c r="B4985" t="s">
        <v>7942</v>
      </c>
      <c r="C4985">
        <v>540898</v>
      </c>
      <c r="D4985" t="s">
        <v>7943</v>
      </c>
      <c r="E4985" t="s">
        <v>197</v>
      </c>
    </row>
    <row r="4986" spans="2:5" x14ac:dyDescent="0.3">
      <c r="B4986" t="s">
        <v>7944</v>
      </c>
      <c r="C4986">
        <v>540899</v>
      </c>
      <c r="D4986" t="s">
        <v>7945</v>
      </c>
      <c r="E4986" t="s">
        <v>197</v>
      </c>
    </row>
    <row r="4987" spans="2:5" x14ac:dyDescent="0.3">
      <c r="B4987" t="s">
        <v>7946</v>
      </c>
      <c r="C4987">
        <v>540947</v>
      </c>
      <c r="D4987" t="s">
        <v>7947</v>
      </c>
      <c r="E4987" t="s">
        <v>197</v>
      </c>
    </row>
    <row r="4988" spans="2:5" x14ac:dyDescent="0.3">
      <c r="B4988" t="s">
        <v>7948</v>
      </c>
      <c r="C4988">
        <v>540949</v>
      </c>
      <c r="D4988" t="s">
        <v>7949</v>
      </c>
      <c r="E4988" t="s">
        <v>197</v>
      </c>
    </row>
    <row r="4989" spans="2:5" x14ac:dyDescent="0.3">
      <c r="B4989" t="s">
        <v>7950</v>
      </c>
      <c r="C4989">
        <v>540950</v>
      </c>
      <c r="D4989" t="s">
        <v>7951</v>
      </c>
      <c r="E4989" t="s">
        <v>197</v>
      </c>
    </row>
    <row r="4990" spans="2:5" x14ac:dyDescent="0.3">
      <c r="B4990" t="s">
        <v>7952</v>
      </c>
      <c r="C4990">
        <v>540951</v>
      </c>
      <c r="D4990" t="s">
        <v>7953</v>
      </c>
      <c r="E4990" t="s">
        <v>197</v>
      </c>
    </row>
    <row r="4991" spans="2:5" x14ac:dyDescent="0.3">
      <c r="B4991" t="s">
        <v>7954</v>
      </c>
      <c r="C4991">
        <v>540981</v>
      </c>
      <c r="D4991" t="s">
        <v>7955</v>
      </c>
      <c r="E4991" t="s">
        <v>197</v>
      </c>
    </row>
    <row r="4992" spans="2:5" x14ac:dyDescent="0.3">
      <c r="B4992" t="s">
        <v>7956</v>
      </c>
      <c r="C4992">
        <v>540982</v>
      </c>
      <c r="D4992" t="s">
        <v>7957</v>
      </c>
      <c r="E4992" t="s">
        <v>197</v>
      </c>
    </row>
    <row r="4993" spans="2:5" x14ac:dyDescent="0.3">
      <c r="B4993" t="s">
        <v>7958</v>
      </c>
      <c r="C4993">
        <v>540983</v>
      </c>
      <c r="D4993" t="s">
        <v>7959</v>
      </c>
      <c r="E4993" t="s">
        <v>197</v>
      </c>
    </row>
    <row r="4994" spans="2:5" x14ac:dyDescent="0.3">
      <c r="B4994" t="s">
        <v>7960</v>
      </c>
      <c r="C4994">
        <v>540984</v>
      </c>
      <c r="D4994" t="s">
        <v>7961</v>
      </c>
      <c r="E4994" t="s">
        <v>197</v>
      </c>
    </row>
    <row r="4995" spans="2:5" x14ac:dyDescent="0.3">
      <c r="B4995" t="s">
        <v>7962</v>
      </c>
      <c r="C4995">
        <v>541068</v>
      </c>
      <c r="D4995" t="s">
        <v>7963</v>
      </c>
      <c r="E4995" t="s">
        <v>197</v>
      </c>
    </row>
    <row r="4996" spans="2:5" x14ac:dyDescent="0.3">
      <c r="B4996" t="s">
        <v>7964</v>
      </c>
      <c r="C4996">
        <v>541069</v>
      </c>
      <c r="D4996" t="s">
        <v>7965</v>
      </c>
      <c r="E4996" t="s">
        <v>197</v>
      </c>
    </row>
    <row r="4997" spans="2:5" x14ac:dyDescent="0.3">
      <c r="B4997" t="s">
        <v>7966</v>
      </c>
      <c r="C4997">
        <v>541070</v>
      </c>
      <c r="D4997" t="s">
        <v>7967</v>
      </c>
      <c r="E4997" t="s">
        <v>197</v>
      </c>
    </row>
    <row r="4998" spans="2:5" x14ac:dyDescent="0.3">
      <c r="B4998" t="s">
        <v>7968</v>
      </c>
      <c r="C4998">
        <v>541071</v>
      </c>
      <c r="D4998" t="s">
        <v>7969</v>
      </c>
      <c r="E4998" t="s">
        <v>197</v>
      </c>
    </row>
    <row r="4999" spans="2:5" x14ac:dyDescent="0.3">
      <c r="B4999" t="s">
        <v>7970</v>
      </c>
      <c r="C4999">
        <v>541084</v>
      </c>
      <c r="D4999" t="s">
        <v>7971</v>
      </c>
      <c r="E4999" t="s">
        <v>197</v>
      </c>
    </row>
    <row r="5000" spans="2:5" x14ac:dyDescent="0.3">
      <c r="B5000" t="s">
        <v>7972</v>
      </c>
      <c r="C5000">
        <v>541085</v>
      </c>
      <c r="D5000" t="s">
        <v>7973</v>
      </c>
      <c r="E5000" t="s">
        <v>197</v>
      </c>
    </row>
    <row r="5001" spans="2:5" x14ac:dyDescent="0.3">
      <c r="B5001" t="s">
        <v>7974</v>
      </c>
      <c r="C5001">
        <v>541086</v>
      </c>
      <c r="D5001" t="s">
        <v>7975</v>
      </c>
      <c r="E5001" t="s">
        <v>197</v>
      </c>
    </row>
    <row r="5002" spans="2:5" x14ac:dyDescent="0.3">
      <c r="B5002" t="s">
        <v>7976</v>
      </c>
      <c r="C5002">
        <v>541087</v>
      </c>
      <c r="D5002" t="s">
        <v>7977</v>
      </c>
      <c r="E5002" t="s">
        <v>197</v>
      </c>
    </row>
    <row r="5003" spans="2:5" x14ac:dyDescent="0.3">
      <c r="B5003" t="s">
        <v>7978</v>
      </c>
      <c r="C5003">
        <v>541092</v>
      </c>
      <c r="D5003" t="s">
        <v>7979</v>
      </c>
      <c r="E5003" t="s">
        <v>197</v>
      </c>
    </row>
    <row r="5004" spans="2:5" x14ac:dyDescent="0.3">
      <c r="B5004" t="s">
        <v>7980</v>
      </c>
      <c r="C5004">
        <v>541093</v>
      </c>
      <c r="D5004" t="s">
        <v>7981</v>
      </c>
      <c r="E5004" t="s">
        <v>197</v>
      </c>
    </row>
    <row r="5005" spans="2:5" x14ac:dyDescent="0.3">
      <c r="B5005" t="s">
        <v>7982</v>
      </c>
      <c r="C5005">
        <v>541094</v>
      </c>
      <c r="D5005" t="s">
        <v>7983</v>
      </c>
      <c r="E5005" t="s">
        <v>197</v>
      </c>
    </row>
    <row r="5006" spans="2:5" x14ac:dyDescent="0.3">
      <c r="B5006" t="s">
        <v>7984</v>
      </c>
      <c r="C5006">
        <v>541095</v>
      </c>
      <c r="D5006" t="s">
        <v>7985</v>
      </c>
      <c r="E5006" t="s">
        <v>197</v>
      </c>
    </row>
    <row r="5007" spans="2:5" x14ac:dyDescent="0.3">
      <c r="B5007" t="s">
        <v>7986</v>
      </c>
      <c r="C5007">
        <v>541252</v>
      </c>
      <c r="D5007" t="s">
        <v>7987</v>
      </c>
      <c r="E5007" t="s">
        <v>197</v>
      </c>
    </row>
    <row r="5008" spans="2:5" x14ac:dyDescent="0.3">
      <c r="B5008" t="s">
        <v>7988</v>
      </c>
      <c r="C5008">
        <v>541253</v>
      </c>
      <c r="D5008" t="s">
        <v>7989</v>
      </c>
      <c r="E5008" t="s">
        <v>197</v>
      </c>
    </row>
    <row r="5009" spans="2:5" x14ac:dyDescent="0.3">
      <c r="B5009" t="s">
        <v>7990</v>
      </c>
      <c r="C5009">
        <v>541254</v>
      </c>
      <c r="D5009" t="s">
        <v>7991</v>
      </c>
      <c r="E5009" t="s">
        <v>197</v>
      </c>
    </row>
    <row r="5010" spans="2:5" x14ac:dyDescent="0.3">
      <c r="B5010" t="s">
        <v>7992</v>
      </c>
      <c r="C5010">
        <v>541255</v>
      </c>
      <c r="D5010" t="s">
        <v>7993</v>
      </c>
      <c r="E5010" t="s">
        <v>197</v>
      </c>
    </row>
    <row r="5011" spans="2:5" x14ac:dyDescent="0.3">
      <c r="B5011" t="s">
        <v>7994</v>
      </c>
      <c r="C5011">
        <v>541300</v>
      </c>
      <c r="D5011" t="s">
        <v>7995</v>
      </c>
      <c r="E5011" t="s">
        <v>197</v>
      </c>
    </row>
    <row r="5012" spans="2:5" x14ac:dyDescent="0.3">
      <c r="B5012" t="s">
        <v>7996</v>
      </c>
      <c r="C5012">
        <v>541309</v>
      </c>
      <c r="D5012" t="s">
        <v>7997</v>
      </c>
      <c r="E5012" t="s">
        <v>197</v>
      </c>
    </row>
    <row r="5013" spans="2:5" x14ac:dyDescent="0.3">
      <c r="B5013" t="s">
        <v>7998</v>
      </c>
      <c r="C5013">
        <v>541310</v>
      </c>
      <c r="D5013" t="s">
        <v>7999</v>
      </c>
      <c r="E5013" t="s">
        <v>197</v>
      </c>
    </row>
    <row r="5014" spans="2:5" x14ac:dyDescent="0.3">
      <c r="B5014" t="s">
        <v>8000</v>
      </c>
      <c r="C5014">
        <v>541311</v>
      </c>
      <c r="D5014" t="s">
        <v>8001</v>
      </c>
      <c r="E5014" t="s">
        <v>197</v>
      </c>
    </row>
    <row r="5015" spans="2:5" x14ac:dyDescent="0.3">
      <c r="B5015" t="s">
        <v>8002</v>
      </c>
      <c r="C5015">
        <v>541312</v>
      </c>
      <c r="D5015" t="s">
        <v>8003</v>
      </c>
      <c r="E5015" t="s">
        <v>197</v>
      </c>
    </row>
    <row r="5016" spans="2:5" x14ac:dyDescent="0.3">
      <c r="B5016" t="s">
        <v>8004</v>
      </c>
      <c r="C5016">
        <v>541313</v>
      </c>
      <c r="D5016" t="s">
        <v>8005</v>
      </c>
      <c r="E5016" t="s">
        <v>197</v>
      </c>
    </row>
    <row r="5017" spans="2:5" x14ac:dyDescent="0.3">
      <c r="B5017" t="s">
        <v>8006</v>
      </c>
      <c r="C5017">
        <v>541341</v>
      </c>
      <c r="D5017" t="s">
        <v>8007</v>
      </c>
      <c r="E5017" t="s">
        <v>197</v>
      </c>
    </row>
    <row r="5018" spans="2:5" x14ac:dyDescent="0.3">
      <c r="B5018" t="s">
        <v>8008</v>
      </c>
      <c r="C5018">
        <v>541343</v>
      </c>
      <c r="D5018" t="s">
        <v>8009</v>
      </c>
      <c r="E5018" t="s">
        <v>197</v>
      </c>
    </row>
    <row r="5019" spans="2:5" x14ac:dyDescent="0.3">
      <c r="B5019" t="s">
        <v>8010</v>
      </c>
      <c r="C5019">
        <v>541345</v>
      </c>
      <c r="D5019" t="s">
        <v>8011</v>
      </c>
      <c r="E5019" t="s">
        <v>197</v>
      </c>
    </row>
    <row r="5020" spans="2:5" x14ac:dyDescent="0.3">
      <c r="B5020" t="s">
        <v>8012</v>
      </c>
      <c r="C5020">
        <v>541346</v>
      </c>
      <c r="D5020" t="s">
        <v>8013</v>
      </c>
      <c r="E5020" t="s">
        <v>197</v>
      </c>
    </row>
    <row r="5021" spans="2:5" x14ac:dyDescent="0.3">
      <c r="B5021" t="s">
        <v>8014</v>
      </c>
      <c r="C5021">
        <v>541672</v>
      </c>
      <c r="D5021" t="s">
        <v>8015</v>
      </c>
      <c r="E5021" t="s">
        <v>197</v>
      </c>
    </row>
    <row r="5022" spans="2:5" x14ac:dyDescent="0.3">
      <c r="B5022" t="s">
        <v>8016</v>
      </c>
      <c r="C5022">
        <v>541673</v>
      </c>
      <c r="D5022" t="s">
        <v>8017</v>
      </c>
      <c r="E5022" t="s">
        <v>197</v>
      </c>
    </row>
    <row r="5023" spans="2:5" x14ac:dyDescent="0.3">
      <c r="B5023" t="s">
        <v>8018</v>
      </c>
      <c r="C5023">
        <v>541674</v>
      </c>
      <c r="D5023" t="s">
        <v>8019</v>
      </c>
      <c r="E5023" t="s">
        <v>197</v>
      </c>
    </row>
    <row r="5024" spans="2:5" x14ac:dyDescent="0.3">
      <c r="B5024" t="s">
        <v>8020</v>
      </c>
      <c r="C5024">
        <v>541675</v>
      </c>
      <c r="D5024" t="s">
        <v>8021</v>
      </c>
      <c r="E5024" t="s">
        <v>197</v>
      </c>
    </row>
    <row r="5025" spans="2:5" x14ac:dyDescent="0.3">
      <c r="B5025" t="s">
        <v>8022</v>
      </c>
      <c r="C5025">
        <v>541676</v>
      </c>
      <c r="D5025" t="s">
        <v>8023</v>
      </c>
      <c r="E5025" t="s">
        <v>197</v>
      </c>
    </row>
    <row r="5026" spans="2:5" x14ac:dyDescent="0.3">
      <c r="B5026" t="s">
        <v>8024</v>
      </c>
      <c r="C5026">
        <v>541677</v>
      </c>
      <c r="D5026" t="s">
        <v>8025</v>
      </c>
      <c r="E5026" t="s">
        <v>197</v>
      </c>
    </row>
    <row r="5027" spans="2:5" x14ac:dyDescent="0.3">
      <c r="B5027" t="s">
        <v>8026</v>
      </c>
      <c r="C5027">
        <v>541678</v>
      </c>
      <c r="D5027" t="s">
        <v>8027</v>
      </c>
      <c r="E5027" t="s">
        <v>197</v>
      </c>
    </row>
    <row r="5028" spans="2:5" x14ac:dyDescent="0.3">
      <c r="B5028" t="s">
        <v>8028</v>
      </c>
      <c r="C5028">
        <v>541679</v>
      </c>
      <c r="D5028" t="s">
        <v>8029</v>
      </c>
      <c r="E5028" t="s">
        <v>197</v>
      </c>
    </row>
    <row r="5029" spans="2:5" x14ac:dyDescent="0.3">
      <c r="B5029" t="s">
        <v>8030</v>
      </c>
      <c r="C5029">
        <v>541725</v>
      </c>
      <c r="D5029" t="s">
        <v>8031</v>
      </c>
      <c r="E5029" t="s">
        <v>197</v>
      </c>
    </row>
    <row r="5030" spans="2:5" x14ac:dyDescent="0.3">
      <c r="B5030" t="s">
        <v>8032</v>
      </c>
      <c r="C5030">
        <v>541726</v>
      </c>
      <c r="D5030" t="s">
        <v>8033</v>
      </c>
      <c r="E5030" t="s">
        <v>197</v>
      </c>
    </row>
    <row r="5031" spans="2:5" x14ac:dyDescent="0.3">
      <c r="B5031" t="s">
        <v>8034</v>
      </c>
      <c r="C5031">
        <v>541727</v>
      </c>
      <c r="D5031" t="s">
        <v>8035</v>
      </c>
      <c r="E5031" t="s">
        <v>197</v>
      </c>
    </row>
    <row r="5032" spans="2:5" x14ac:dyDescent="0.3">
      <c r="B5032" t="s">
        <v>8036</v>
      </c>
      <c r="C5032">
        <v>541728</v>
      </c>
      <c r="D5032" t="s">
        <v>8037</v>
      </c>
      <c r="E5032" t="s">
        <v>197</v>
      </c>
    </row>
    <row r="5033" spans="2:5" x14ac:dyDescent="0.3">
      <c r="B5033" t="s">
        <v>8038</v>
      </c>
      <c r="C5033">
        <v>541742</v>
      </c>
      <c r="D5033" t="s">
        <v>8039</v>
      </c>
      <c r="E5033" t="s">
        <v>197</v>
      </c>
    </row>
    <row r="5034" spans="2:5" x14ac:dyDescent="0.3">
      <c r="B5034" t="s">
        <v>8040</v>
      </c>
      <c r="C5034">
        <v>541743</v>
      </c>
      <c r="D5034" t="s">
        <v>8041</v>
      </c>
      <c r="E5034" t="s">
        <v>197</v>
      </c>
    </row>
    <row r="5035" spans="2:5" x14ac:dyDescent="0.3">
      <c r="B5035" t="s">
        <v>8042</v>
      </c>
      <c r="C5035">
        <v>541744</v>
      </c>
      <c r="D5035" t="s">
        <v>8043</v>
      </c>
      <c r="E5035" t="s">
        <v>197</v>
      </c>
    </row>
    <row r="5036" spans="2:5" x14ac:dyDescent="0.3">
      <c r="B5036" t="s">
        <v>8044</v>
      </c>
      <c r="C5036">
        <v>541745</v>
      </c>
      <c r="D5036" t="s">
        <v>8045</v>
      </c>
      <c r="E5036" t="s">
        <v>197</v>
      </c>
    </row>
    <row r="5037" spans="2:5" x14ac:dyDescent="0.3">
      <c r="B5037" t="s">
        <v>8046</v>
      </c>
      <c r="C5037">
        <v>541804</v>
      </c>
      <c r="D5037" t="s">
        <v>8047</v>
      </c>
      <c r="E5037" t="s">
        <v>197</v>
      </c>
    </row>
    <row r="5038" spans="2:5" x14ac:dyDescent="0.3">
      <c r="B5038" t="s">
        <v>8048</v>
      </c>
      <c r="C5038">
        <v>541805</v>
      </c>
      <c r="D5038" t="s">
        <v>8049</v>
      </c>
      <c r="E5038" t="s">
        <v>197</v>
      </c>
    </row>
    <row r="5039" spans="2:5" x14ac:dyDescent="0.3">
      <c r="B5039" t="s">
        <v>8050</v>
      </c>
      <c r="C5039">
        <v>541806</v>
      </c>
      <c r="D5039" t="s">
        <v>8051</v>
      </c>
      <c r="E5039" t="s">
        <v>197</v>
      </c>
    </row>
    <row r="5040" spans="2:5" x14ac:dyDescent="0.3">
      <c r="B5040" t="s">
        <v>8052</v>
      </c>
      <c r="C5040">
        <v>541807</v>
      </c>
      <c r="D5040" t="s">
        <v>8053</v>
      </c>
      <c r="E5040" t="s">
        <v>197</v>
      </c>
    </row>
    <row r="5041" spans="2:5" x14ac:dyDescent="0.3">
      <c r="B5041" t="s">
        <v>8054</v>
      </c>
      <c r="C5041">
        <v>541809</v>
      </c>
      <c r="D5041" t="s">
        <v>8055</v>
      </c>
      <c r="E5041" t="s">
        <v>197</v>
      </c>
    </row>
    <row r="5042" spans="2:5" x14ac:dyDescent="0.3">
      <c r="B5042" t="s">
        <v>8056</v>
      </c>
      <c r="C5042">
        <v>541879</v>
      </c>
      <c r="D5042" t="s">
        <v>8057</v>
      </c>
      <c r="E5042" t="s">
        <v>197</v>
      </c>
    </row>
    <row r="5043" spans="2:5" x14ac:dyDescent="0.3">
      <c r="B5043" t="s">
        <v>8058</v>
      </c>
      <c r="C5043">
        <v>541881</v>
      </c>
      <c r="D5043" t="s">
        <v>8059</v>
      </c>
      <c r="E5043" t="s">
        <v>197</v>
      </c>
    </row>
    <row r="5044" spans="2:5" x14ac:dyDescent="0.3">
      <c r="B5044" t="s">
        <v>8060</v>
      </c>
      <c r="C5044">
        <v>541882</v>
      </c>
      <c r="D5044" t="s">
        <v>8061</v>
      </c>
      <c r="E5044" t="s">
        <v>197</v>
      </c>
    </row>
    <row r="5045" spans="2:5" x14ac:dyDescent="0.3">
      <c r="B5045" t="s">
        <v>8062</v>
      </c>
      <c r="C5045">
        <v>541884</v>
      </c>
      <c r="D5045" t="s">
        <v>8063</v>
      </c>
      <c r="E5045" t="s">
        <v>197</v>
      </c>
    </row>
    <row r="5046" spans="2:5" x14ac:dyDescent="0.3">
      <c r="B5046" t="s">
        <v>8064</v>
      </c>
      <c r="C5046">
        <v>541972</v>
      </c>
      <c r="D5046" t="s">
        <v>8065</v>
      </c>
      <c r="E5046" t="s">
        <v>197</v>
      </c>
    </row>
    <row r="5047" spans="2:5" x14ac:dyDescent="0.3">
      <c r="B5047" t="s">
        <v>8066</v>
      </c>
      <c r="C5047">
        <v>541984</v>
      </c>
      <c r="D5047" t="s">
        <v>8067</v>
      </c>
      <c r="E5047" t="s">
        <v>197</v>
      </c>
    </row>
    <row r="5048" spans="2:5" x14ac:dyDescent="0.3">
      <c r="B5048" t="s">
        <v>8068</v>
      </c>
      <c r="C5048">
        <v>541985</v>
      </c>
      <c r="D5048" t="s">
        <v>8069</v>
      </c>
      <c r="E5048" t="s">
        <v>197</v>
      </c>
    </row>
    <row r="5049" spans="2:5" x14ac:dyDescent="0.3">
      <c r="B5049" t="s">
        <v>8070</v>
      </c>
      <c r="C5049">
        <v>541986</v>
      </c>
      <c r="D5049" t="s">
        <v>8071</v>
      </c>
      <c r="E5049" t="s">
        <v>197</v>
      </c>
    </row>
    <row r="5050" spans="2:5" x14ac:dyDescent="0.3">
      <c r="B5050" t="s">
        <v>8072</v>
      </c>
      <c r="C5050">
        <v>541987</v>
      </c>
      <c r="D5050" t="s">
        <v>8073</v>
      </c>
      <c r="E5050" t="s">
        <v>197</v>
      </c>
    </row>
    <row r="5051" spans="2:5" x14ac:dyDescent="0.3">
      <c r="B5051" t="s">
        <v>8074</v>
      </c>
      <c r="C5051">
        <v>542131</v>
      </c>
      <c r="D5051" t="s">
        <v>8075</v>
      </c>
      <c r="E5051" t="s">
        <v>197</v>
      </c>
    </row>
    <row r="5052" spans="2:5" x14ac:dyDescent="0.3">
      <c r="B5052" t="s">
        <v>8076</v>
      </c>
      <c r="C5052">
        <v>542156</v>
      </c>
      <c r="D5052" t="s">
        <v>8077</v>
      </c>
      <c r="E5052" t="s">
        <v>197</v>
      </c>
    </row>
    <row r="5053" spans="2:5" x14ac:dyDescent="0.3">
      <c r="B5053" t="s">
        <v>8078</v>
      </c>
      <c r="C5053">
        <v>542158</v>
      </c>
      <c r="D5053" t="s">
        <v>8079</v>
      </c>
      <c r="E5053" t="s">
        <v>197</v>
      </c>
    </row>
    <row r="5054" spans="2:5" x14ac:dyDescent="0.3">
      <c r="B5054" t="s">
        <v>8080</v>
      </c>
      <c r="C5054">
        <v>542160</v>
      </c>
      <c r="D5054" t="s">
        <v>8081</v>
      </c>
      <c r="E5054" t="s">
        <v>197</v>
      </c>
    </row>
    <row r="5055" spans="2:5" x14ac:dyDescent="0.3">
      <c r="B5055" t="s">
        <v>8082</v>
      </c>
      <c r="C5055">
        <v>542163</v>
      </c>
      <c r="D5055" t="s">
        <v>8083</v>
      </c>
      <c r="E5055" t="s">
        <v>197</v>
      </c>
    </row>
    <row r="5056" spans="2:5" x14ac:dyDescent="0.3">
      <c r="B5056" t="s">
        <v>8084</v>
      </c>
      <c r="C5056">
        <v>542230</v>
      </c>
      <c r="D5056" t="s">
        <v>8085</v>
      </c>
      <c r="E5056" t="s">
        <v>197</v>
      </c>
    </row>
    <row r="5057" spans="2:5" x14ac:dyDescent="0.3">
      <c r="B5057" t="s">
        <v>8086</v>
      </c>
      <c r="C5057">
        <v>542244</v>
      </c>
      <c r="D5057" t="s">
        <v>8087</v>
      </c>
      <c r="E5057" t="s">
        <v>197</v>
      </c>
    </row>
    <row r="5058" spans="2:5" x14ac:dyDescent="0.3">
      <c r="B5058" t="s">
        <v>8088</v>
      </c>
      <c r="C5058">
        <v>542245</v>
      </c>
      <c r="D5058" t="s">
        <v>8089</v>
      </c>
      <c r="E5058" t="s">
        <v>197</v>
      </c>
    </row>
    <row r="5059" spans="2:5" x14ac:dyDescent="0.3">
      <c r="B5059" t="s">
        <v>8090</v>
      </c>
      <c r="C5059">
        <v>542246</v>
      </c>
      <c r="D5059" t="s">
        <v>8091</v>
      </c>
      <c r="E5059" t="s">
        <v>197</v>
      </c>
    </row>
    <row r="5060" spans="2:5" x14ac:dyDescent="0.3">
      <c r="B5060" t="s">
        <v>8092</v>
      </c>
      <c r="C5060">
        <v>542247</v>
      </c>
      <c r="D5060" t="s">
        <v>8093</v>
      </c>
      <c r="E5060" t="s">
        <v>197</v>
      </c>
    </row>
    <row r="5061" spans="2:5" x14ac:dyDescent="0.3">
      <c r="B5061" t="s">
        <v>8094</v>
      </c>
      <c r="C5061">
        <v>542513</v>
      </c>
      <c r="D5061" t="s">
        <v>8095</v>
      </c>
      <c r="E5061" t="s">
        <v>197</v>
      </c>
    </row>
    <row r="5062" spans="2:5" x14ac:dyDescent="0.3">
      <c r="B5062" t="s">
        <v>8096</v>
      </c>
      <c r="C5062">
        <v>542543</v>
      </c>
      <c r="D5062" t="s">
        <v>8097</v>
      </c>
      <c r="E5062" t="s">
        <v>197</v>
      </c>
    </row>
    <row r="5063" spans="2:5" x14ac:dyDescent="0.3">
      <c r="B5063" t="s">
        <v>8098</v>
      </c>
      <c r="C5063">
        <v>542694</v>
      </c>
      <c r="D5063" t="s">
        <v>8099</v>
      </c>
      <c r="E5063" t="s">
        <v>720</v>
      </c>
    </row>
    <row r="5064" spans="2:5" x14ac:dyDescent="0.3">
      <c r="B5064" t="s">
        <v>8100</v>
      </c>
      <c r="C5064">
        <v>542721</v>
      </c>
      <c r="D5064" t="s">
        <v>8101</v>
      </c>
      <c r="E5064" t="s">
        <v>720</v>
      </c>
    </row>
    <row r="5065" spans="2:5" x14ac:dyDescent="0.3">
      <c r="B5065" t="s">
        <v>8102</v>
      </c>
      <c r="C5065">
        <v>542724</v>
      </c>
      <c r="D5065" t="s">
        <v>8103</v>
      </c>
      <c r="E5065" t="s">
        <v>736</v>
      </c>
    </row>
    <row r="5066" spans="2:5" x14ac:dyDescent="0.3">
      <c r="B5066" t="s">
        <v>8104</v>
      </c>
      <c r="C5066">
        <v>542725</v>
      </c>
      <c r="D5066" t="s">
        <v>8105</v>
      </c>
      <c r="E5066" t="s">
        <v>812</v>
      </c>
    </row>
    <row r="5067" spans="2:5" x14ac:dyDescent="0.3">
      <c r="B5067" t="s">
        <v>8106</v>
      </c>
      <c r="C5067">
        <v>542726</v>
      </c>
      <c r="D5067" t="s">
        <v>8107</v>
      </c>
      <c r="E5067" t="s">
        <v>704</v>
      </c>
    </row>
    <row r="5068" spans="2:5" x14ac:dyDescent="0.3">
      <c r="B5068" t="s">
        <v>8108</v>
      </c>
      <c r="C5068">
        <v>542727</v>
      </c>
      <c r="D5068" t="s">
        <v>8109</v>
      </c>
      <c r="E5068" t="s">
        <v>699</v>
      </c>
    </row>
    <row r="5069" spans="2:5" x14ac:dyDescent="0.3">
      <c r="B5069" t="s">
        <v>8110</v>
      </c>
      <c r="C5069">
        <v>542728</v>
      </c>
      <c r="D5069" t="s">
        <v>8111</v>
      </c>
      <c r="E5069" t="s">
        <v>812</v>
      </c>
    </row>
    <row r="5070" spans="2:5" x14ac:dyDescent="0.3">
      <c r="B5070" t="s">
        <v>8112</v>
      </c>
      <c r="C5070">
        <v>542729</v>
      </c>
      <c r="D5070" t="s">
        <v>8113</v>
      </c>
      <c r="E5070" t="s">
        <v>713</v>
      </c>
    </row>
    <row r="5071" spans="2:5" x14ac:dyDescent="0.3">
      <c r="B5071" t="s">
        <v>8114</v>
      </c>
      <c r="C5071">
        <v>542730</v>
      </c>
      <c r="D5071" t="s">
        <v>8115</v>
      </c>
      <c r="E5071" t="s">
        <v>197</v>
      </c>
    </row>
    <row r="5072" spans="2:5" x14ac:dyDescent="0.3">
      <c r="B5072" t="s">
        <v>8116</v>
      </c>
      <c r="C5072">
        <v>542747</v>
      </c>
      <c r="D5072" t="s">
        <v>8117</v>
      </c>
      <c r="E5072" t="s">
        <v>197</v>
      </c>
    </row>
    <row r="5073" spans="2:5" x14ac:dyDescent="0.3">
      <c r="B5073" t="s">
        <v>8118</v>
      </c>
      <c r="C5073">
        <v>542752</v>
      </c>
      <c r="D5073" t="s">
        <v>8119</v>
      </c>
      <c r="E5073" t="s">
        <v>2301</v>
      </c>
    </row>
    <row r="5074" spans="2:5" x14ac:dyDescent="0.3">
      <c r="B5074" t="s">
        <v>8120</v>
      </c>
      <c r="C5074">
        <v>542753</v>
      </c>
      <c r="D5074" t="s">
        <v>8121</v>
      </c>
      <c r="E5074" t="s">
        <v>732</v>
      </c>
    </row>
    <row r="5075" spans="2:5" x14ac:dyDescent="0.3">
      <c r="B5075" t="s">
        <v>8122</v>
      </c>
      <c r="C5075">
        <v>542758</v>
      </c>
      <c r="D5075" t="s">
        <v>8123</v>
      </c>
      <c r="E5075" t="s">
        <v>197</v>
      </c>
    </row>
    <row r="5076" spans="2:5" x14ac:dyDescent="0.3">
      <c r="B5076" t="s">
        <v>8124</v>
      </c>
      <c r="C5076">
        <v>542759</v>
      </c>
      <c r="D5076" t="s">
        <v>8125</v>
      </c>
      <c r="E5076" t="s">
        <v>715</v>
      </c>
    </row>
    <row r="5077" spans="2:5" x14ac:dyDescent="0.3">
      <c r="B5077" t="s">
        <v>8126</v>
      </c>
      <c r="C5077">
        <v>542760</v>
      </c>
      <c r="D5077" t="s">
        <v>8127</v>
      </c>
      <c r="E5077" t="s">
        <v>741</v>
      </c>
    </row>
    <row r="5078" spans="2:5" x14ac:dyDescent="0.3">
      <c r="B5078" t="s">
        <v>8128</v>
      </c>
      <c r="C5078">
        <v>542765</v>
      </c>
      <c r="D5078" t="s">
        <v>8129</v>
      </c>
      <c r="E5078" t="s">
        <v>1865</v>
      </c>
    </row>
    <row r="5079" spans="2:5" x14ac:dyDescent="0.3">
      <c r="B5079" t="s">
        <v>8130</v>
      </c>
      <c r="C5079">
        <v>542770</v>
      </c>
      <c r="D5079" t="s">
        <v>8131</v>
      </c>
      <c r="E5079" t="s">
        <v>684</v>
      </c>
    </row>
    <row r="5080" spans="2:5" x14ac:dyDescent="0.3">
      <c r="B5080" t="s">
        <v>8132</v>
      </c>
      <c r="C5080">
        <v>542771</v>
      </c>
      <c r="D5080" t="s">
        <v>8133</v>
      </c>
      <c r="E5080" t="s">
        <v>880</v>
      </c>
    </row>
    <row r="5081" spans="2:5" x14ac:dyDescent="0.3">
      <c r="B5081" t="s">
        <v>8134</v>
      </c>
      <c r="C5081">
        <v>542772</v>
      </c>
      <c r="D5081" t="s">
        <v>8135</v>
      </c>
      <c r="E5081" t="s">
        <v>681</v>
      </c>
    </row>
    <row r="5082" spans="2:5" x14ac:dyDescent="0.3">
      <c r="B5082" t="s">
        <v>8136</v>
      </c>
      <c r="C5082">
        <v>542773</v>
      </c>
      <c r="D5082" t="s">
        <v>8137</v>
      </c>
      <c r="E5082" t="s">
        <v>681</v>
      </c>
    </row>
    <row r="5083" spans="2:5" x14ac:dyDescent="0.3">
      <c r="B5083" t="s">
        <v>8138</v>
      </c>
      <c r="C5083">
        <v>542774</v>
      </c>
      <c r="D5083" t="s">
        <v>8139</v>
      </c>
      <c r="E5083" t="s">
        <v>715</v>
      </c>
    </row>
    <row r="5084" spans="2:5" x14ac:dyDescent="0.3">
      <c r="B5084" t="s">
        <v>8140</v>
      </c>
      <c r="C5084">
        <v>542801</v>
      </c>
      <c r="D5084" t="s">
        <v>8141</v>
      </c>
      <c r="E5084" t="s">
        <v>706</v>
      </c>
    </row>
    <row r="5085" spans="2:5" x14ac:dyDescent="0.3">
      <c r="B5085" t="s">
        <v>8142</v>
      </c>
      <c r="C5085">
        <v>542802</v>
      </c>
      <c r="D5085" t="s">
        <v>8143</v>
      </c>
      <c r="E5085" t="s">
        <v>681</v>
      </c>
    </row>
    <row r="5086" spans="2:5" x14ac:dyDescent="0.3">
      <c r="B5086" t="s">
        <v>8144</v>
      </c>
      <c r="C5086">
        <v>542803</v>
      </c>
      <c r="D5086" t="s">
        <v>8145</v>
      </c>
      <c r="E5086" t="s">
        <v>720</v>
      </c>
    </row>
    <row r="5087" spans="2:5" x14ac:dyDescent="0.3">
      <c r="B5087" t="s">
        <v>8146</v>
      </c>
      <c r="C5087">
        <v>542804</v>
      </c>
      <c r="D5087" t="s">
        <v>8147</v>
      </c>
      <c r="E5087" t="s">
        <v>197</v>
      </c>
    </row>
    <row r="5088" spans="2:5" x14ac:dyDescent="0.3">
      <c r="B5088" t="s">
        <v>8148</v>
      </c>
      <c r="C5088">
        <v>542805</v>
      </c>
      <c r="D5088" t="s">
        <v>8149</v>
      </c>
      <c r="E5088" t="s">
        <v>197</v>
      </c>
    </row>
    <row r="5089" spans="2:5" x14ac:dyDescent="0.3">
      <c r="B5089" t="s">
        <v>8150</v>
      </c>
      <c r="C5089">
        <v>542806</v>
      </c>
      <c r="D5089" t="s">
        <v>8151</v>
      </c>
      <c r="E5089" t="s">
        <v>197</v>
      </c>
    </row>
    <row r="5090" spans="2:5" x14ac:dyDescent="0.3">
      <c r="B5090" t="s">
        <v>8152</v>
      </c>
      <c r="C5090">
        <v>542807</v>
      </c>
      <c r="D5090" t="s">
        <v>8153</v>
      </c>
      <c r="E5090" t="s">
        <v>197</v>
      </c>
    </row>
    <row r="5091" spans="2:5" x14ac:dyDescent="0.3">
      <c r="B5091" t="s">
        <v>8154</v>
      </c>
      <c r="C5091">
        <v>542808</v>
      </c>
      <c r="D5091" t="s">
        <v>8155</v>
      </c>
      <c r="E5091" t="s">
        <v>197</v>
      </c>
    </row>
    <row r="5092" spans="2:5" x14ac:dyDescent="0.3">
      <c r="B5092" t="s">
        <v>8156</v>
      </c>
      <c r="C5092">
        <v>542809</v>
      </c>
      <c r="D5092" t="s">
        <v>8157</v>
      </c>
      <c r="E5092" t="s">
        <v>197</v>
      </c>
    </row>
    <row r="5093" spans="2:5" x14ac:dyDescent="0.3">
      <c r="B5093" t="s">
        <v>8158</v>
      </c>
      <c r="C5093">
        <v>542810</v>
      </c>
      <c r="D5093" t="s">
        <v>8159</v>
      </c>
      <c r="E5093" t="s">
        <v>197</v>
      </c>
    </row>
    <row r="5094" spans="2:5" x14ac:dyDescent="0.3">
      <c r="B5094" t="s">
        <v>8160</v>
      </c>
      <c r="C5094">
        <v>542811</v>
      </c>
      <c r="D5094" t="s">
        <v>8161</v>
      </c>
      <c r="E5094" t="s">
        <v>197</v>
      </c>
    </row>
    <row r="5095" spans="2:5" x14ac:dyDescent="0.3">
      <c r="B5095" t="s">
        <v>8162</v>
      </c>
      <c r="C5095">
        <v>542812</v>
      </c>
      <c r="D5095" t="s">
        <v>8163</v>
      </c>
      <c r="E5095" t="s">
        <v>858</v>
      </c>
    </row>
    <row r="5096" spans="2:5" x14ac:dyDescent="0.3">
      <c r="B5096" t="s">
        <v>8164</v>
      </c>
      <c r="C5096">
        <v>542813</v>
      </c>
      <c r="D5096" t="s">
        <v>8165</v>
      </c>
      <c r="E5096" t="s">
        <v>197</v>
      </c>
    </row>
    <row r="5097" spans="2:5" x14ac:dyDescent="0.3">
      <c r="B5097" t="s">
        <v>8166</v>
      </c>
      <c r="C5097">
        <v>542814</v>
      </c>
      <c r="D5097" t="s">
        <v>8167</v>
      </c>
      <c r="E5097" t="s">
        <v>197</v>
      </c>
    </row>
    <row r="5098" spans="2:5" x14ac:dyDescent="0.3">
      <c r="B5098" t="s">
        <v>8168</v>
      </c>
      <c r="C5098">
        <v>542815</v>
      </c>
      <c r="D5098" t="s">
        <v>8169</v>
      </c>
      <c r="E5098" t="s">
        <v>197</v>
      </c>
    </row>
    <row r="5099" spans="2:5" x14ac:dyDescent="0.3">
      <c r="B5099" t="s">
        <v>8170</v>
      </c>
      <c r="C5099">
        <v>542816</v>
      </c>
      <c r="D5099" t="s">
        <v>8171</v>
      </c>
      <c r="E5099" t="s">
        <v>197</v>
      </c>
    </row>
    <row r="5100" spans="2:5" x14ac:dyDescent="0.3">
      <c r="B5100" t="s">
        <v>8172</v>
      </c>
      <c r="C5100">
        <v>542817</v>
      </c>
      <c r="D5100" t="s">
        <v>8173</v>
      </c>
      <c r="E5100" t="s">
        <v>197</v>
      </c>
    </row>
    <row r="5101" spans="2:5" x14ac:dyDescent="0.3">
      <c r="B5101" t="s">
        <v>8174</v>
      </c>
      <c r="C5101">
        <v>542818</v>
      </c>
      <c r="D5101" t="s">
        <v>8175</v>
      </c>
      <c r="E5101" t="s">
        <v>197</v>
      </c>
    </row>
    <row r="5102" spans="2:5" x14ac:dyDescent="0.3">
      <c r="B5102" t="s">
        <v>8176</v>
      </c>
      <c r="C5102">
        <v>542819</v>
      </c>
      <c r="D5102" t="s">
        <v>8177</v>
      </c>
      <c r="E5102" t="s">
        <v>197</v>
      </c>
    </row>
    <row r="5103" spans="2:5" x14ac:dyDescent="0.3">
      <c r="B5103" t="s">
        <v>8178</v>
      </c>
      <c r="C5103">
        <v>542820</v>
      </c>
      <c r="D5103" t="s">
        <v>8179</v>
      </c>
      <c r="E5103" t="s">
        <v>197</v>
      </c>
    </row>
    <row r="5104" spans="2:5" x14ac:dyDescent="0.3">
      <c r="B5104" t="s">
        <v>8180</v>
      </c>
      <c r="C5104">
        <v>542830</v>
      </c>
      <c r="D5104" t="s">
        <v>8181</v>
      </c>
      <c r="E5104" t="s">
        <v>1701</v>
      </c>
    </row>
    <row r="5105" spans="2:5" x14ac:dyDescent="0.3">
      <c r="B5105" t="s">
        <v>8182</v>
      </c>
      <c r="C5105">
        <v>542836</v>
      </c>
      <c r="D5105" t="s">
        <v>8183</v>
      </c>
      <c r="E5105" t="s">
        <v>197</v>
      </c>
    </row>
    <row r="5106" spans="2:5" x14ac:dyDescent="0.3">
      <c r="B5106" t="s">
        <v>8184</v>
      </c>
      <c r="C5106">
        <v>542837</v>
      </c>
      <c r="D5106" t="s">
        <v>8185</v>
      </c>
      <c r="E5106" t="s">
        <v>197</v>
      </c>
    </row>
    <row r="5107" spans="2:5" x14ac:dyDescent="0.3">
      <c r="B5107" t="s">
        <v>8186</v>
      </c>
      <c r="C5107">
        <v>542838</v>
      </c>
      <c r="D5107" t="s">
        <v>8187</v>
      </c>
      <c r="E5107" t="s">
        <v>197</v>
      </c>
    </row>
    <row r="5108" spans="2:5" x14ac:dyDescent="0.3">
      <c r="B5108" t="s">
        <v>8188</v>
      </c>
      <c r="C5108">
        <v>542839</v>
      </c>
      <c r="D5108" t="s">
        <v>8189</v>
      </c>
      <c r="E5108" t="s">
        <v>197</v>
      </c>
    </row>
    <row r="5109" spans="2:5" x14ac:dyDescent="0.3">
      <c r="B5109" t="s">
        <v>8190</v>
      </c>
      <c r="C5109">
        <v>542840</v>
      </c>
      <c r="D5109" t="s">
        <v>8191</v>
      </c>
      <c r="E5109" t="s">
        <v>197</v>
      </c>
    </row>
    <row r="5110" spans="2:5" x14ac:dyDescent="0.3">
      <c r="B5110" t="s">
        <v>8192</v>
      </c>
      <c r="C5110">
        <v>542841</v>
      </c>
      <c r="D5110" t="s">
        <v>8193</v>
      </c>
      <c r="E5110" t="s">
        <v>197</v>
      </c>
    </row>
    <row r="5111" spans="2:5" x14ac:dyDescent="0.3">
      <c r="B5111" t="s">
        <v>8194</v>
      </c>
      <c r="C5111">
        <v>542842</v>
      </c>
      <c r="D5111" t="s">
        <v>8195</v>
      </c>
      <c r="E5111" t="s">
        <v>197</v>
      </c>
    </row>
    <row r="5112" spans="2:5" x14ac:dyDescent="0.3">
      <c r="B5112" t="s">
        <v>8196</v>
      </c>
      <c r="C5112">
        <v>542843</v>
      </c>
      <c r="D5112" t="s">
        <v>8197</v>
      </c>
      <c r="E5112" t="s">
        <v>197</v>
      </c>
    </row>
    <row r="5113" spans="2:5" x14ac:dyDescent="0.3">
      <c r="B5113" t="s">
        <v>8198</v>
      </c>
      <c r="C5113">
        <v>542844</v>
      </c>
      <c r="D5113" t="s">
        <v>8199</v>
      </c>
      <c r="E5113" t="s">
        <v>197</v>
      </c>
    </row>
    <row r="5114" spans="2:5" x14ac:dyDescent="0.3">
      <c r="B5114" t="s">
        <v>8200</v>
      </c>
      <c r="C5114">
        <v>542845</v>
      </c>
      <c r="D5114" t="s">
        <v>8201</v>
      </c>
      <c r="E5114" t="s">
        <v>197</v>
      </c>
    </row>
    <row r="5115" spans="2:5" x14ac:dyDescent="0.3">
      <c r="B5115" t="s">
        <v>8202</v>
      </c>
      <c r="C5115">
        <v>542846</v>
      </c>
      <c r="D5115" t="s">
        <v>8203</v>
      </c>
      <c r="E5115" t="s">
        <v>197</v>
      </c>
    </row>
    <row r="5116" spans="2:5" x14ac:dyDescent="0.3">
      <c r="B5116" t="s">
        <v>8204</v>
      </c>
      <c r="C5116">
        <v>542847</v>
      </c>
      <c r="D5116" t="s">
        <v>8205</v>
      </c>
      <c r="E5116" t="s">
        <v>197</v>
      </c>
    </row>
    <row r="5117" spans="2:5" x14ac:dyDescent="0.3">
      <c r="B5117" t="s">
        <v>8206</v>
      </c>
      <c r="C5117">
        <v>542848</v>
      </c>
      <c r="D5117" t="s">
        <v>8207</v>
      </c>
      <c r="E5117" t="s">
        <v>197</v>
      </c>
    </row>
    <row r="5118" spans="2:5" x14ac:dyDescent="0.3">
      <c r="B5118" t="s">
        <v>8208</v>
      </c>
      <c r="C5118">
        <v>542849</v>
      </c>
      <c r="D5118" t="s">
        <v>8209</v>
      </c>
      <c r="E5118" t="s">
        <v>197</v>
      </c>
    </row>
    <row r="5119" spans="2:5" x14ac:dyDescent="0.3">
      <c r="B5119" t="s">
        <v>8210</v>
      </c>
      <c r="C5119">
        <v>542850</v>
      </c>
      <c r="D5119" t="s">
        <v>8211</v>
      </c>
      <c r="E5119" t="s">
        <v>812</v>
      </c>
    </row>
    <row r="5120" spans="2:5" x14ac:dyDescent="0.3">
      <c r="B5120" t="s">
        <v>8212</v>
      </c>
      <c r="C5120">
        <v>542851</v>
      </c>
      <c r="D5120" t="s">
        <v>8213</v>
      </c>
      <c r="E5120" t="s">
        <v>782</v>
      </c>
    </row>
    <row r="5121" spans="2:5" x14ac:dyDescent="0.3">
      <c r="B5121" t="s">
        <v>8214</v>
      </c>
      <c r="C5121">
        <v>542852</v>
      </c>
      <c r="D5121" t="s">
        <v>8215</v>
      </c>
      <c r="E5121" t="s">
        <v>1397</v>
      </c>
    </row>
    <row r="5122" spans="2:5" x14ac:dyDescent="0.3">
      <c r="B5122" t="s">
        <v>8216</v>
      </c>
      <c r="C5122">
        <v>542857</v>
      </c>
      <c r="D5122" t="s">
        <v>8217</v>
      </c>
      <c r="E5122" t="s">
        <v>1193</v>
      </c>
    </row>
    <row r="5123" spans="2:5" x14ac:dyDescent="0.3">
      <c r="B5123" t="s">
        <v>8218</v>
      </c>
      <c r="C5123">
        <v>542862</v>
      </c>
      <c r="D5123" t="s">
        <v>8219</v>
      </c>
      <c r="E5123" t="s">
        <v>713</v>
      </c>
    </row>
    <row r="5124" spans="2:5" x14ac:dyDescent="0.3">
      <c r="B5124" t="s">
        <v>8220</v>
      </c>
      <c r="C5124">
        <v>542863</v>
      </c>
      <c r="D5124" t="s">
        <v>8221</v>
      </c>
      <c r="E5124" t="s">
        <v>197</v>
      </c>
    </row>
    <row r="5125" spans="2:5" x14ac:dyDescent="0.3">
      <c r="B5125" t="s">
        <v>8222</v>
      </c>
      <c r="C5125">
        <v>542864</v>
      </c>
      <c r="D5125" t="s">
        <v>8223</v>
      </c>
      <c r="E5125" t="s">
        <v>784</v>
      </c>
    </row>
    <row r="5126" spans="2:5" x14ac:dyDescent="0.3">
      <c r="B5126" t="s">
        <v>8224</v>
      </c>
      <c r="C5126">
        <v>542865</v>
      </c>
      <c r="D5126" t="s">
        <v>8225</v>
      </c>
      <c r="E5126" t="s">
        <v>893</v>
      </c>
    </row>
    <row r="5127" spans="2:5" x14ac:dyDescent="0.3">
      <c r="B5127" t="s">
        <v>8226</v>
      </c>
      <c r="C5127">
        <v>542866</v>
      </c>
      <c r="D5127" t="s">
        <v>8227</v>
      </c>
      <c r="E5127" t="s">
        <v>681</v>
      </c>
    </row>
    <row r="5128" spans="2:5" x14ac:dyDescent="0.3">
      <c r="B5128" t="s">
        <v>8228</v>
      </c>
      <c r="C5128">
        <v>542867</v>
      </c>
      <c r="D5128" t="s">
        <v>8229</v>
      </c>
      <c r="E5128" t="s">
        <v>1016</v>
      </c>
    </row>
    <row r="5129" spans="2:5" x14ac:dyDescent="0.3">
      <c r="B5129" t="s">
        <v>8230</v>
      </c>
      <c r="C5129">
        <v>542904</v>
      </c>
      <c r="D5129" t="s">
        <v>8231</v>
      </c>
      <c r="E5129" t="s">
        <v>1016</v>
      </c>
    </row>
    <row r="5130" spans="2:5" x14ac:dyDescent="0.3">
      <c r="B5130" t="s">
        <v>8232</v>
      </c>
      <c r="C5130">
        <v>542905</v>
      </c>
      <c r="D5130" t="s">
        <v>8233</v>
      </c>
      <c r="E5130" t="s">
        <v>996</v>
      </c>
    </row>
    <row r="5131" spans="2:5" x14ac:dyDescent="0.3">
      <c r="B5131" t="s">
        <v>8234</v>
      </c>
      <c r="C5131">
        <v>542906</v>
      </c>
      <c r="D5131" t="s">
        <v>8235</v>
      </c>
      <c r="E5131" t="s">
        <v>715</v>
      </c>
    </row>
    <row r="5132" spans="2:5" x14ac:dyDescent="0.3">
      <c r="B5132" t="s">
        <v>8236</v>
      </c>
      <c r="C5132">
        <v>542907</v>
      </c>
      <c r="D5132" t="s">
        <v>8237</v>
      </c>
      <c r="E5132" t="s">
        <v>818</v>
      </c>
    </row>
    <row r="5133" spans="2:5" x14ac:dyDescent="0.3">
      <c r="B5133" t="s">
        <v>8238</v>
      </c>
      <c r="C5133">
        <v>542910</v>
      </c>
      <c r="D5133" t="s">
        <v>8239</v>
      </c>
      <c r="E5133" t="s">
        <v>1133</v>
      </c>
    </row>
    <row r="5134" spans="2:5" x14ac:dyDescent="0.3">
      <c r="B5134" t="s">
        <v>8240</v>
      </c>
      <c r="C5134">
        <v>542911</v>
      </c>
      <c r="D5134" t="s">
        <v>8241</v>
      </c>
      <c r="E5134" t="s">
        <v>715</v>
      </c>
    </row>
    <row r="5135" spans="2:5" x14ac:dyDescent="0.3">
      <c r="B5135" t="s">
        <v>8242</v>
      </c>
      <c r="C5135">
        <v>542918</v>
      </c>
      <c r="D5135" t="s">
        <v>8243</v>
      </c>
      <c r="E5135" t="s">
        <v>887</v>
      </c>
    </row>
    <row r="5136" spans="2:5" x14ac:dyDescent="0.3">
      <c r="B5136" t="s">
        <v>8244</v>
      </c>
      <c r="C5136">
        <v>542919</v>
      </c>
      <c r="D5136" t="s">
        <v>8245</v>
      </c>
      <c r="E5136" t="s">
        <v>887</v>
      </c>
    </row>
    <row r="5137" spans="2:5" x14ac:dyDescent="0.3">
      <c r="B5137" t="s">
        <v>8246</v>
      </c>
      <c r="C5137">
        <v>542920</v>
      </c>
      <c r="D5137" t="s">
        <v>8247</v>
      </c>
      <c r="E5137" t="s">
        <v>842</v>
      </c>
    </row>
    <row r="5138" spans="2:5" x14ac:dyDescent="0.3">
      <c r="B5138" t="s">
        <v>8248</v>
      </c>
      <c r="C5138">
        <v>542921</v>
      </c>
      <c r="D5138" t="s">
        <v>8249</v>
      </c>
      <c r="E5138" t="s">
        <v>197</v>
      </c>
    </row>
    <row r="5139" spans="2:5" x14ac:dyDescent="0.3">
      <c r="B5139" t="s">
        <v>8250</v>
      </c>
      <c r="C5139">
        <v>542922</v>
      </c>
      <c r="D5139" t="s">
        <v>8251</v>
      </c>
      <c r="E5139" t="s">
        <v>197</v>
      </c>
    </row>
    <row r="5140" spans="2:5" x14ac:dyDescent="0.3">
      <c r="B5140" t="s">
        <v>8252</v>
      </c>
      <c r="C5140">
        <v>542923</v>
      </c>
      <c r="D5140" t="s">
        <v>8253</v>
      </c>
      <c r="E5140" t="s">
        <v>684</v>
      </c>
    </row>
    <row r="5141" spans="2:5" x14ac:dyDescent="0.3">
      <c r="B5141" t="s">
        <v>8254</v>
      </c>
      <c r="C5141">
        <v>542924</v>
      </c>
      <c r="D5141" t="s">
        <v>8255</v>
      </c>
      <c r="E5141" t="s">
        <v>687</v>
      </c>
    </row>
    <row r="5142" spans="2:5" x14ac:dyDescent="0.3">
      <c r="B5142" t="s">
        <v>8256</v>
      </c>
      <c r="C5142">
        <v>542931</v>
      </c>
      <c r="D5142" t="s">
        <v>8257</v>
      </c>
      <c r="E5142" t="s">
        <v>715</v>
      </c>
    </row>
    <row r="5143" spans="2:5" x14ac:dyDescent="0.3">
      <c r="B5143" t="s">
        <v>8258</v>
      </c>
      <c r="C5143">
        <v>542932</v>
      </c>
      <c r="D5143" t="s">
        <v>8259</v>
      </c>
      <c r="E5143" t="s">
        <v>1178</v>
      </c>
    </row>
    <row r="5144" spans="2:5" x14ac:dyDescent="0.3">
      <c r="B5144" t="s">
        <v>8260</v>
      </c>
      <c r="C5144">
        <v>542933</v>
      </c>
      <c r="D5144" t="s">
        <v>8261</v>
      </c>
      <c r="E5144" t="s">
        <v>1937</v>
      </c>
    </row>
    <row r="5145" spans="2:5" x14ac:dyDescent="0.3">
      <c r="B5145" t="s">
        <v>8262</v>
      </c>
      <c r="C5145">
        <v>542934</v>
      </c>
      <c r="D5145" t="s">
        <v>8263</v>
      </c>
      <c r="E5145" t="s">
        <v>736</v>
      </c>
    </row>
    <row r="5146" spans="2:5" x14ac:dyDescent="0.3">
      <c r="B5146" t="s">
        <v>8264</v>
      </c>
      <c r="C5146">
        <v>542935</v>
      </c>
      <c r="D5146" t="s">
        <v>8265</v>
      </c>
      <c r="E5146" t="s">
        <v>758</v>
      </c>
    </row>
    <row r="5147" spans="2:5" x14ac:dyDescent="0.3">
      <c r="B5147" t="s">
        <v>8266</v>
      </c>
      <c r="C5147">
        <v>542938</v>
      </c>
      <c r="D5147" t="s">
        <v>8267</v>
      </c>
      <c r="E5147" t="s">
        <v>1105</v>
      </c>
    </row>
    <row r="5148" spans="2:5" x14ac:dyDescent="0.3">
      <c r="B5148" t="s">
        <v>8268</v>
      </c>
      <c r="C5148">
        <v>543064</v>
      </c>
      <c r="D5148" t="s">
        <v>8269</v>
      </c>
      <c r="E5148" t="s">
        <v>736</v>
      </c>
    </row>
    <row r="5149" spans="2:5" x14ac:dyDescent="0.3">
      <c r="B5149" t="s">
        <v>8270</v>
      </c>
      <c r="C5149">
        <v>543065</v>
      </c>
      <c r="D5149" t="s">
        <v>8271</v>
      </c>
      <c r="E5149" t="s">
        <v>883</v>
      </c>
    </row>
    <row r="5150" spans="2:5" x14ac:dyDescent="0.3">
      <c r="B5150" t="s">
        <v>8272</v>
      </c>
      <c r="C5150">
        <v>543066</v>
      </c>
      <c r="D5150" t="s">
        <v>8273</v>
      </c>
      <c r="E5150" t="s">
        <v>715</v>
      </c>
    </row>
    <row r="5151" spans="2:5" x14ac:dyDescent="0.3">
      <c r="B5151" t="s">
        <v>8274</v>
      </c>
      <c r="C5151">
        <v>543144</v>
      </c>
      <c r="D5151" t="s">
        <v>8275</v>
      </c>
      <c r="E5151" t="s">
        <v>197</v>
      </c>
    </row>
    <row r="5152" spans="2:5" x14ac:dyDescent="0.3">
      <c r="B5152" t="s">
        <v>8276</v>
      </c>
      <c r="C5152">
        <v>543145</v>
      </c>
      <c r="D5152" t="s">
        <v>8277</v>
      </c>
      <c r="E5152" t="s">
        <v>197</v>
      </c>
    </row>
    <row r="5153" spans="2:5" x14ac:dyDescent="0.3">
      <c r="B5153" t="s">
        <v>8274</v>
      </c>
      <c r="C5153">
        <v>543146</v>
      </c>
      <c r="D5153" t="s">
        <v>8278</v>
      </c>
      <c r="E5153" t="s">
        <v>197</v>
      </c>
    </row>
    <row r="5154" spans="2:5" x14ac:dyDescent="0.3">
      <c r="B5154" t="s">
        <v>8279</v>
      </c>
      <c r="C5154">
        <v>543147</v>
      </c>
      <c r="D5154" t="s">
        <v>8280</v>
      </c>
      <c r="E5154" t="s">
        <v>197</v>
      </c>
    </row>
    <row r="5155" spans="2:5" x14ac:dyDescent="0.3">
      <c r="B5155" t="s">
        <v>8279</v>
      </c>
      <c r="C5155">
        <v>543148</v>
      </c>
      <c r="D5155" t="s">
        <v>8281</v>
      </c>
      <c r="E5155" t="s">
        <v>197</v>
      </c>
    </row>
    <row r="5156" spans="2:5" x14ac:dyDescent="0.3">
      <c r="B5156" t="s">
        <v>8282</v>
      </c>
      <c r="C5156">
        <v>543149</v>
      </c>
      <c r="D5156" t="s">
        <v>8283</v>
      </c>
      <c r="E5156" t="s">
        <v>197</v>
      </c>
    </row>
    <row r="5157" spans="2:5" x14ac:dyDescent="0.3">
      <c r="B5157" t="s">
        <v>8284</v>
      </c>
      <c r="C5157">
        <v>543150</v>
      </c>
      <c r="D5157" t="s">
        <v>8285</v>
      </c>
      <c r="E5157" t="s">
        <v>197</v>
      </c>
    </row>
    <row r="5158" spans="2:5" x14ac:dyDescent="0.3">
      <c r="B5158" t="s">
        <v>8286</v>
      </c>
      <c r="C5158">
        <v>543151</v>
      </c>
      <c r="D5158" t="s">
        <v>8287</v>
      </c>
      <c r="E5158" t="s">
        <v>197</v>
      </c>
    </row>
    <row r="5159" spans="2:5" x14ac:dyDescent="0.3">
      <c r="B5159" t="s">
        <v>8288</v>
      </c>
      <c r="C5159">
        <v>543152</v>
      </c>
      <c r="D5159" t="s">
        <v>8289</v>
      </c>
      <c r="E5159" t="s">
        <v>197</v>
      </c>
    </row>
    <row r="5160" spans="2:5" x14ac:dyDescent="0.3">
      <c r="B5160" t="s">
        <v>8290</v>
      </c>
      <c r="C5160">
        <v>543153</v>
      </c>
      <c r="D5160" t="s">
        <v>8291</v>
      </c>
      <c r="E5160" t="s">
        <v>197</v>
      </c>
    </row>
    <row r="5161" spans="2:5" x14ac:dyDescent="0.3">
      <c r="B5161" t="s">
        <v>8288</v>
      </c>
      <c r="C5161">
        <v>543154</v>
      </c>
      <c r="D5161" t="s">
        <v>8292</v>
      </c>
      <c r="E5161" t="s">
        <v>197</v>
      </c>
    </row>
    <row r="5162" spans="2:5" x14ac:dyDescent="0.3">
      <c r="B5162" t="s">
        <v>8293</v>
      </c>
      <c r="C5162">
        <v>543155</v>
      </c>
      <c r="D5162" t="s">
        <v>8294</v>
      </c>
      <c r="E5162" t="s">
        <v>197</v>
      </c>
    </row>
    <row r="5163" spans="2:5" x14ac:dyDescent="0.3">
      <c r="B5163" t="s">
        <v>8295</v>
      </c>
      <c r="C5163">
        <v>543156</v>
      </c>
      <c r="D5163" t="s">
        <v>8296</v>
      </c>
      <c r="E5163" t="s">
        <v>197</v>
      </c>
    </row>
    <row r="5164" spans="2:5" x14ac:dyDescent="0.3">
      <c r="B5164" t="s">
        <v>8293</v>
      </c>
      <c r="C5164">
        <v>543168</v>
      </c>
      <c r="D5164" t="s">
        <v>8297</v>
      </c>
      <c r="E5164" t="s">
        <v>197</v>
      </c>
    </row>
    <row r="5165" spans="2:5" x14ac:dyDescent="0.3">
      <c r="B5165" t="s">
        <v>8295</v>
      </c>
      <c r="C5165">
        <v>543169</v>
      </c>
      <c r="D5165" t="s">
        <v>8298</v>
      </c>
      <c r="E5165" t="s">
        <v>197</v>
      </c>
    </row>
    <row r="5166" spans="2:5" x14ac:dyDescent="0.3">
      <c r="B5166" t="s">
        <v>8276</v>
      </c>
      <c r="C5166">
        <v>543170</v>
      </c>
      <c r="D5166" t="s">
        <v>8299</v>
      </c>
      <c r="E5166" t="s">
        <v>197</v>
      </c>
    </row>
    <row r="5167" spans="2:5" x14ac:dyDescent="0.3">
      <c r="B5167" t="s">
        <v>8300</v>
      </c>
      <c r="C5167">
        <v>543171</v>
      </c>
      <c r="D5167" t="s">
        <v>8301</v>
      </c>
      <c r="E5167" t="s">
        <v>812</v>
      </c>
    </row>
    <row r="5168" spans="2:5" x14ac:dyDescent="0.3">
      <c r="B5168" t="s">
        <v>8302</v>
      </c>
      <c r="C5168">
        <v>543172</v>
      </c>
      <c r="D5168" t="s">
        <v>8303</v>
      </c>
      <c r="E5168" t="s">
        <v>706</v>
      </c>
    </row>
    <row r="5169" spans="2:5" x14ac:dyDescent="0.3">
      <c r="B5169" t="s">
        <v>8304</v>
      </c>
      <c r="C5169">
        <v>543173</v>
      </c>
      <c r="D5169" t="s">
        <v>8305</v>
      </c>
      <c r="E5169" t="s">
        <v>197</v>
      </c>
    </row>
    <row r="5170" spans="2:5" x14ac:dyDescent="0.3">
      <c r="B5170" t="s">
        <v>8306</v>
      </c>
      <c r="C5170">
        <v>543174</v>
      </c>
      <c r="D5170" t="s">
        <v>8307</v>
      </c>
      <c r="E5170" t="s">
        <v>197</v>
      </c>
    </row>
    <row r="5171" spans="2:5" x14ac:dyDescent="0.3">
      <c r="B5171" t="s">
        <v>8308</v>
      </c>
      <c r="C5171">
        <v>543175</v>
      </c>
      <c r="D5171" t="s">
        <v>8309</v>
      </c>
      <c r="E5171" t="s">
        <v>197</v>
      </c>
    </row>
    <row r="5172" spans="2:5" x14ac:dyDescent="0.3">
      <c r="B5172" t="s">
        <v>8310</v>
      </c>
      <c r="C5172">
        <v>543176</v>
      </c>
      <c r="D5172" t="s">
        <v>8311</v>
      </c>
      <c r="E5172" t="s">
        <v>197</v>
      </c>
    </row>
    <row r="5173" spans="2:5" x14ac:dyDescent="0.3">
      <c r="B5173" t="s">
        <v>8312</v>
      </c>
      <c r="C5173">
        <v>543177</v>
      </c>
      <c r="D5173" t="s">
        <v>8313</v>
      </c>
      <c r="E5173" t="s">
        <v>197</v>
      </c>
    </row>
    <row r="5174" spans="2:5" x14ac:dyDescent="0.3">
      <c r="B5174" t="s">
        <v>8314</v>
      </c>
      <c r="C5174">
        <v>543178</v>
      </c>
      <c r="D5174" t="s">
        <v>8315</v>
      </c>
      <c r="E5174" t="s">
        <v>197</v>
      </c>
    </row>
    <row r="5175" spans="2:5" x14ac:dyDescent="0.3">
      <c r="B5175" t="s">
        <v>8316</v>
      </c>
      <c r="C5175">
        <v>543179</v>
      </c>
      <c r="D5175" t="s">
        <v>8317</v>
      </c>
      <c r="E5175" t="s">
        <v>197</v>
      </c>
    </row>
    <row r="5176" spans="2:5" x14ac:dyDescent="0.3">
      <c r="B5176" t="s">
        <v>8318</v>
      </c>
      <c r="C5176">
        <v>543180</v>
      </c>
      <c r="D5176" t="s">
        <v>8319</v>
      </c>
      <c r="E5176" t="s">
        <v>197</v>
      </c>
    </row>
    <row r="5177" spans="2:5" x14ac:dyDescent="0.3">
      <c r="B5177" t="s">
        <v>8320</v>
      </c>
      <c r="C5177">
        <v>543181</v>
      </c>
      <c r="D5177" t="s">
        <v>8321</v>
      </c>
      <c r="E5177" t="s">
        <v>197</v>
      </c>
    </row>
    <row r="5178" spans="2:5" x14ac:dyDescent="0.3">
      <c r="B5178" t="s">
        <v>8322</v>
      </c>
      <c r="C5178">
        <v>543182</v>
      </c>
      <c r="D5178" t="s">
        <v>8323</v>
      </c>
      <c r="E5178" t="s">
        <v>197</v>
      </c>
    </row>
    <row r="5179" spans="2:5" x14ac:dyDescent="0.3">
      <c r="B5179" t="s">
        <v>8324</v>
      </c>
      <c r="C5179">
        <v>543183</v>
      </c>
      <c r="D5179" t="s">
        <v>8325</v>
      </c>
      <c r="E5179" t="s">
        <v>197</v>
      </c>
    </row>
    <row r="5180" spans="2:5" x14ac:dyDescent="0.3">
      <c r="B5180" t="s">
        <v>8326</v>
      </c>
      <c r="C5180">
        <v>543184</v>
      </c>
      <c r="D5180" t="s">
        <v>8327</v>
      </c>
      <c r="E5180" t="s">
        <v>197</v>
      </c>
    </row>
    <row r="5181" spans="2:5" x14ac:dyDescent="0.3">
      <c r="B5181" t="s">
        <v>8328</v>
      </c>
      <c r="C5181">
        <v>543185</v>
      </c>
      <c r="D5181" t="s">
        <v>8329</v>
      </c>
      <c r="E5181" t="s">
        <v>197</v>
      </c>
    </row>
    <row r="5182" spans="2:5" x14ac:dyDescent="0.3">
      <c r="B5182" t="s">
        <v>8330</v>
      </c>
      <c r="C5182">
        <v>543186</v>
      </c>
      <c r="D5182" t="s">
        <v>8331</v>
      </c>
      <c r="E5182" t="s">
        <v>197</v>
      </c>
    </row>
    <row r="5183" spans="2:5" x14ac:dyDescent="0.3">
      <c r="B5183" t="s">
        <v>8332</v>
      </c>
      <c r="C5183">
        <v>543187</v>
      </c>
      <c r="D5183" t="s">
        <v>8333</v>
      </c>
      <c r="E5183" t="s">
        <v>741</v>
      </c>
    </row>
    <row r="5184" spans="2:5" x14ac:dyDescent="0.3">
      <c r="B5184" t="s">
        <v>8334</v>
      </c>
      <c r="C5184">
        <v>543193</v>
      </c>
      <c r="D5184" t="s">
        <v>8335</v>
      </c>
      <c r="E5184" t="s">
        <v>1019</v>
      </c>
    </row>
    <row r="5185" spans="2:5" x14ac:dyDescent="0.3">
      <c r="B5185" t="s">
        <v>8336</v>
      </c>
      <c r="C5185">
        <v>543194</v>
      </c>
      <c r="D5185" t="s">
        <v>8337</v>
      </c>
      <c r="E5185" t="s">
        <v>7653</v>
      </c>
    </row>
    <row r="5186" spans="2:5" x14ac:dyDescent="0.3">
      <c r="B5186" t="s">
        <v>8338</v>
      </c>
      <c r="C5186">
        <v>543207</v>
      </c>
      <c r="D5186" t="s">
        <v>8339</v>
      </c>
      <c r="E5186" t="s">
        <v>842</v>
      </c>
    </row>
    <row r="5187" spans="2:5" x14ac:dyDescent="0.3">
      <c r="B5187" t="s">
        <v>8340</v>
      </c>
      <c r="C5187">
        <v>543208</v>
      </c>
      <c r="D5187" t="s">
        <v>8341</v>
      </c>
      <c r="E5187" t="s">
        <v>715</v>
      </c>
    </row>
    <row r="5188" spans="2:5" x14ac:dyDescent="0.3">
      <c r="B5188" t="s">
        <v>8342</v>
      </c>
      <c r="C5188">
        <v>543209</v>
      </c>
      <c r="D5188" t="s">
        <v>8343</v>
      </c>
      <c r="E5188" t="s">
        <v>687</v>
      </c>
    </row>
    <row r="5189" spans="2:5" x14ac:dyDescent="0.3">
      <c r="B5189" t="s">
        <v>8344</v>
      </c>
      <c r="C5189">
        <v>543210</v>
      </c>
      <c r="D5189" t="s">
        <v>8345</v>
      </c>
      <c r="E5189" t="s">
        <v>858</v>
      </c>
    </row>
    <row r="5190" spans="2:5" x14ac:dyDescent="0.3">
      <c r="B5190" t="s">
        <v>8346</v>
      </c>
      <c r="C5190">
        <v>543211</v>
      </c>
      <c r="D5190" t="s">
        <v>8347</v>
      </c>
      <c r="E5190" t="s">
        <v>1618</v>
      </c>
    </row>
    <row r="5191" spans="2:5" x14ac:dyDescent="0.3">
      <c r="B5191" t="s">
        <v>8348</v>
      </c>
      <c r="C5191">
        <v>543212</v>
      </c>
      <c r="D5191" t="s">
        <v>8349</v>
      </c>
      <c r="E5191" t="s">
        <v>1744</v>
      </c>
    </row>
    <row r="5192" spans="2:5" x14ac:dyDescent="0.3">
      <c r="B5192" t="s">
        <v>8350</v>
      </c>
      <c r="C5192">
        <v>543213</v>
      </c>
      <c r="D5192" t="s">
        <v>8351</v>
      </c>
      <c r="E5192" t="s">
        <v>858</v>
      </c>
    </row>
    <row r="5193" spans="2:5" x14ac:dyDescent="0.3">
      <c r="B5193" t="s">
        <v>8352</v>
      </c>
      <c r="C5193">
        <v>543214</v>
      </c>
      <c r="D5193" t="s">
        <v>8353</v>
      </c>
      <c r="E5193" t="s">
        <v>1053</v>
      </c>
    </row>
    <row r="5194" spans="2:5" x14ac:dyDescent="0.3">
      <c r="B5194" t="s">
        <v>8354</v>
      </c>
      <c r="C5194">
        <v>543217</v>
      </c>
      <c r="D5194" t="s">
        <v>8355</v>
      </c>
      <c r="E5194" t="s">
        <v>197</v>
      </c>
    </row>
    <row r="5195" spans="2:5" x14ac:dyDescent="0.3">
      <c r="B5195" t="s">
        <v>8356</v>
      </c>
      <c r="C5195">
        <v>543218</v>
      </c>
      <c r="D5195" t="s">
        <v>8357</v>
      </c>
      <c r="E5195" t="s">
        <v>784</v>
      </c>
    </row>
    <row r="5196" spans="2:5" x14ac:dyDescent="0.3">
      <c r="B5196" t="s">
        <v>8358</v>
      </c>
      <c r="C5196">
        <v>543219</v>
      </c>
      <c r="D5196" t="s">
        <v>8359</v>
      </c>
      <c r="E5196" t="s">
        <v>197</v>
      </c>
    </row>
    <row r="5197" spans="2:5" x14ac:dyDescent="0.3">
      <c r="B5197" t="s">
        <v>8360</v>
      </c>
      <c r="C5197">
        <v>543220</v>
      </c>
      <c r="D5197" t="s">
        <v>8361</v>
      </c>
      <c r="E5197" t="s">
        <v>1168</v>
      </c>
    </row>
    <row r="5198" spans="2:5" x14ac:dyDescent="0.3">
      <c r="B5198" t="s">
        <v>8362</v>
      </c>
      <c r="C5198">
        <v>543221</v>
      </c>
      <c r="D5198" t="s">
        <v>8363</v>
      </c>
      <c r="E5198" t="s">
        <v>197</v>
      </c>
    </row>
    <row r="5199" spans="2:5" x14ac:dyDescent="0.3">
      <c r="B5199" t="s">
        <v>8364</v>
      </c>
      <c r="C5199">
        <v>543222</v>
      </c>
      <c r="D5199" t="s">
        <v>8365</v>
      </c>
      <c r="E5199" t="s">
        <v>821</v>
      </c>
    </row>
    <row r="5200" spans="2:5" x14ac:dyDescent="0.3">
      <c r="B5200" t="s">
        <v>8366</v>
      </c>
      <c r="C5200">
        <v>543223</v>
      </c>
      <c r="D5200" t="s">
        <v>4419</v>
      </c>
      <c r="E5200" t="s">
        <v>864</v>
      </c>
    </row>
    <row r="5201" spans="2:5" x14ac:dyDescent="0.3">
      <c r="B5201" t="s">
        <v>8367</v>
      </c>
      <c r="C5201">
        <v>543224</v>
      </c>
      <c r="D5201" t="s">
        <v>8368</v>
      </c>
      <c r="E5201" t="s">
        <v>197</v>
      </c>
    </row>
    <row r="5202" spans="2:5" x14ac:dyDescent="0.3">
      <c r="B5202" t="s">
        <v>8369</v>
      </c>
      <c r="C5202">
        <v>543225</v>
      </c>
      <c r="D5202" t="s">
        <v>8370</v>
      </c>
      <c r="E5202" t="s">
        <v>197</v>
      </c>
    </row>
    <row r="5203" spans="2:5" x14ac:dyDescent="0.3">
      <c r="B5203" t="s">
        <v>8371</v>
      </c>
      <c r="C5203">
        <v>543226</v>
      </c>
      <c r="D5203" t="s">
        <v>8372</v>
      </c>
      <c r="E5203" t="s">
        <v>197</v>
      </c>
    </row>
    <row r="5204" spans="2:5" x14ac:dyDescent="0.3">
      <c r="B5204" t="s">
        <v>8373</v>
      </c>
      <c r="C5204">
        <v>543227</v>
      </c>
      <c r="D5204" t="s">
        <v>8374</v>
      </c>
      <c r="E5204" t="s">
        <v>684</v>
      </c>
    </row>
    <row r="5205" spans="2:5" x14ac:dyDescent="0.3">
      <c r="B5205" t="s">
        <v>8375</v>
      </c>
      <c r="C5205">
        <v>543228</v>
      </c>
      <c r="D5205" t="s">
        <v>8376</v>
      </c>
      <c r="E5205" t="s">
        <v>704</v>
      </c>
    </row>
    <row r="5206" spans="2:5" x14ac:dyDescent="0.3">
      <c r="B5206" t="s">
        <v>8377</v>
      </c>
      <c r="C5206">
        <v>543230</v>
      </c>
      <c r="D5206" t="s">
        <v>8378</v>
      </c>
      <c r="E5206" t="s">
        <v>996</v>
      </c>
    </row>
    <row r="5207" spans="2:5" x14ac:dyDescent="0.3">
      <c r="B5207" t="s">
        <v>8379</v>
      </c>
      <c r="C5207">
        <v>543231</v>
      </c>
      <c r="D5207" t="s">
        <v>8380</v>
      </c>
      <c r="E5207" t="s">
        <v>1193</v>
      </c>
    </row>
    <row r="5208" spans="2:5" x14ac:dyDescent="0.3">
      <c r="B5208" t="s">
        <v>8381</v>
      </c>
      <c r="C5208">
        <v>543232</v>
      </c>
      <c r="D5208" t="s">
        <v>8382</v>
      </c>
      <c r="E5208" t="s">
        <v>681</v>
      </c>
    </row>
    <row r="5209" spans="2:5" x14ac:dyDescent="0.3">
      <c r="B5209" t="s">
        <v>8383</v>
      </c>
      <c r="C5209">
        <v>543233</v>
      </c>
      <c r="D5209" t="s">
        <v>8384</v>
      </c>
      <c r="E5209" t="s">
        <v>858</v>
      </c>
    </row>
    <row r="5210" spans="2:5" x14ac:dyDescent="0.3">
      <c r="B5210" t="s">
        <v>8385</v>
      </c>
      <c r="C5210">
        <v>543234</v>
      </c>
      <c r="D5210" t="s">
        <v>8386</v>
      </c>
      <c r="E5210" t="s">
        <v>684</v>
      </c>
    </row>
    <row r="5211" spans="2:5" x14ac:dyDescent="0.3">
      <c r="B5211" t="s">
        <v>8387</v>
      </c>
      <c r="C5211">
        <v>543235</v>
      </c>
      <c r="D5211" t="s">
        <v>8388</v>
      </c>
      <c r="E5211" t="s">
        <v>681</v>
      </c>
    </row>
    <row r="5212" spans="2:5" x14ac:dyDescent="0.3">
      <c r="B5212" t="s">
        <v>8389</v>
      </c>
      <c r="C5212">
        <v>543236</v>
      </c>
      <c r="D5212" t="s">
        <v>8390</v>
      </c>
      <c r="E5212" t="s">
        <v>706</v>
      </c>
    </row>
    <row r="5213" spans="2:5" x14ac:dyDescent="0.3">
      <c r="B5213" t="s">
        <v>8391</v>
      </c>
      <c r="C5213">
        <v>543237</v>
      </c>
      <c r="D5213" t="s">
        <v>8392</v>
      </c>
      <c r="E5213" t="s">
        <v>1171</v>
      </c>
    </row>
    <row r="5214" spans="2:5" x14ac:dyDescent="0.3">
      <c r="B5214" t="s">
        <v>8393</v>
      </c>
      <c r="C5214">
        <v>543238</v>
      </c>
      <c r="D5214" t="s">
        <v>8394</v>
      </c>
      <c r="E5214" t="s">
        <v>3104</v>
      </c>
    </row>
    <row r="5215" spans="2:5" x14ac:dyDescent="0.3">
      <c r="B5215" t="s">
        <v>8395</v>
      </c>
      <c r="C5215">
        <v>543239</v>
      </c>
      <c r="D5215" t="s">
        <v>8396</v>
      </c>
      <c r="E5215" t="s">
        <v>818</v>
      </c>
    </row>
    <row r="5216" spans="2:5" x14ac:dyDescent="0.3">
      <c r="B5216" t="s">
        <v>8397</v>
      </c>
      <c r="C5216">
        <v>543240</v>
      </c>
      <c r="D5216" t="s">
        <v>8398</v>
      </c>
      <c r="E5216" t="s">
        <v>1096</v>
      </c>
    </row>
    <row r="5217" spans="2:5" x14ac:dyDescent="0.3">
      <c r="B5217" t="s">
        <v>8399</v>
      </c>
      <c r="C5217">
        <v>543241</v>
      </c>
      <c r="D5217" t="s">
        <v>8400</v>
      </c>
      <c r="E5217" t="s">
        <v>784</v>
      </c>
    </row>
    <row r="5218" spans="2:5" x14ac:dyDescent="0.3">
      <c r="B5218" t="s">
        <v>8401</v>
      </c>
      <c r="C5218">
        <v>543242</v>
      </c>
      <c r="D5218" t="s">
        <v>8402</v>
      </c>
      <c r="E5218" t="s">
        <v>784</v>
      </c>
    </row>
    <row r="5219" spans="2:5" x14ac:dyDescent="0.3">
      <c r="B5219" t="s">
        <v>8403</v>
      </c>
      <c r="C5219">
        <v>543243</v>
      </c>
      <c r="D5219" t="s">
        <v>8404</v>
      </c>
      <c r="E5219" t="s">
        <v>1016</v>
      </c>
    </row>
    <row r="5220" spans="2:5" x14ac:dyDescent="0.3">
      <c r="B5220" t="s">
        <v>8405</v>
      </c>
      <c r="C5220">
        <v>543244</v>
      </c>
      <c r="D5220" t="s">
        <v>8406</v>
      </c>
      <c r="E5220" t="s">
        <v>713</v>
      </c>
    </row>
    <row r="5221" spans="2:5" x14ac:dyDescent="0.3">
      <c r="B5221" t="s">
        <v>8407</v>
      </c>
      <c r="C5221">
        <v>500270</v>
      </c>
      <c r="D5221" t="s">
        <v>8408</v>
      </c>
      <c r="E5221" t="s">
        <v>8409</v>
      </c>
    </row>
    <row r="5222" spans="2:5" x14ac:dyDescent="0.3">
      <c r="B5222" t="s">
        <v>8410</v>
      </c>
      <c r="C5222">
        <v>503685</v>
      </c>
      <c r="D5222" t="s">
        <v>8411</v>
      </c>
      <c r="E5222" t="s">
        <v>8412</v>
      </c>
    </row>
    <row r="5223" spans="2:5" x14ac:dyDescent="0.3">
      <c r="B5223" t="s">
        <v>8413</v>
      </c>
      <c r="C5223">
        <v>505100</v>
      </c>
      <c r="D5223" t="s">
        <v>8414</v>
      </c>
      <c r="E5223" t="s">
        <v>8415</v>
      </c>
    </row>
    <row r="5224" spans="2:5" x14ac:dyDescent="0.3">
      <c r="B5224" t="s">
        <v>8416</v>
      </c>
      <c r="C5224">
        <v>506580</v>
      </c>
      <c r="D5224" t="s">
        <v>8417</v>
      </c>
      <c r="E5224" t="s">
        <v>8418</v>
      </c>
    </row>
    <row r="5225" spans="2:5" x14ac:dyDescent="0.3">
      <c r="B5225" t="s">
        <v>8419</v>
      </c>
      <c r="C5225">
        <v>509069</v>
      </c>
      <c r="D5225" t="s">
        <v>8420</v>
      </c>
      <c r="E5225" t="s">
        <v>8421</v>
      </c>
    </row>
    <row r="5226" spans="2:5" x14ac:dyDescent="0.3">
      <c r="B5226" t="s">
        <v>8422</v>
      </c>
      <c r="C5226">
        <v>509960</v>
      </c>
      <c r="D5226" t="s">
        <v>8423</v>
      </c>
      <c r="E5226" t="s">
        <v>8424</v>
      </c>
    </row>
    <row r="5227" spans="2:5" x14ac:dyDescent="0.3">
      <c r="B5227" t="s">
        <v>8425</v>
      </c>
      <c r="C5227">
        <v>511016</v>
      </c>
      <c r="D5227" t="s">
        <v>8426</v>
      </c>
      <c r="E5227" t="s">
        <v>8427</v>
      </c>
    </row>
    <row r="5228" spans="2:5" x14ac:dyDescent="0.3">
      <c r="B5228" t="s">
        <v>8428</v>
      </c>
      <c r="C5228">
        <v>511194</v>
      </c>
      <c r="D5228" t="s">
        <v>8429</v>
      </c>
      <c r="E5228" t="s">
        <v>7653</v>
      </c>
    </row>
    <row r="5229" spans="2:5" x14ac:dyDescent="0.3">
      <c r="B5229" t="s">
        <v>8430</v>
      </c>
      <c r="C5229">
        <v>512097</v>
      </c>
      <c r="D5229" t="s">
        <v>8431</v>
      </c>
      <c r="E5229" t="s">
        <v>8432</v>
      </c>
    </row>
    <row r="5230" spans="2:5" x14ac:dyDescent="0.3">
      <c r="B5230" t="s">
        <v>8433</v>
      </c>
      <c r="C5230">
        <v>512115</v>
      </c>
      <c r="D5230" t="s">
        <v>8434</v>
      </c>
      <c r="E5230" t="s">
        <v>8432</v>
      </c>
    </row>
    <row r="5231" spans="2:5" x14ac:dyDescent="0.3">
      <c r="B5231" t="s">
        <v>8435</v>
      </c>
      <c r="C5231">
        <v>514260</v>
      </c>
      <c r="D5231" t="s">
        <v>8436</v>
      </c>
      <c r="E5231" t="s">
        <v>8409</v>
      </c>
    </row>
    <row r="5232" spans="2:5" x14ac:dyDescent="0.3">
      <c r="B5232" t="s">
        <v>8437</v>
      </c>
      <c r="C5232">
        <v>523309</v>
      </c>
      <c r="D5232" t="s">
        <v>8438</v>
      </c>
      <c r="E5232" t="s">
        <v>8439</v>
      </c>
    </row>
    <row r="5233" spans="2:5" x14ac:dyDescent="0.3">
      <c r="B5233" t="s">
        <v>8440</v>
      </c>
      <c r="C5233">
        <v>523868</v>
      </c>
      <c r="D5233" t="s">
        <v>8441</v>
      </c>
      <c r="E5233" t="s">
        <v>706</v>
      </c>
    </row>
    <row r="5234" spans="2:5" x14ac:dyDescent="0.3">
      <c r="B5234" t="s">
        <v>8442</v>
      </c>
      <c r="C5234">
        <v>524046</v>
      </c>
      <c r="D5234" t="s">
        <v>8443</v>
      </c>
      <c r="E5234" t="s">
        <v>8444</v>
      </c>
    </row>
    <row r="5235" spans="2:5" x14ac:dyDescent="0.3">
      <c r="B5235" t="s">
        <v>8445</v>
      </c>
      <c r="C5235">
        <v>526345</v>
      </c>
      <c r="D5235" t="s">
        <v>8446</v>
      </c>
      <c r="E5235" t="s">
        <v>758</v>
      </c>
    </row>
    <row r="5236" spans="2:5" x14ac:dyDescent="0.3">
      <c r="B5236" t="s">
        <v>8447</v>
      </c>
      <c r="C5236">
        <v>526468</v>
      </c>
      <c r="D5236" t="s">
        <v>8448</v>
      </c>
      <c r="E5236" t="s">
        <v>8449</v>
      </c>
    </row>
    <row r="5237" spans="2:5" x14ac:dyDescent="0.3">
      <c r="B5237" t="s">
        <v>8450</v>
      </c>
      <c r="C5237">
        <v>526677</v>
      </c>
      <c r="D5237" t="s">
        <v>8451</v>
      </c>
      <c r="E5237" t="s">
        <v>803</v>
      </c>
    </row>
    <row r="5238" spans="2:5" x14ac:dyDescent="0.3">
      <c r="B5238" t="s">
        <v>8452</v>
      </c>
      <c r="C5238">
        <v>526877</v>
      </c>
      <c r="D5238" t="s">
        <v>8453</v>
      </c>
      <c r="E5238" t="s">
        <v>8432</v>
      </c>
    </row>
    <row r="5239" spans="2:5" x14ac:dyDescent="0.3">
      <c r="B5239" t="s">
        <v>8454</v>
      </c>
      <c r="C5239">
        <v>530027</v>
      </c>
      <c r="D5239" t="s">
        <v>8455</v>
      </c>
      <c r="E5239" t="s">
        <v>912</v>
      </c>
    </row>
    <row r="5240" spans="2:5" x14ac:dyDescent="0.3">
      <c r="B5240" t="s">
        <v>8456</v>
      </c>
      <c r="C5240">
        <v>531240</v>
      </c>
      <c r="D5240" t="s">
        <v>8457</v>
      </c>
      <c r="E5240" t="s">
        <v>8432</v>
      </c>
    </row>
    <row r="5241" spans="2:5" x14ac:dyDescent="0.3">
      <c r="B5241" t="s">
        <v>8458</v>
      </c>
      <c r="C5241">
        <v>531399</v>
      </c>
      <c r="D5241" t="s">
        <v>8459</v>
      </c>
      <c r="E5241" t="s">
        <v>8415</v>
      </c>
    </row>
    <row r="5242" spans="2:5" x14ac:dyDescent="0.3">
      <c r="B5242" t="s">
        <v>8460</v>
      </c>
      <c r="C5242">
        <v>531812</v>
      </c>
      <c r="D5242" t="s">
        <v>8461</v>
      </c>
      <c r="E5242" t="s">
        <v>8427</v>
      </c>
    </row>
    <row r="5243" spans="2:5" x14ac:dyDescent="0.3">
      <c r="B5243" t="s">
        <v>8462</v>
      </c>
      <c r="C5243">
        <v>532019</v>
      </c>
      <c r="D5243" t="s">
        <v>8463</v>
      </c>
      <c r="E5243" t="s">
        <v>8464</v>
      </c>
    </row>
    <row r="5244" spans="2:5" x14ac:dyDescent="0.3">
      <c r="B5244" t="s">
        <v>8465</v>
      </c>
      <c r="C5244">
        <v>532335</v>
      </c>
      <c r="D5244" t="s">
        <v>8466</v>
      </c>
      <c r="E5244" t="s">
        <v>2517</v>
      </c>
    </row>
    <row r="5245" spans="2:5" x14ac:dyDescent="0.3">
      <c r="B5245" t="s">
        <v>8467</v>
      </c>
      <c r="C5245">
        <v>537709</v>
      </c>
      <c r="D5245" t="s">
        <v>8468</v>
      </c>
      <c r="E5245" t="s">
        <v>1397</v>
      </c>
    </row>
    <row r="5246" spans="2:5" x14ac:dyDescent="0.3">
      <c r="B5246" t="s">
        <v>8469</v>
      </c>
      <c r="C5246">
        <v>543229</v>
      </c>
      <c r="D5246" t="s">
        <v>8470</v>
      </c>
      <c r="E5246" t="s">
        <v>8471</v>
      </c>
    </row>
    <row r="5247" spans="2:5" x14ac:dyDescent="0.3">
      <c r="B5247" t="s">
        <v>8472</v>
      </c>
      <c r="C5247">
        <v>543245</v>
      </c>
      <c r="D5247" t="s">
        <v>8473</v>
      </c>
      <c r="E5247" t="s">
        <v>736</v>
      </c>
    </row>
    <row r="5248" spans="2:5" x14ac:dyDescent="0.3">
      <c r="B5248" t="s">
        <v>8474</v>
      </c>
      <c r="C5248">
        <v>543246</v>
      </c>
      <c r="D5248" t="s">
        <v>8475</v>
      </c>
      <c r="E5248" t="s">
        <v>197</v>
      </c>
    </row>
    <row r="5249" spans="2:5" x14ac:dyDescent="0.3">
      <c r="B5249" t="s">
        <v>8476</v>
      </c>
      <c r="C5249">
        <v>543247</v>
      </c>
      <c r="D5249" t="s">
        <v>8477</v>
      </c>
      <c r="E5249" t="s">
        <v>8412</v>
      </c>
    </row>
    <row r="5250" spans="2:5" x14ac:dyDescent="0.3">
      <c r="B5250" t="s">
        <v>8478</v>
      </c>
      <c r="C5250">
        <v>543248</v>
      </c>
      <c r="D5250" t="s">
        <v>8479</v>
      </c>
      <c r="E5250" t="s">
        <v>1187</v>
      </c>
    </row>
    <row r="5251" spans="2:5" x14ac:dyDescent="0.3">
      <c r="B5251" t="s">
        <v>8480</v>
      </c>
      <c r="C5251">
        <v>543249</v>
      </c>
      <c r="D5251" t="s">
        <v>8481</v>
      </c>
      <c r="E5251" t="s">
        <v>8482</v>
      </c>
    </row>
    <row r="5252" spans="2:5" x14ac:dyDescent="0.3">
      <c r="B5252" t="s">
        <v>8483</v>
      </c>
      <c r="C5252">
        <v>543251</v>
      </c>
      <c r="D5252" t="s">
        <v>8484</v>
      </c>
      <c r="E5252" t="s">
        <v>8482</v>
      </c>
    </row>
    <row r="5253" spans="2:5" x14ac:dyDescent="0.3">
      <c r="B5253" t="s">
        <v>8485</v>
      </c>
      <c r="C5253">
        <v>543252</v>
      </c>
      <c r="D5253" t="s">
        <v>8486</v>
      </c>
      <c r="E5253" t="s">
        <v>858</v>
      </c>
    </row>
    <row r="5254" spans="2:5" x14ac:dyDescent="0.3">
      <c r="B5254" t="s">
        <v>8487</v>
      </c>
      <c r="C5254">
        <v>543253</v>
      </c>
      <c r="D5254" t="s">
        <v>8488</v>
      </c>
      <c r="E5254" t="s">
        <v>758</v>
      </c>
    </row>
    <row r="5255" spans="2:5" x14ac:dyDescent="0.3">
      <c r="B5255" t="s">
        <v>8489</v>
      </c>
      <c r="C5255">
        <v>543254</v>
      </c>
      <c r="D5255" t="s">
        <v>8490</v>
      </c>
      <c r="E5255" t="s">
        <v>8491</v>
      </c>
    </row>
    <row r="5256" spans="2:5" x14ac:dyDescent="0.3">
      <c r="B5256" t="s">
        <v>8492</v>
      </c>
      <c r="C5256">
        <v>543255</v>
      </c>
      <c r="D5256" t="s">
        <v>8493</v>
      </c>
      <c r="E5256" t="s">
        <v>197</v>
      </c>
    </row>
    <row r="5257" spans="2:5" x14ac:dyDescent="0.3">
      <c r="B5257" t="s">
        <v>8494</v>
      </c>
      <c r="C5257">
        <v>543256</v>
      </c>
      <c r="D5257" t="s">
        <v>8495</v>
      </c>
      <c r="E5257" t="s">
        <v>8496</v>
      </c>
    </row>
    <row r="5258" spans="2:5" x14ac:dyDescent="0.3">
      <c r="B5258" t="s">
        <v>8497</v>
      </c>
      <c r="C5258">
        <v>543257</v>
      </c>
      <c r="D5258" t="s">
        <v>8498</v>
      </c>
      <c r="E5258" t="s">
        <v>8499</v>
      </c>
    </row>
    <row r="5259" spans="2:5" x14ac:dyDescent="0.3">
      <c r="B5259" t="s">
        <v>8500</v>
      </c>
      <c r="C5259">
        <v>543258</v>
      </c>
      <c r="D5259" t="s">
        <v>8501</v>
      </c>
      <c r="E5259" t="s">
        <v>8502</v>
      </c>
    </row>
    <row r="5260" spans="2:5" x14ac:dyDescent="0.3">
      <c r="B5260" t="s">
        <v>8503</v>
      </c>
      <c r="C5260">
        <v>543259</v>
      </c>
      <c r="D5260" t="s">
        <v>8504</v>
      </c>
      <c r="E5260" t="s">
        <v>8505</v>
      </c>
    </row>
    <row r="5261" spans="2:5" x14ac:dyDescent="0.3">
      <c r="B5261" t="s">
        <v>8506</v>
      </c>
      <c r="C5261">
        <v>543260</v>
      </c>
      <c r="D5261" t="s">
        <v>8507</v>
      </c>
      <c r="E5261" t="s">
        <v>1463</v>
      </c>
    </row>
    <row r="5262" spans="2:5" x14ac:dyDescent="0.3">
      <c r="B5262" t="s">
        <v>8508</v>
      </c>
      <c r="C5262">
        <v>543261</v>
      </c>
      <c r="D5262" t="s">
        <v>8509</v>
      </c>
      <c r="E5262" t="s">
        <v>8510</v>
      </c>
    </row>
    <row r="5263" spans="2:5" x14ac:dyDescent="0.3">
      <c r="B5263" t="s">
        <v>8511</v>
      </c>
      <c r="C5263">
        <v>543262</v>
      </c>
      <c r="D5263" t="s">
        <v>8512</v>
      </c>
      <c r="E5263" t="s">
        <v>732</v>
      </c>
    </row>
    <row r="5264" spans="2:5" x14ac:dyDescent="0.3">
      <c r="B5264" t="s">
        <v>8513</v>
      </c>
      <c r="C5264">
        <v>543263</v>
      </c>
      <c r="D5264" t="s">
        <v>8514</v>
      </c>
      <c r="E5264" t="s">
        <v>8515</v>
      </c>
    </row>
    <row r="5265" spans="2:5" x14ac:dyDescent="0.3">
      <c r="B5265" t="s">
        <v>8516</v>
      </c>
      <c r="C5265">
        <v>543264</v>
      </c>
      <c r="D5265" t="s">
        <v>8517</v>
      </c>
      <c r="E5265" t="s">
        <v>8518</v>
      </c>
    </row>
    <row r="5266" spans="2:5" x14ac:dyDescent="0.3">
      <c r="B5266" t="s">
        <v>8519</v>
      </c>
      <c r="C5266">
        <v>543265</v>
      </c>
      <c r="D5266" t="s">
        <v>8520</v>
      </c>
      <c r="E5266" t="s">
        <v>1645</v>
      </c>
    </row>
    <row r="5267" spans="2:5" x14ac:dyDescent="0.3">
      <c r="B5267" t="s">
        <v>8521</v>
      </c>
      <c r="C5267">
        <v>543266</v>
      </c>
      <c r="D5267" t="s">
        <v>8522</v>
      </c>
      <c r="E5267" t="s">
        <v>8418</v>
      </c>
    </row>
    <row r="5268" spans="2:5" x14ac:dyDescent="0.3">
      <c r="B5268" t="s">
        <v>8523</v>
      </c>
      <c r="C5268">
        <v>543267</v>
      </c>
      <c r="D5268" t="s">
        <v>8524</v>
      </c>
      <c r="E5268" t="s">
        <v>1397</v>
      </c>
    </row>
    <row r="5269" spans="2:5" x14ac:dyDescent="0.3">
      <c r="B5269" t="s">
        <v>8525</v>
      </c>
      <c r="C5269">
        <v>543269</v>
      </c>
      <c r="D5269" t="s">
        <v>8526</v>
      </c>
      <c r="E5269" t="s">
        <v>8527</v>
      </c>
    </row>
    <row r="5270" spans="2:5" x14ac:dyDescent="0.3">
      <c r="B5270" t="s">
        <v>8528</v>
      </c>
      <c r="C5270">
        <v>543270</v>
      </c>
      <c r="D5270" t="s">
        <v>8529</v>
      </c>
      <c r="E5270" t="s">
        <v>8530</v>
      </c>
    </row>
    <row r="5271" spans="2:5" x14ac:dyDescent="0.3">
      <c r="B5271" t="s">
        <v>8531</v>
      </c>
      <c r="C5271">
        <v>543271</v>
      </c>
      <c r="D5271" t="s">
        <v>8532</v>
      </c>
      <c r="E5271" t="s">
        <v>858</v>
      </c>
    </row>
    <row r="5272" spans="2:5" x14ac:dyDescent="0.3">
      <c r="B5272" t="s">
        <v>8533</v>
      </c>
      <c r="C5272">
        <v>543272</v>
      </c>
      <c r="D5272" t="s">
        <v>8534</v>
      </c>
      <c r="E5272" t="s">
        <v>8535</v>
      </c>
    </row>
    <row r="5273" spans="2:5" x14ac:dyDescent="0.3">
      <c r="B5273" t="s">
        <v>8536</v>
      </c>
      <c r="C5273">
        <v>543273</v>
      </c>
      <c r="D5273" t="s">
        <v>8537</v>
      </c>
      <c r="E5273" t="s">
        <v>1946</v>
      </c>
    </row>
    <row r="5274" spans="2:5" x14ac:dyDescent="0.3">
      <c r="B5274" t="s">
        <v>8538</v>
      </c>
      <c r="C5274">
        <v>543274</v>
      </c>
      <c r="D5274" t="s">
        <v>8539</v>
      </c>
      <c r="E5274" t="s">
        <v>8409</v>
      </c>
    </row>
    <row r="5275" spans="2:5" x14ac:dyDescent="0.3">
      <c r="B5275" t="s">
        <v>8540</v>
      </c>
      <c r="C5275">
        <v>543275</v>
      </c>
      <c r="D5275" t="s">
        <v>8541</v>
      </c>
      <c r="E5275" t="s">
        <v>858</v>
      </c>
    </row>
    <row r="5276" spans="2:5" x14ac:dyDescent="0.3">
      <c r="B5276" t="s">
        <v>8542</v>
      </c>
      <c r="C5276">
        <v>543276</v>
      </c>
      <c r="D5276" t="s">
        <v>8543</v>
      </c>
      <c r="E5276" t="s">
        <v>8415</v>
      </c>
    </row>
    <row r="5277" spans="2:5" x14ac:dyDescent="0.3">
      <c r="B5277" t="s">
        <v>8544</v>
      </c>
      <c r="C5277">
        <v>543277</v>
      </c>
      <c r="D5277" t="s">
        <v>8545</v>
      </c>
      <c r="E5277" t="s">
        <v>858</v>
      </c>
    </row>
    <row r="5278" spans="2:5" x14ac:dyDescent="0.3">
      <c r="B5278" t="s">
        <v>8546</v>
      </c>
      <c r="C5278">
        <v>543278</v>
      </c>
      <c r="D5278" t="s">
        <v>8547</v>
      </c>
      <c r="E5278" t="s">
        <v>8449</v>
      </c>
    </row>
    <row r="5279" spans="2:5" x14ac:dyDescent="0.3">
      <c r="B5279" t="s">
        <v>8548</v>
      </c>
      <c r="C5279">
        <v>543279</v>
      </c>
      <c r="D5279" t="s">
        <v>8549</v>
      </c>
      <c r="E5279" t="s">
        <v>8550</v>
      </c>
    </row>
    <row r="5280" spans="2:5" x14ac:dyDescent="0.3">
      <c r="B5280" t="s">
        <v>8551</v>
      </c>
      <c r="C5280">
        <v>543280</v>
      </c>
      <c r="D5280" t="s">
        <v>8552</v>
      </c>
      <c r="E5280" t="s">
        <v>8553</v>
      </c>
    </row>
    <row r="5281" spans="2:5" x14ac:dyDescent="0.3">
      <c r="B5281" t="s">
        <v>8554</v>
      </c>
      <c r="C5281">
        <v>543281</v>
      </c>
      <c r="D5281" t="s">
        <v>8555</v>
      </c>
      <c r="E5281" t="s">
        <v>8556</v>
      </c>
    </row>
    <row r="5282" spans="2:5" x14ac:dyDescent="0.3">
      <c r="B5282" t="s">
        <v>8557</v>
      </c>
      <c r="C5282">
        <v>543282</v>
      </c>
      <c r="D5282" t="s">
        <v>8558</v>
      </c>
      <c r="E5282" t="s">
        <v>8527</v>
      </c>
    </row>
    <row r="5283" spans="2:5" x14ac:dyDescent="0.3">
      <c r="B5283" t="s">
        <v>8559</v>
      </c>
      <c r="C5283">
        <v>543283</v>
      </c>
      <c r="D5283" t="s">
        <v>8560</v>
      </c>
      <c r="E5283" t="s">
        <v>1187</v>
      </c>
    </row>
    <row r="5284" spans="2:5" x14ac:dyDescent="0.3">
      <c r="B5284" t="s">
        <v>8561</v>
      </c>
      <c r="C5284">
        <v>543284</v>
      </c>
      <c r="D5284" t="s">
        <v>8562</v>
      </c>
      <c r="E5284" t="s">
        <v>782</v>
      </c>
    </row>
    <row r="5285" spans="2:5" x14ac:dyDescent="0.3">
      <c r="B5285" t="s">
        <v>8563</v>
      </c>
      <c r="C5285">
        <v>543285</v>
      </c>
      <c r="D5285" t="s">
        <v>8564</v>
      </c>
      <c r="E5285" t="s">
        <v>8565</v>
      </c>
    </row>
    <row r="5286" spans="2:5" x14ac:dyDescent="0.3">
      <c r="B5286" t="s">
        <v>8566</v>
      </c>
      <c r="C5286">
        <v>543286</v>
      </c>
      <c r="D5286" t="s">
        <v>8567</v>
      </c>
      <c r="E5286" t="s">
        <v>778</v>
      </c>
    </row>
    <row r="5287" spans="2:5" x14ac:dyDescent="0.3">
      <c r="B5287" t="s">
        <v>8568</v>
      </c>
      <c r="C5287">
        <v>543287</v>
      </c>
      <c r="D5287" t="s">
        <v>8569</v>
      </c>
      <c r="E5287" t="s">
        <v>8482</v>
      </c>
    </row>
    <row r="5288" spans="2:5" x14ac:dyDescent="0.3">
      <c r="B5288" t="s">
        <v>8570</v>
      </c>
      <c r="C5288">
        <v>543288</v>
      </c>
      <c r="D5288" t="s">
        <v>2207</v>
      </c>
      <c r="E5288" t="s">
        <v>8571</v>
      </c>
    </row>
    <row r="5289" spans="2:5" x14ac:dyDescent="0.3">
      <c r="B5289" t="s">
        <v>8572</v>
      </c>
      <c r="C5289">
        <v>543289</v>
      </c>
      <c r="D5289" t="s">
        <v>8573</v>
      </c>
      <c r="E5289" t="s">
        <v>803</v>
      </c>
    </row>
    <row r="5290" spans="2:5" x14ac:dyDescent="0.3">
      <c r="B5290" t="s">
        <v>8574</v>
      </c>
      <c r="C5290">
        <v>543290</v>
      </c>
      <c r="D5290" t="s">
        <v>8575</v>
      </c>
      <c r="E5290" t="s">
        <v>8576</v>
      </c>
    </row>
    <row r="5291" spans="2:5" x14ac:dyDescent="0.3">
      <c r="B5291" t="s">
        <v>8577</v>
      </c>
      <c r="C5291">
        <v>543291</v>
      </c>
      <c r="D5291" t="s">
        <v>8578</v>
      </c>
      <c r="E5291" t="s">
        <v>197</v>
      </c>
    </row>
    <row r="5292" spans="2:5" x14ac:dyDescent="0.3">
      <c r="B5292" t="s">
        <v>8579</v>
      </c>
      <c r="C5292">
        <v>543292</v>
      </c>
      <c r="D5292" t="s">
        <v>8580</v>
      </c>
      <c r="E5292" t="s">
        <v>197</v>
      </c>
    </row>
    <row r="5293" spans="2:5" x14ac:dyDescent="0.3">
      <c r="B5293" t="s">
        <v>8581</v>
      </c>
      <c r="C5293">
        <v>543297</v>
      </c>
      <c r="D5293" t="s">
        <v>8582</v>
      </c>
      <c r="E5293" t="s">
        <v>741</v>
      </c>
    </row>
    <row r="5294" spans="2:5" x14ac:dyDescent="0.3">
      <c r="B5294" t="s">
        <v>8583</v>
      </c>
      <c r="C5294">
        <v>543298</v>
      </c>
      <c r="D5294" t="s">
        <v>8584</v>
      </c>
      <c r="E5294" t="s">
        <v>736</v>
      </c>
    </row>
    <row r="5295" spans="2:5" x14ac:dyDescent="0.3">
      <c r="B5295" t="s">
        <v>8585</v>
      </c>
      <c r="C5295">
        <v>543299</v>
      </c>
      <c r="D5295" t="s">
        <v>8586</v>
      </c>
      <c r="E5295" t="s">
        <v>8587</v>
      </c>
    </row>
    <row r="5296" spans="2:5" x14ac:dyDescent="0.3">
      <c r="B5296" t="s">
        <v>8588</v>
      </c>
      <c r="C5296">
        <v>543300</v>
      </c>
      <c r="D5296" t="s">
        <v>8589</v>
      </c>
      <c r="E5296" t="s">
        <v>8415</v>
      </c>
    </row>
    <row r="5297" spans="2:5" x14ac:dyDescent="0.3">
      <c r="B5297" t="s">
        <v>8590</v>
      </c>
      <c r="C5297">
        <v>543305</v>
      </c>
      <c r="D5297" t="s">
        <v>8591</v>
      </c>
      <c r="E5297" t="s">
        <v>782</v>
      </c>
    </row>
    <row r="5298" spans="2:5" x14ac:dyDescent="0.3">
      <c r="B5298" t="s">
        <v>8592</v>
      </c>
      <c r="C5298">
        <v>543306</v>
      </c>
      <c r="D5298" t="s">
        <v>8593</v>
      </c>
      <c r="E5298" t="s">
        <v>8594</v>
      </c>
    </row>
    <row r="5299" spans="2:5" x14ac:dyDescent="0.3">
      <c r="B5299" t="s">
        <v>8595</v>
      </c>
      <c r="C5299">
        <v>543308</v>
      </c>
      <c r="D5299" t="s">
        <v>8596</v>
      </c>
      <c r="E5299" t="s">
        <v>8597</v>
      </c>
    </row>
    <row r="5300" spans="2:5" x14ac:dyDescent="0.3">
      <c r="B5300" t="s">
        <v>8598</v>
      </c>
      <c r="C5300">
        <v>543309</v>
      </c>
      <c r="D5300" t="s">
        <v>8599</v>
      </c>
      <c r="E5300" t="s">
        <v>8600</v>
      </c>
    </row>
    <row r="5301" spans="2:5" x14ac:dyDescent="0.3">
      <c r="B5301" t="s">
        <v>8601</v>
      </c>
      <c r="C5301">
        <v>543310</v>
      </c>
      <c r="D5301" t="s">
        <v>8602</v>
      </c>
      <c r="E5301" t="s">
        <v>896</v>
      </c>
    </row>
    <row r="5302" spans="2:5" x14ac:dyDescent="0.3">
      <c r="B5302" t="s">
        <v>8603</v>
      </c>
      <c r="C5302">
        <v>543311</v>
      </c>
      <c r="D5302" t="s">
        <v>8604</v>
      </c>
      <c r="E5302" t="s">
        <v>8418</v>
      </c>
    </row>
    <row r="5303" spans="2:5" x14ac:dyDescent="0.3">
      <c r="B5303" t="s">
        <v>8605</v>
      </c>
      <c r="C5303">
        <v>543312</v>
      </c>
      <c r="D5303" t="s">
        <v>2622</v>
      </c>
      <c r="E5303" t="s">
        <v>8527</v>
      </c>
    </row>
    <row r="5304" spans="2:5" x14ac:dyDescent="0.3">
      <c r="B5304" t="s">
        <v>8606</v>
      </c>
      <c r="C5304">
        <v>543317</v>
      </c>
      <c r="D5304" t="s">
        <v>8607</v>
      </c>
      <c r="E5304" t="s">
        <v>8608</v>
      </c>
    </row>
    <row r="5305" spans="2:5" x14ac:dyDescent="0.3">
      <c r="B5305" t="s">
        <v>8609</v>
      </c>
      <c r="C5305">
        <v>543318</v>
      </c>
      <c r="D5305" t="s">
        <v>8610</v>
      </c>
      <c r="E5305" t="s">
        <v>746</v>
      </c>
    </row>
    <row r="5306" spans="2:5" x14ac:dyDescent="0.3">
      <c r="B5306" t="s">
        <v>8611</v>
      </c>
      <c r="C5306">
        <v>543319</v>
      </c>
      <c r="D5306" t="s">
        <v>8612</v>
      </c>
      <c r="E5306" t="s">
        <v>8432</v>
      </c>
    </row>
    <row r="5307" spans="2:5" x14ac:dyDescent="0.3">
      <c r="B5307" t="s">
        <v>8613</v>
      </c>
      <c r="C5307">
        <v>543320</v>
      </c>
      <c r="D5307" t="s">
        <v>8614</v>
      </c>
      <c r="E5307" t="s">
        <v>8615</v>
      </c>
    </row>
    <row r="5308" spans="2:5" x14ac:dyDescent="0.3">
      <c r="B5308" t="s">
        <v>8616</v>
      </c>
      <c r="C5308">
        <v>543321</v>
      </c>
      <c r="D5308" t="s">
        <v>8617</v>
      </c>
      <c r="E5308" t="s">
        <v>858</v>
      </c>
    </row>
    <row r="5309" spans="2:5" x14ac:dyDescent="0.3">
      <c r="B5309" t="s">
        <v>8618</v>
      </c>
      <c r="C5309">
        <v>543322</v>
      </c>
      <c r="D5309" t="s">
        <v>8619</v>
      </c>
      <c r="E5309" t="s">
        <v>736</v>
      </c>
    </row>
    <row r="5310" spans="2:5" x14ac:dyDescent="0.3">
      <c r="B5310" t="s">
        <v>8620</v>
      </c>
      <c r="C5310">
        <v>543323</v>
      </c>
      <c r="D5310" t="s">
        <v>8621</v>
      </c>
      <c r="E5310" t="s">
        <v>197</v>
      </c>
    </row>
    <row r="5311" spans="2:5" x14ac:dyDescent="0.3">
      <c r="B5311" t="s">
        <v>8622</v>
      </c>
      <c r="C5311">
        <v>543324</v>
      </c>
      <c r="D5311" t="s">
        <v>8623</v>
      </c>
      <c r="E5311" t="s">
        <v>8624</v>
      </c>
    </row>
    <row r="5312" spans="2:5" x14ac:dyDescent="0.3">
      <c r="B5312" t="s">
        <v>8625</v>
      </c>
      <c r="C5312">
        <v>543325</v>
      </c>
      <c r="D5312" t="s">
        <v>8626</v>
      </c>
      <c r="E5312" t="s">
        <v>8415</v>
      </c>
    </row>
    <row r="5313" spans="2:5" x14ac:dyDescent="0.3">
      <c r="B5313" t="s">
        <v>8627</v>
      </c>
      <c r="C5313">
        <v>543326</v>
      </c>
      <c r="D5313" t="s">
        <v>8628</v>
      </c>
      <c r="E5313" t="s">
        <v>197</v>
      </c>
    </row>
    <row r="5314" spans="2:5" x14ac:dyDescent="0.3">
      <c r="B5314" t="s">
        <v>8629</v>
      </c>
      <c r="C5314">
        <v>543327</v>
      </c>
      <c r="D5314" t="s">
        <v>8630</v>
      </c>
      <c r="E5314" t="s">
        <v>8631</v>
      </c>
    </row>
    <row r="5315" spans="2:5" x14ac:dyDescent="0.3">
      <c r="B5315" t="s">
        <v>8632</v>
      </c>
      <c r="C5315">
        <v>543328</v>
      </c>
      <c r="D5315" t="s">
        <v>8633</v>
      </c>
      <c r="E5315" t="s">
        <v>8634</v>
      </c>
    </row>
    <row r="5316" spans="2:5" x14ac:dyDescent="0.3">
      <c r="B5316" t="s">
        <v>8635</v>
      </c>
      <c r="C5316">
        <v>543329</v>
      </c>
      <c r="D5316" t="s">
        <v>8636</v>
      </c>
      <c r="E5316" t="s">
        <v>736</v>
      </c>
    </row>
    <row r="5317" spans="2:5" x14ac:dyDescent="0.3">
      <c r="B5317" t="s">
        <v>8637</v>
      </c>
      <c r="C5317">
        <v>543330</v>
      </c>
      <c r="D5317" t="s">
        <v>8638</v>
      </c>
      <c r="E5317" t="s">
        <v>1187</v>
      </c>
    </row>
    <row r="5318" spans="2:5" x14ac:dyDescent="0.3">
      <c r="B5318" t="s">
        <v>8639</v>
      </c>
      <c r="C5318">
        <v>543331</v>
      </c>
      <c r="D5318" t="s">
        <v>8640</v>
      </c>
      <c r="E5318" t="s">
        <v>8418</v>
      </c>
    </row>
    <row r="5319" spans="2:5" x14ac:dyDescent="0.3">
      <c r="B5319" t="s">
        <v>8641</v>
      </c>
      <c r="C5319">
        <v>543332</v>
      </c>
      <c r="D5319" t="s">
        <v>8642</v>
      </c>
      <c r="E5319" t="s">
        <v>858</v>
      </c>
    </row>
    <row r="5320" spans="2:5" x14ac:dyDescent="0.3">
      <c r="B5320" t="s">
        <v>8643</v>
      </c>
      <c r="C5320">
        <v>543333</v>
      </c>
      <c r="D5320" t="s">
        <v>8644</v>
      </c>
      <c r="E5320" t="s">
        <v>8615</v>
      </c>
    </row>
    <row r="5321" spans="2:5" x14ac:dyDescent="0.3">
      <c r="B5321" t="s">
        <v>8645</v>
      </c>
      <c r="C5321">
        <v>543334</v>
      </c>
      <c r="D5321" t="s">
        <v>8646</v>
      </c>
      <c r="E5321" t="s">
        <v>711</v>
      </c>
    </row>
    <row r="5322" spans="2:5" x14ac:dyDescent="0.3">
      <c r="B5322" t="s">
        <v>8647</v>
      </c>
      <c r="C5322">
        <v>543335</v>
      </c>
      <c r="D5322" t="s">
        <v>8648</v>
      </c>
      <c r="E5322" t="s">
        <v>8505</v>
      </c>
    </row>
    <row r="5323" spans="2:5" x14ac:dyDescent="0.3">
      <c r="B5323" t="s">
        <v>8649</v>
      </c>
      <c r="C5323">
        <v>543336</v>
      </c>
      <c r="D5323" t="s">
        <v>8650</v>
      </c>
      <c r="E5323" t="s">
        <v>746</v>
      </c>
    </row>
    <row r="5324" spans="2:5" x14ac:dyDescent="0.3">
      <c r="B5324" t="s">
        <v>8651</v>
      </c>
      <c r="C5324">
        <v>543341</v>
      </c>
      <c r="D5324" t="s">
        <v>8652</v>
      </c>
      <c r="E5324" t="s">
        <v>8653</v>
      </c>
    </row>
    <row r="5325" spans="2:5" x14ac:dyDescent="0.3">
      <c r="B5325" t="s">
        <v>8654</v>
      </c>
      <c r="C5325">
        <v>543346</v>
      </c>
      <c r="D5325" t="s">
        <v>8655</v>
      </c>
      <c r="E5325" t="s">
        <v>8597</v>
      </c>
    </row>
    <row r="5326" spans="2:5" x14ac:dyDescent="0.3">
      <c r="B5326" t="s">
        <v>8656</v>
      </c>
      <c r="C5326">
        <v>543347</v>
      </c>
      <c r="D5326" t="s">
        <v>8657</v>
      </c>
      <c r="E5326" t="s">
        <v>197</v>
      </c>
    </row>
    <row r="5327" spans="2:5" x14ac:dyDescent="0.3">
      <c r="B5327" t="s">
        <v>8658</v>
      </c>
      <c r="C5327">
        <v>543348</v>
      </c>
      <c r="D5327" t="s">
        <v>8659</v>
      </c>
      <c r="E5327" t="s">
        <v>197</v>
      </c>
    </row>
    <row r="5328" spans="2:5" x14ac:dyDescent="0.3">
      <c r="B5328" t="s">
        <v>8660</v>
      </c>
      <c r="C5328">
        <v>543349</v>
      </c>
      <c r="D5328" t="s">
        <v>8661</v>
      </c>
      <c r="E5328" t="s">
        <v>736</v>
      </c>
    </row>
    <row r="5329" spans="2:5" x14ac:dyDescent="0.3">
      <c r="B5329" t="s">
        <v>8662</v>
      </c>
      <c r="C5329">
        <v>543350</v>
      </c>
      <c r="D5329" t="s">
        <v>8663</v>
      </c>
      <c r="E5329" t="s">
        <v>8634</v>
      </c>
    </row>
    <row r="5330" spans="2:5" x14ac:dyDescent="0.3">
      <c r="B5330" t="s">
        <v>8664</v>
      </c>
      <c r="C5330">
        <v>543351</v>
      </c>
      <c r="D5330" t="s">
        <v>8665</v>
      </c>
      <c r="E5330" t="s">
        <v>8527</v>
      </c>
    </row>
    <row r="5331" spans="2:5" x14ac:dyDescent="0.3">
      <c r="B5331" t="s">
        <v>8666</v>
      </c>
      <c r="C5331">
        <v>543352</v>
      </c>
      <c r="D5331" t="s">
        <v>8667</v>
      </c>
      <c r="E5331" t="s">
        <v>8668</v>
      </c>
    </row>
    <row r="5332" spans="2:5" x14ac:dyDescent="0.3">
      <c r="B5332" t="s">
        <v>8669</v>
      </c>
      <c r="C5332">
        <v>543357</v>
      </c>
      <c r="D5332" t="s">
        <v>8670</v>
      </c>
      <c r="E5332" t="s">
        <v>197</v>
      </c>
    </row>
    <row r="5333" spans="2:5" x14ac:dyDescent="0.3">
      <c r="B5333" t="s">
        <v>8671</v>
      </c>
      <c r="C5333">
        <v>543358</v>
      </c>
      <c r="D5333" t="s">
        <v>8672</v>
      </c>
      <c r="E5333" t="s">
        <v>8415</v>
      </c>
    </row>
    <row r="5334" spans="2:5" x14ac:dyDescent="0.3">
      <c r="B5334" t="s">
        <v>8673</v>
      </c>
      <c r="C5334">
        <v>543363</v>
      </c>
      <c r="D5334" t="s">
        <v>8674</v>
      </c>
      <c r="E5334" t="s">
        <v>8518</v>
      </c>
    </row>
    <row r="5335" spans="2:5" x14ac:dyDescent="0.3">
      <c r="B5335" t="s">
        <v>8675</v>
      </c>
      <c r="C5335">
        <v>543364</v>
      </c>
      <c r="D5335" t="s">
        <v>8676</v>
      </c>
      <c r="E5335" t="s">
        <v>8608</v>
      </c>
    </row>
    <row r="5336" spans="2:5" x14ac:dyDescent="0.3">
      <c r="B5336" t="s">
        <v>8677</v>
      </c>
      <c r="C5336">
        <v>543365</v>
      </c>
      <c r="D5336" t="s">
        <v>8678</v>
      </c>
      <c r="E5336" t="s">
        <v>197</v>
      </c>
    </row>
    <row r="5337" spans="2:5" x14ac:dyDescent="0.3">
      <c r="B5337" t="s">
        <v>8679</v>
      </c>
      <c r="C5337">
        <v>543366</v>
      </c>
      <c r="D5337" t="s">
        <v>8680</v>
      </c>
      <c r="E5337" t="s">
        <v>8482</v>
      </c>
    </row>
    <row r="5338" spans="2:5" x14ac:dyDescent="0.3">
      <c r="B5338" t="s">
        <v>8681</v>
      </c>
      <c r="C5338">
        <v>543367</v>
      </c>
      <c r="D5338" t="s">
        <v>8682</v>
      </c>
      <c r="E5338" t="s">
        <v>8530</v>
      </c>
    </row>
    <row r="5339" spans="2:5" x14ac:dyDescent="0.3">
      <c r="B5339" t="s">
        <v>8683</v>
      </c>
      <c r="C5339">
        <v>543372</v>
      </c>
      <c r="D5339" t="s">
        <v>8684</v>
      </c>
      <c r="E5339" t="s">
        <v>8685</v>
      </c>
    </row>
    <row r="5340" spans="2:5" x14ac:dyDescent="0.3">
      <c r="B5340" t="s">
        <v>8686</v>
      </c>
      <c r="C5340">
        <v>543373</v>
      </c>
      <c r="D5340" t="s">
        <v>8687</v>
      </c>
      <c r="E5340" t="s">
        <v>8439</v>
      </c>
    </row>
    <row r="5341" spans="2:5" x14ac:dyDescent="0.3">
      <c r="B5341" t="s">
        <v>8688</v>
      </c>
      <c r="C5341">
        <v>543374</v>
      </c>
      <c r="D5341" t="s">
        <v>8689</v>
      </c>
      <c r="E5341" t="s">
        <v>8690</v>
      </c>
    </row>
    <row r="5342" spans="2:5" x14ac:dyDescent="0.3">
      <c r="B5342" t="s">
        <v>8691</v>
      </c>
      <c r="C5342">
        <v>543375</v>
      </c>
      <c r="D5342" t="s">
        <v>8692</v>
      </c>
      <c r="E5342" t="s">
        <v>8693</v>
      </c>
    </row>
    <row r="5343" spans="2:5" x14ac:dyDescent="0.3">
      <c r="B5343" t="s">
        <v>8694</v>
      </c>
      <c r="C5343">
        <v>543376</v>
      </c>
      <c r="D5343" t="s">
        <v>8695</v>
      </c>
      <c r="E5343" t="s">
        <v>8482</v>
      </c>
    </row>
    <row r="5344" spans="2:5" x14ac:dyDescent="0.3">
      <c r="B5344" t="s">
        <v>8696</v>
      </c>
      <c r="C5344">
        <v>543377</v>
      </c>
      <c r="D5344" t="s">
        <v>8697</v>
      </c>
      <c r="E5344" t="s">
        <v>1021</v>
      </c>
    </row>
    <row r="5345" spans="2:5" x14ac:dyDescent="0.3">
      <c r="B5345" t="s">
        <v>8698</v>
      </c>
      <c r="C5345">
        <v>543378</v>
      </c>
      <c r="D5345" t="s">
        <v>8699</v>
      </c>
      <c r="E5345" t="s">
        <v>1067</v>
      </c>
    </row>
    <row r="5346" spans="2:5" x14ac:dyDescent="0.3">
      <c r="B5346" t="s">
        <v>8700</v>
      </c>
      <c r="C5346">
        <v>543383</v>
      </c>
      <c r="D5346" t="s">
        <v>8701</v>
      </c>
      <c r="E5346" t="s">
        <v>197</v>
      </c>
    </row>
    <row r="5347" spans="2:5" x14ac:dyDescent="0.3">
      <c r="B5347" t="s">
        <v>8702</v>
      </c>
      <c r="C5347">
        <v>543384</v>
      </c>
      <c r="D5347" t="s">
        <v>8703</v>
      </c>
      <c r="E5347" t="s">
        <v>8615</v>
      </c>
    </row>
    <row r="5348" spans="2:5" x14ac:dyDescent="0.3">
      <c r="B5348" t="s">
        <v>8704</v>
      </c>
      <c r="C5348">
        <v>543385</v>
      </c>
      <c r="D5348" t="s">
        <v>8705</v>
      </c>
      <c r="E5348" t="s">
        <v>8608</v>
      </c>
    </row>
    <row r="5349" spans="2:5" x14ac:dyDescent="0.3">
      <c r="B5349" t="s">
        <v>8706</v>
      </c>
      <c r="C5349">
        <v>543386</v>
      </c>
      <c r="D5349" t="s">
        <v>8707</v>
      </c>
      <c r="E5349" t="s">
        <v>8550</v>
      </c>
    </row>
    <row r="5350" spans="2:5" x14ac:dyDescent="0.3">
      <c r="B5350" t="s">
        <v>8708</v>
      </c>
      <c r="C5350">
        <v>543387</v>
      </c>
      <c r="D5350" t="s">
        <v>8709</v>
      </c>
      <c r="E5350" t="s">
        <v>8415</v>
      </c>
    </row>
    <row r="5351" spans="2:5" x14ac:dyDescent="0.3">
      <c r="B5351" t="s">
        <v>8710</v>
      </c>
      <c r="C5351">
        <v>543388</v>
      </c>
      <c r="D5351" t="s">
        <v>8711</v>
      </c>
      <c r="E5351" t="s">
        <v>197</v>
      </c>
    </row>
    <row r="5352" spans="2:5" x14ac:dyDescent="0.3">
      <c r="B5352" t="s">
        <v>8712</v>
      </c>
      <c r="C5352">
        <v>543389</v>
      </c>
      <c r="D5352" t="s">
        <v>8713</v>
      </c>
      <c r="E5352" t="s">
        <v>736</v>
      </c>
    </row>
    <row r="5353" spans="2:5" x14ac:dyDescent="0.3">
      <c r="B5353" t="s">
        <v>8714</v>
      </c>
      <c r="C5353">
        <v>543390</v>
      </c>
      <c r="D5353" t="s">
        <v>8715</v>
      </c>
      <c r="E5353" t="s">
        <v>8556</v>
      </c>
    </row>
    <row r="5354" spans="2:5" x14ac:dyDescent="0.3">
      <c r="B5354" t="s">
        <v>8716</v>
      </c>
      <c r="C5354">
        <v>543391</v>
      </c>
      <c r="D5354" t="s">
        <v>8717</v>
      </c>
      <c r="E5354" t="s">
        <v>8608</v>
      </c>
    </row>
    <row r="5355" spans="2:5" x14ac:dyDescent="0.3">
      <c r="B5355" t="s">
        <v>8718</v>
      </c>
      <c r="C5355">
        <v>543396</v>
      </c>
      <c r="D5355" t="s">
        <v>8719</v>
      </c>
      <c r="E5355" t="s">
        <v>8556</v>
      </c>
    </row>
    <row r="5356" spans="2:5" x14ac:dyDescent="0.3">
      <c r="B5356" t="s">
        <v>8720</v>
      </c>
      <c r="C5356">
        <v>543397</v>
      </c>
      <c r="D5356" t="s">
        <v>8721</v>
      </c>
      <c r="E5356" t="s">
        <v>1187</v>
      </c>
    </row>
    <row r="5357" spans="2:5" x14ac:dyDescent="0.3">
      <c r="B5357" t="s">
        <v>8722</v>
      </c>
      <c r="C5357">
        <v>543398</v>
      </c>
      <c r="D5357" t="s">
        <v>8723</v>
      </c>
      <c r="E5357" t="s">
        <v>8527</v>
      </c>
    </row>
    <row r="5358" spans="2:5" x14ac:dyDescent="0.3">
      <c r="B5358" t="s">
        <v>8724</v>
      </c>
      <c r="C5358">
        <v>543399</v>
      </c>
      <c r="D5358" t="s">
        <v>8725</v>
      </c>
      <c r="E5358" t="s">
        <v>8518</v>
      </c>
    </row>
    <row r="5359" spans="2:5" x14ac:dyDescent="0.3">
      <c r="B5359" t="s">
        <v>8726</v>
      </c>
      <c r="C5359">
        <v>543400</v>
      </c>
      <c r="D5359" t="s">
        <v>8727</v>
      </c>
      <c r="E5359" t="s">
        <v>8728</v>
      </c>
    </row>
    <row r="5360" spans="2:5" x14ac:dyDescent="0.3">
      <c r="B5360" t="s">
        <v>8729</v>
      </c>
      <c r="C5360">
        <v>543401</v>
      </c>
      <c r="D5360" t="s">
        <v>8730</v>
      </c>
      <c r="E5360" t="s">
        <v>8731</v>
      </c>
    </row>
    <row r="5361" spans="2:5" x14ac:dyDescent="0.3">
      <c r="B5361" t="s">
        <v>8732</v>
      </c>
      <c r="C5361">
        <v>543410</v>
      </c>
      <c r="D5361" t="s">
        <v>8733</v>
      </c>
      <c r="E5361" t="s">
        <v>782</v>
      </c>
    </row>
    <row r="5362" spans="2:5" x14ac:dyDescent="0.3">
      <c r="B5362" t="s">
        <v>8734</v>
      </c>
      <c r="C5362">
        <v>543411</v>
      </c>
      <c r="D5362" t="s">
        <v>3228</v>
      </c>
      <c r="E5362" t="s">
        <v>1021</v>
      </c>
    </row>
    <row r="5363" spans="2:5" x14ac:dyDescent="0.3">
      <c r="B5363" t="s">
        <v>8735</v>
      </c>
      <c r="C5363">
        <v>543412</v>
      </c>
      <c r="D5363" t="s">
        <v>8736</v>
      </c>
      <c r="E5363" t="s">
        <v>2781</v>
      </c>
    </row>
    <row r="5364" spans="2:5" x14ac:dyDescent="0.3">
      <c r="B5364" t="s">
        <v>8737</v>
      </c>
      <c r="C5364">
        <v>543413</v>
      </c>
      <c r="D5364" t="s">
        <v>8738</v>
      </c>
      <c r="E5364" t="s">
        <v>8739</v>
      </c>
    </row>
    <row r="5365" spans="2:5" x14ac:dyDescent="0.3">
      <c r="B5365" t="s">
        <v>8740</v>
      </c>
      <c r="C5365">
        <v>543414</v>
      </c>
      <c r="D5365" t="s">
        <v>8741</v>
      </c>
      <c r="E5365" t="s">
        <v>197</v>
      </c>
    </row>
    <row r="5366" spans="2:5" x14ac:dyDescent="0.3">
      <c r="B5366" t="s">
        <v>8742</v>
      </c>
      <c r="C5366">
        <v>543415</v>
      </c>
      <c r="D5366" t="s">
        <v>8743</v>
      </c>
      <c r="E5366" t="s">
        <v>8744</v>
      </c>
    </row>
    <row r="5367" spans="2:5" x14ac:dyDescent="0.3">
      <c r="B5367" t="s">
        <v>8745</v>
      </c>
      <c r="C5367">
        <v>543416</v>
      </c>
      <c r="D5367" t="s">
        <v>7626</v>
      </c>
      <c r="E5367" t="s">
        <v>8693</v>
      </c>
    </row>
    <row r="5368" spans="2:5" x14ac:dyDescent="0.3">
      <c r="B5368" t="s">
        <v>8746</v>
      </c>
      <c r="C5368">
        <v>543417</v>
      </c>
      <c r="D5368" t="s">
        <v>8747</v>
      </c>
      <c r="E5368" t="s">
        <v>8527</v>
      </c>
    </row>
    <row r="5369" spans="2:5" x14ac:dyDescent="0.3">
      <c r="B5369" t="s">
        <v>8748</v>
      </c>
      <c r="C5369">
        <v>543419</v>
      </c>
      <c r="D5369" t="s">
        <v>8749</v>
      </c>
      <c r="E5369" t="s">
        <v>8482</v>
      </c>
    </row>
    <row r="5370" spans="2:5" x14ac:dyDescent="0.3">
      <c r="B5370" t="s">
        <v>8750</v>
      </c>
      <c r="C5370">
        <v>543420</v>
      </c>
      <c r="D5370" t="s">
        <v>3673</v>
      </c>
      <c r="E5370" t="s">
        <v>8751</v>
      </c>
    </row>
    <row r="5371" spans="2:5" x14ac:dyDescent="0.3">
      <c r="B5371" t="s">
        <v>8752</v>
      </c>
      <c r="C5371">
        <v>543425</v>
      </c>
      <c r="D5371" t="s">
        <v>8753</v>
      </c>
      <c r="E5371" t="s">
        <v>8754</v>
      </c>
    </row>
    <row r="5372" spans="2:5" x14ac:dyDescent="0.3">
      <c r="B5372" t="s">
        <v>8755</v>
      </c>
      <c r="C5372">
        <v>543426</v>
      </c>
      <c r="D5372" t="s">
        <v>8756</v>
      </c>
      <c r="E5372" t="s">
        <v>1124</v>
      </c>
    </row>
    <row r="5373" spans="2:5" x14ac:dyDescent="0.3">
      <c r="B5373" t="s">
        <v>8757</v>
      </c>
      <c r="C5373">
        <v>543427</v>
      </c>
      <c r="D5373" t="s">
        <v>8758</v>
      </c>
      <c r="E5373" t="s">
        <v>8759</v>
      </c>
    </row>
    <row r="5374" spans="2:5" x14ac:dyDescent="0.3">
      <c r="B5374" t="s">
        <v>8760</v>
      </c>
      <c r="C5374">
        <v>543428</v>
      </c>
      <c r="D5374" t="s">
        <v>8761</v>
      </c>
      <c r="E5374" t="s">
        <v>8530</v>
      </c>
    </row>
    <row r="5375" spans="2:5" x14ac:dyDescent="0.3">
      <c r="B5375" t="s">
        <v>8762</v>
      </c>
      <c r="C5375">
        <v>543433</v>
      </c>
      <c r="D5375" t="s">
        <v>8763</v>
      </c>
      <c r="E5375" t="s">
        <v>858</v>
      </c>
    </row>
    <row r="5376" spans="2:5" x14ac:dyDescent="0.3">
      <c r="B5376" t="s">
        <v>8764</v>
      </c>
      <c r="C5376">
        <v>543434</v>
      </c>
      <c r="D5376" t="s">
        <v>8765</v>
      </c>
      <c r="E5376" t="s">
        <v>736</v>
      </c>
    </row>
    <row r="5377" spans="2:5" x14ac:dyDescent="0.3">
      <c r="B5377" t="s">
        <v>8766</v>
      </c>
      <c r="C5377">
        <v>543435</v>
      </c>
      <c r="D5377" t="s">
        <v>8767</v>
      </c>
      <c r="E5377" t="s">
        <v>8565</v>
      </c>
    </row>
    <row r="5378" spans="2:5" x14ac:dyDescent="0.3">
      <c r="B5378" t="s">
        <v>8768</v>
      </c>
      <c r="C5378">
        <v>543436</v>
      </c>
      <c r="D5378" t="s">
        <v>8769</v>
      </c>
      <c r="E5378" t="s">
        <v>8527</v>
      </c>
    </row>
    <row r="5379" spans="2:5" x14ac:dyDescent="0.3">
      <c r="B5379" t="s">
        <v>8770</v>
      </c>
      <c r="C5379">
        <v>543437</v>
      </c>
      <c r="D5379" t="s">
        <v>8771</v>
      </c>
      <c r="E5379" t="s">
        <v>197</v>
      </c>
    </row>
    <row r="5380" spans="2:5" x14ac:dyDescent="0.3">
      <c r="B5380" t="s">
        <v>8772</v>
      </c>
      <c r="C5380">
        <v>543438</v>
      </c>
      <c r="D5380" t="s">
        <v>8773</v>
      </c>
      <c r="E5380" t="s">
        <v>197</v>
      </c>
    </row>
    <row r="5381" spans="2:5" x14ac:dyDescent="0.3">
      <c r="B5381" t="s">
        <v>8774</v>
      </c>
      <c r="C5381">
        <v>543439</v>
      </c>
      <c r="D5381" t="s">
        <v>8775</v>
      </c>
      <c r="E5381" t="s">
        <v>8653</v>
      </c>
    </row>
    <row r="5382" spans="2:5" x14ac:dyDescent="0.3">
      <c r="B5382" t="s">
        <v>8776</v>
      </c>
      <c r="C5382">
        <v>543440</v>
      </c>
      <c r="D5382" t="s">
        <v>8777</v>
      </c>
      <c r="E5382" t="s">
        <v>197</v>
      </c>
    </row>
    <row r="5383" spans="2:5" x14ac:dyDescent="0.3">
      <c r="B5383" t="s">
        <v>8778</v>
      </c>
      <c r="C5383">
        <v>543441</v>
      </c>
      <c r="D5383" t="s">
        <v>8779</v>
      </c>
      <c r="E5383" t="s">
        <v>7653</v>
      </c>
    </row>
    <row r="5384" spans="2:5" x14ac:dyDescent="0.3">
      <c r="B5384" t="s">
        <v>8780</v>
      </c>
      <c r="C5384">
        <v>543442</v>
      </c>
      <c r="D5384" t="s">
        <v>1755</v>
      </c>
      <c r="E5384" t="s">
        <v>8731</v>
      </c>
    </row>
    <row r="5385" spans="2:5" x14ac:dyDescent="0.3">
      <c r="B5385" t="s">
        <v>8781</v>
      </c>
      <c r="C5385">
        <v>543443</v>
      </c>
      <c r="D5385" t="s">
        <v>8782</v>
      </c>
      <c r="E5385" t="s">
        <v>803</v>
      </c>
    </row>
    <row r="5386" spans="2:5" x14ac:dyDescent="0.3">
      <c r="B5386" t="s">
        <v>8783</v>
      </c>
      <c r="C5386">
        <v>543444</v>
      </c>
      <c r="D5386" t="s">
        <v>8784</v>
      </c>
      <c r="E5386" t="s">
        <v>736</v>
      </c>
    </row>
    <row r="5387" spans="2:5" x14ac:dyDescent="0.3">
      <c r="B5387" t="s">
        <v>8785</v>
      </c>
      <c r="C5387">
        <v>543449</v>
      </c>
      <c r="D5387" t="s">
        <v>8786</v>
      </c>
      <c r="E5387" t="s">
        <v>1463</v>
      </c>
    </row>
    <row r="5388" spans="2:5" x14ac:dyDescent="0.3">
      <c r="B5388" t="s">
        <v>8787</v>
      </c>
      <c r="C5388">
        <v>543450</v>
      </c>
      <c r="D5388" t="s">
        <v>8788</v>
      </c>
      <c r="E5388" t="s">
        <v>197</v>
      </c>
    </row>
    <row r="5389" spans="2:5" x14ac:dyDescent="0.3">
      <c r="B5389" t="s">
        <v>8789</v>
      </c>
      <c r="C5389">
        <v>543451</v>
      </c>
      <c r="D5389" t="s">
        <v>8790</v>
      </c>
      <c r="E5389" t="s">
        <v>7653</v>
      </c>
    </row>
    <row r="5390" spans="2:5" x14ac:dyDescent="0.3">
      <c r="B5390" t="s">
        <v>8791</v>
      </c>
      <c r="C5390">
        <v>543452</v>
      </c>
      <c r="D5390" t="s">
        <v>8792</v>
      </c>
      <c r="E5390" t="s">
        <v>197</v>
      </c>
    </row>
    <row r="5391" spans="2:5" x14ac:dyDescent="0.3">
      <c r="B5391" t="s">
        <v>8793</v>
      </c>
      <c r="C5391">
        <v>543453</v>
      </c>
      <c r="D5391" t="s">
        <v>8794</v>
      </c>
      <c r="E5391" t="s">
        <v>8795</v>
      </c>
    </row>
    <row r="5392" spans="2:5" x14ac:dyDescent="0.3">
      <c r="B5392" t="s">
        <v>8796</v>
      </c>
      <c r="C5392">
        <v>543454</v>
      </c>
      <c r="D5392" t="s">
        <v>8797</v>
      </c>
      <c r="E5392" t="s">
        <v>197</v>
      </c>
    </row>
    <row r="5393" spans="2:5" x14ac:dyDescent="0.3">
      <c r="B5393" t="s">
        <v>8798</v>
      </c>
      <c r="C5393">
        <v>543458</v>
      </c>
      <c r="D5393" t="s">
        <v>8799</v>
      </c>
      <c r="E5393" t="s">
        <v>8439</v>
      </c>
    </row>
    <row r="5394" spans="2:5" x14ac:dyDescent="0.3">
      <c r="B5394" t="s">
        <v>8800</v>
      </c>
      <c r="C5394">
        <v>543460</v>
      </c>
      <c r="D5394" t="s">
        <v>8801</v>
      </c>
      <c r="E5394" t="s">
        <v>706</v>
      </c>
    </row>
    <row r="5395" spans="2:5" x14ac:dyDescent="0.3">
      <c r="B5395" t="s">
        <v>8802</v>
      </c>
      <c r="C5395">
        <v>543461</v>
      </c>
      <c r="D5395" t="s">
        <v>8803</v>
      </c>
      <c r="E5395" t="s">
        <v>8432</v>
      </c>
    </row>
    <row r="5396" spans="2:5" x14ac:dyDescent="0.3">
      <c r="B5396" t="s">
        <v>8804</v>
      </c>
      <c r="C5396">
        <v>543462</v>
      </c>
      <c r="D5396" t="s">
        <v>2230</v>
      </c>
      <c r="E5396" t="s">
        <v>8805</v>
      </c>
    </row>
    <row r="5397" spans="2:5" x14ac:dyDescent="0.3">
      <c r="B5397" t="s">
        <v>8806</v>
      </c>
      <c r="C5397">
        <v>543463</v>
      </c>
      <c r="D5397" t="s">
        <v>8807</v>
      </c>
      <c r="E5397" t="s">
        <v>8731</v>
      </c>
    </row>
    <row r="5398" spans="2:5" x14ac:dyDescent="0.3">
      <c r="B5398" t="s">
        <v>8808</v>
      </c>
      <c r="C5398">
        <v>543464</v>
      </c>
      <c r="D5398" t="s">
        <v>8809</v>
      </c>
      <c r="E5398" t="s">
        <v>1744</v>
      </c>
    </row>
    <row r="5399" spans="2:5" x14ac:dyDescent="0.3">
      <c r="B5399" t="s">
        <v>8810</v>
      </c>
      <c r="C5399">
        <v>543465</v>
      </c>
      <c r="D5399" t="s">
        <v>8811</v>
      </c>
      <c r="E5399" t="s">
        <v>197</v>
      </c>
    </row>
    <row r="5400" spans="2:5" x14ac:dyDescent="0.3">
      <c r="B5400" t="s">
        <v>8812</v>
      </c>
      <c r="C5400">
        <v>543470</v>
      </c>
      <c r="D5400" t="s">
        <v>6355</v>
      </c>
      <c r="E5400" t="s">
        <v>8527</v>
      </c>
    </row>
    <row r="5401" spans="2:5" x14ac:dyDescent="0.3">
      <c r="B5401" t="s">
        <v>8813</v>
      </c>
      <c r="C5401">
        <v>543471</v>
      </c>
      <c r="D5401" t="s">
        <v>8814</v>
      </c>
      <c r="E5401" t="s">
        <v>197</v>
      </c>
    </row>
    <row r="5402" spans="2:5" x14ac:dyDescent="0.3">
      <c r="B5402" t="s">
        <v>8815</v>
      </c>
      <c r="C5402">
        <v>543472</v>
      </c>
      <c r="D5402" t="s">
        <v>8816</v>
      </c>
      <c r="E5402" t="s">
        <v>197</v>
      </c>
    </row>
    <row r="5403" spans="2:5" x14ac:dyDescent="0.3">
      <c r="B5403" t="s">
        <v>8817</v>
      </c>
      <c r="C5403">
        <v>543473</v>
      </c>
      <c r="D5403" t="s">
        <v>8818</v>
      </c>
      <c r="E5403" t="s">
        <v>197</v>
      </c>
    </row>
    <row r="5404" spans="2:5" x14ac:dyDescent="0.3">
      <c r="B5404" t="s">
        <v>8819</v>
      </c>
      <c r="C5404">
        <v>543474</v>
      </c>
      <c r="D5404" t="s">
        <v>8820</v>
      </c>
      <c r="E5404" t="s">
        <v>197</v>
      </c>
    </row>
    <row r="5405" spans="2:5" x14ac:dyDescent="0.3">
      <c r="B5405" t="s">
        <v>8821</v>
      </c>
      <c r="C5405">
        <v>543475</v>
      </c>
      <c r="D5405" t="s">
        <v>8822</v>
      </c>
      <c r="E5405" t="s">
        <v>8805</v>
      </c>
    </row>
    <row r="5406" spans="2:5" x14ac:dyDescent="0.3">
      <c r="B5406" t="s">
        <v>8823</v>
      </c>
      <c r="C5406">
        <v>543481</v>
      </c>
      <c r="D5406" t="s">
        <v>8824</v>
      </c>
      <c r="E5406" t="s">
        <v>197</v>
      </c>
    </row>
    <row r="5407" spans="2:5" x14ac:dyDescent="0.3">
      <c r="B5407" t="s">
        <v>8825</v>
      </c>
      <c r="C5407">
        <v>543482</v>
      </c>
      <c r="D5407" t="s">
        <v>8826</v>
      </c>
      <c r="E5407" t="s">
        <v>1463</v>
      </c>
    </row>
    <row r="5408" spans="2:5" x14ac:dyDescent="0.3">
      <c r="B5408" t="s">
        <v>8827</v>
      </c>
      <c r="C5408">
        <v>543489</v>
      </c>
      <c r="D5408" t="s">
        <v>8828</v>
      </c>
      <c r="E5408" t="s">
        <v>8751</v>
      </c>
    </row>
    <row r="5409" spans="2:5" x14ac:dyDescent="0.3">
      <c r="B5409" t="s">
        <v>8829</v>
      </c>
      <c r="C5409">
        <v>543490</v>
      </c>
      <c r="D5409" t="s">
        <v>8830</v>
      </c>
      <c r="E5409" t="s">
        <v>8693</v>
      </c>
    </row>
    <row r="5410" spans="2:5" x14ac:dyDescent="0.3">
      <c r="B5410" t="s">
        <v>8831</v>
      </c>
      <c r="C5410">
        <v>543497</v>
      </c>
      <c r="D5410" t="s">
        <v>8832</v>
      </c>
      <c r="E5410" t="s">
        <v>858</v>
      </c>
    </row>
    <row r="5411" spans="2:5" x14ac:dyDescent="0.3">
      <c r="B5411" t="s">
        <v>8833</v>
      </c>
      <c r="C5411">
        <v>543498</v>
      </c>
      <c r="D5411" t="s">
        <v>8834</v>
      </c>
      <c r="E5411" t="s">
        <v>8415</v>
      </c>
    </row>
    <row r="5412" spans="2:5" x14ac:dyDescent="0.3">
      <c r="B5412" t="s">
        <v>8835</v>
      </c>
      <c r="C5412">
        <v>543499</v>
      </c>
      <c r="D5412" t="s">
        <v>8836</v>
      </c>
      <c r="E5412" t="s">
        <v>736</v>
      </c>
    </row>
    <row r="5413" spans="2:5" x14ac:dyDescent="0.3">
      <c r="B5413" t="s">
        <v>8837</v>
      </c>
      <c r="C5413">
        <v>543500</v>
      </c>
      <c r="D5413" t="s">
        <v>8838</v>
      </c>
      <c r="E5413" t="s">
        <v>8432</v>
      </c>
    </row>
    <row r="5414" spans="2:5" x14ac:dyDescent="0.3">
      <c r="B5414" t="s">
        <v>8839</v>
      </c>
      <c r="C5414">
        <v>543501</v>
      </c>
      <c r="D5414" t="s">
        <v>8840</v>
      </c>
      <c r="E5414" t="s">
        <v>197</v>
      </c>
    </row>
    <row r="5415" spans="2:5" x14ac:dyDescent="0.3">
      <c r="B5415" t="s">
        <v>8841</v>
      </c>
      <c r="C5415">
        <v>543512</v>
      </c>
      <c r="D5415" t="s">
        <v>8842</v>
      </c>
      <c r="E5415" t="s">
        <v>8843</v>
      </c>
    </row>
    <row r="5416" spans="2:5" x14ac:dyDescent="0.3">
      <c r="B5416" t="s">
        <v>8844</v>
      </c>
      <c r="C5416">
        <v>543513</v>
      </c>
      <c r="D5416" t="s">
        <v>8845</v>
      </c>
      <c r="E5416" t="s">
        <v>8432</v>
      </c>
    </row>
    <row r="5417" spans="2:5" x14ac:dyDescent="0.3">
      <c r="B5417" t="s">
        <v>8846</v>
      </c>
      <c r="C5417">
        <v>543514</v>
      </c>
      <c r="D5417" t="s">
        <v>8847</v>
      </c>
      <c r="E5417" t="s">
        <v>8464</v>
      </c>
    </row>
    <row r="5418" spans="2:5" x14ac:dyDescent="0.3">
      <c r="B5418" t="s">
        <v>8848</v>
      </c>
      <c r="C5418">
        <v>543515</v>
      </c>
      <c r="D5418" t="s">
        <v>8849</v>
      </c>
      <c r="E5418" t="s">
        <v>8432</v>
      </c>
    </row>
    <row r="5419" spans="2:5" x14ac:dyDescent="0.3">
      <c r="B5419" t="s">
        <v>8850</v>
      </c>
      <c r="C5419">
        <v>543516</v>
      </c>
      <c r="D5419" t="s">
        <v>8851</v>
      </c>
      <c r="E5419" t="s">
        <v>8432</v>
      </c>
    </row>
    <row r="5420" spans="2:5" x14ac:dyDescent="0.3">
      <c r="B5420" t="s">
        <v>8852</v>
      </c>
      <c r="C5420">
        <v>543517</v>
      </c>
      <c r="D5420" t="s">
        <v>8853</v>
      </c>
      <c r="E5420" t="s">
        <v>1021</v>
      </c>
    </row>
    <row r="5421" spans="2:5" x14ac:dyDescent="0.3">
      <c r="B5421" t="s">
        <v>8854</v>
      </c>
      <c r="C5421">
        <v>543518</v>
      </c>
      <c r="D5421" t="s">
        <v>8855</v>
      </c>
      <c r="E5421" t="s">
        <v>8449</v>
      </c>
    </row>
    <row r="5422" spans="2:5" x14ac:dyDescent="0.3">
      <c r="B5422" t="s">
        <v>8856</v>
      </c>
      <c r="C5422">
        <v>543519</v>
      </c>
      <c r="D5422" t="s">
        <v>8857</v>
      </c>
      <c r="E5422" t="s">
        <v>8631</v>
      </c>
    </row>
    <row r="5423" spans="2:5" x14ac:dyDescent="0.3">
      <c r="B5423" t="s">
        <v>8858</v>
      </c>
      <c r="C5423">
        <v>543520</v>
      </c>
      <c r="D5423" t="s">
        <v>8859</v>
      </c>
      <c r="E5423" t="s">
        <v>8597</v>
      </c>
    </row>
    <row r="5424" spans="2:5" x14ac:dyDescent="0.3">
      <c r="B5424" t="s">
        <v>8860</v>
      </c>
      <c r="C5424">
        <v>543521</v>
      </c>
      <c r="D5424" t="s">
        <v>8861</v>
      </c>
      <c r="E5424" t="s">
        <v>8615</v>
      </c>
    </row>
    <row r="5425" spans="2:5" x14ac:dyDescent="0.3">
      <c r="B5425" t="s">
        <v>8862</v>
      </c>
      <c r="C5425">
        <v>543522</v>
      </c>
      <c r="D5425" t="s">
        <v>8863</v>
      </c>
      <c r="E5425" t="s">
        <v>8864</v>
      </c>
    </row>
    <row r="5426" spans="2:5" x14ac:dyDescent="0.3">
      <c r="B5426" t="s">
        <v>8865</v>
      </c>
      <c r="C5426">
        <v>543523</v>
      </c>
      <c r="D5426" t="s">
        <v>8866</v>
      </c>
      <c r="E5426" t="s">
        <v>1124</v>
      </c>
    </row>
    <row r="5427" spans="2:5" x14ac:dyDescent="0.3">
      <c r="B5427" t="s">
        <v>8867</v>
      </c>
      <c r="C5427">
        <v>543524</v>
      </c>
      <c r="D5427" t="s">
        <v>8868</v>
      </c>
      <c r="E5427" t="s">
        <v>8597</v>
      </c>
    </row>
    <row r="5428" spans="2:5" x14ac:dyDescent="0.3">
      <c r="B5428" t="s">
        <v>8869</v>
      </c>
      <c r="C5428">
        <v>543525</v>
      </c>
      <c r="D5428" t="s">
        <v>6268</v>
      </c>
      <c r="E5428" t="s">
        <v>8805</v>
      </c>
    </row>
    <row r="5429" spans="2:5" x14ac:dyDescent="0.3">
      <c r="B5429" t="s">
        <v>8870</v>
      </c>
      <c r="C5429">
        <v>543526</v>
      </c>
      <c r="D5429" t="s">
        <v>8871</v>
      </c>
      <c r="E5429" t="s">
        <v>3111</v>
      </c>
    </row>
    <row r="5430" spans="2:5" x14ac:dyDescent="0.3">
      <c r="B5430" t="s">
        <v>8872</v>
      </c>
      <c r="C5430">
        <v>543527</v>
      </c>
      <c r="D5430" t="s">
        <v>8873</v>
      </c>
      <c r="E5430" t="s">
        <v>8744</v>
      </c>
    </row>
    <row r="5431" spans="2:5" x14ac:dyDescent="0.3">
      <c r="B5431" t="s">
        <v>8874</v>
      </c>
      <c r="C5431">
        <v>543528</v>
      </c>
      <c r="D5431" t="s">
        <v>8875</v>
      </c>
      <c r="E5431" t="s">
        <v>1021</v>
      </c>
    </row>
    <row r="5432" spans="2:5" x14ac:dyDescent="0.3">
      <c r="B5432" t="s">
        <v>8876</v>
      </c>
      <c r="C5432">
        <v>543529</v>
      </c>
      <c r="D5432" t="s">
        <v>8877</v>
      </c>
      <c r="E5432" t="s">
        <v>8751</v>
      </c>
    </row>
    <row r="5433" spans="2:5" x14ac:dyDescent="0.3">
      <c r="B5433" t="s">
        <v>8878</v>
      </c>
      <c r="C5433">
        <v>543530</v>
      </c>
      <c r="D5433" t="s">
        <v>8879</v>
      </c>
      <c r="E5433" t="s">
        <v>1206</v>
      </c>
    </row>
    <row r="5434" spans="2:5" x14ac:dyDescent="0.3">
      <c r="B5434" t="s">
        <v>8880</v>
      </c>
      <c r="C5434">
        <v>543531</v>
      </c>
      <c r="D5434" t="s">
        <v>8881</v>
      </c>
      <c r="E5434" t="s">
        <v>896</v>
      </c>
    </row>
    <row r="5435" spans="2:5" x14ac:dyDescent="0.3">
      <c r="B5435" t="s">
        <v>8882</v>
      </c>
      <c r="C5435">
        <v>543532</v>
      </c>
      <c r="D5435" t="s">
        <v>8883</v>
      </c>
      <c r="E5435" t="s">
        <v>8449</v>
      </c>
    </row>
    <row r="5436" spans="2:5" x14ac:dyDescent="0.3">
      <c r="B5436" t="s">
        <v>8884</v>
      </c>
      <c r="C5436">
        <v>543533</v>
      </c>
      <c r="D5436" t="s">
        <v>8885</v>
      </c>
      <c r="E5436" t="s">
        <v>8805</v>
      </c>
    </row>
    <row r="5437" spans="2:5" x14ac:dyDescent="0.3">
      <c r="B5437" t="s">
        <v>8886</v>
      </c>
      <c r="C5437">
        <v>543534</v>
      </c>
      <c r="D5437" t="s">
        <v>8887</v>
      </c>
      <c r="E5437" t="s">
        <v>858</v>
      </c>
    </row>
    <row r="5438" spans="2:5" x14ac:dyDescent="0.3">
      <c r="B5438" t="s">
        <v>8888</v>
      </c>
      <c r="C5438">
        <v>543535</v>
      </c>
      <c r="D5438" t="s">
        <v>8889</v>
      </c>
      <c r="E5438" t="s">
        <v>8668</v>
      </c>
    </row>
    <row r="5439" spans="2:5" x14ac:dyDescent="0.3">
      <c r="B5439" t="s">
        <v>8890</v>
      </c>
      <c r="C5439">
        <v>543536</v>
      </c>
      <c r="D5439" t="s">
        <v>8891</v>
      </c>
      <c r="E5439" t="s">
        <v>8424</v>
      </c>
    </row>
    <row r="5440" spans="2:5" x14ac:dyDescent="0.3">
      <c r="B5440" t="s">
        <v>8892</v>
      </c>
      <c r="C5440">
        <v>590136</v>
      </c>
      <c r="D5440" t="s">
        <v>8893</v>
      </c>
      <c r="E5440" t="s">
        <v>197</v>
      </c>
    </row>
    <row r="5441" spans="2:5" x14ac:dyDescent="0.3">
      <c r="B5441" t="s">
        <v>8894</v>
      </c>
      <c r="C5441">
        <v>590137</v>
      </c>
      <c r="D5441" t="s">
        <v>8895</v>
      </c>
      <c r="E5441" t="s">
        <v>197</v>
      </c>
    </row>
    <row r="5442" spans="2:5" x14ac:dyDescent="0.3">
      <c r="B5442" t="s">
        <v>8896</v>
      </c>
      <c r="C5442">
        <v>590138</v>
      </c>
      <c r="D5442" t="s">
        <v>8897</v>
      </c>
      <c r="E5442"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14</vt:i4>
      </vt:variant>
    </vt:vector>
  </HeadingPairs>
  <TitlesOfParts>
    <vt:vector size="55" baseType="lpstr">
      <vt:lpstr>Tm </vt:lpstr>
      <vt:lpstr>Table of Contents</vt:lpstr>
      <vt:lpstr>One Page Profile</vt:lpstr>
      <vt:lpstr>Historical Finanical Statement </vt:lpstr>
      <vt:lpstr>Common Size Income Statement </vt:lpstr>
      <vt:lpstr>Ratio Analysis</vt:lpstr>
      <vt:lpstr>Forecasting </vt:lpstr>
      <vt:lpstr>Tata Motors Beta</vt:lpstr>
      <vt:lpstr>Maruti Suzuki Beta</vt:lpstr>
      <vt:lpstr>M &amp; M Beta</vt:lpstr>
      <vt:lpstr>M &amp; M</vt:lpstr>
      <vt:lpstr>Bajaj Auto Beta</vt:lpstr>
      <vt:lpstr>Tvs Motor beta</vt:lpstr>
      <vt:lpstr>Ms</vt:lpstr>
      <vt:lpstr>Company Info</vt:lpstr>
      <vt:lpstr>Sheet1</vt:lpstr>
      <vt:lpstr>bajaj</vt:lpstr>
      <vt:lpstr>tvs</vt:lpstr>
      <vt:lpstr>WACC</vt:lpstr>
      <vt:lpstr>Intristic Growth</vt:lpstr>
      <vt:lpstr>MAK RE 20</vt:lpstr>
      <vt:lpstr>Profit &amp; Loss</vt:lpstr>
      <vt:lpstr>DFC</vt:lpstr>
      <vt:lpstr>Football Field</vt:lpstr>
      <vt:lpstr>rm raw data</vt:lpstr>
      <vt:lpstr>Quarters</vt:lpstr>
      <vt:lpstr>Cash Flow</vt:lpstr>
      <vt:lpstr>Customization</vt:lpstr>
      <vt:lpstr>Sheet8</vt:lpstr>
      <vt:lpstr>Company Valuation</vt:lpstr>
      <vt:lpstr>VAR(H)</vt:lpstr>
      <vt:lpstr>VAR(S)</vt:lpstr>
      <vt:lpstr>data Room</vt:lpstr>
      <vt:lpstr>tata motors1 beta</vt:lpstr>
      <vt:lpstr>Cash Flow S</vt:lpstr>
      <vt:lpstr>Dupoint Analysis</vt:lpstr>
      <vt:lpstr>Altman's Zscore Analysis</vt:lpstr>
      <vt:lpstr>Data Sheet</vt:lpstr>
      <vt:lpstr>Balance Sheet</vt:lpstr>
      <vt:lpstr>Info</vt:lpstr>
      <vt:lpstr>Sheet13</vt:lpstr>
      <vt:lpstr>'Bajaj Auto Beta'!Print_Area</vt:lpstr>
      <vt:lpstr>'Common Size Income Statement '!Print_Area</vt:lpstr>
      <vt:lpstr>'Dupoint Analysis'!Print_Area</vt:lpstr>
      <vt:lpstr>'Forecasting '!Print_Area</vt:lpstr>
      <vt:lpstr>'Intristic Growth'!Print_Area</vt:lpstr>
      <vt:lpstr>'M &amp; M Beta'!Print_Area</vt:lpstr>
      <vt:lpstr>'MAK RE 20'!Print_Area</vt:lpstr>
      <vt:lpstr>'One Page Profile'!Print_Area</vt:lpstr>
      <vt:lpstr>'Ratio Analysis'!Print_Area</vt:lpstr>
      <vt:lpstr>'Table of Contents'!Print_Area</vt:lpstr>
      <vt:lpstr>'Tata Motors Beta'!Print_Area</vt:lpstr>
      <vt:lpstr>'Tvs Motor beta'!Print_Area</vt:lpstr>
      <vt:lpstr>WACC!Print_Area</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Rahul Kumar Prajapati</cp:lastModifiedBy>
  <cp:lastPrinted>2024-09-28T18:51:46Z</cp:lastPrinted>
  <dcterms:created xsi:type="dcterms:W3CDTF">2012-08-17T09:55:37Z</dcterms:created>
  <dcterms:modified xsi:type="dcterms:W3CDTF">2024-09-28T18:51:49Z</dcterms:modified>
</cp:coreProperties>
</file>