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odiam\Docs\BusinessPlanning\"/>
    </mc:Choice>
  </mc:AlternateContent>
  <bookViews>
    <workbookView xWindow="0" yWindow="0" windowWidth="20490" windowHeight="7755" activeTab="1"/>
  </bookViews>
  <sheets>
    <sheet name="Cover Sheet" sheetId="1" r:id="rId1"/>
    <sheet name="OrganizationalFinPla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I11" i="3"/>
  <c r="G20" i="3" l="1"/>
  <c r="G21" i="3"/>
  <c r="G22" i="3"/>
  <c r="G19" i="3"/>
  <c r="AP14" i="3"/>
  <c r="AO19" i="3"/>
  <c r="BC19" i="3" s="1"/>
  <c r="W14" i="3"/>
  <c r="V19" i="3"/>
  <c r="AL19" i="3" s="1"/>
  <c r="C6" i="3"/>
  <c r="C20" i="3" l="1"/>
  <c r="D19" i="3" s="1"/>
  <c r="AW19" i="3"/>
  <c r="BE19" i="3"/>
  <c r="AS19" i="3"/>
  <c r="AY19" i="3"/>
  <c r="BG19" i="3"/>
  <c r="AQ19" i="3"/>
  <c r="BA19" i="3"/>
  <c r="AU19" i="3"/>
  <c r="Z19" i="3"/>
  <c r="X19" i="3"/>
  <c r="AF19" i="3"/>
  <c r="AH19" i="3"/>
  <c r="AB19" i="3"/>
  <c r="AJ19" i="3"/>
  <c r="AD19" i="3"/>
  <c r="D9" i="3"/>
  <c r="J19" i="3" l="1"/>
  <c r="C21" i="3"/>
  <c r="C22" i="3" s="1"/>
  <c r="K22" i="3" s="1"/>
  <c r="D10" i="3"/>
  <c r="D11" i="3" s="1"/>
  <c r="O20" i="3" s="1"/>
  <c r="W19" i="3"/>
  <c r="Y19" i="3" s="1"/>
  <c r="AP19" i="3"/>
  <c r="K20" i="3"/>
  <c r="K19" i="3"/>
  <c r="L19" i="3"/>
  <c r="H19" i="3" l="1"/>
  <c r="K21" i="3"/>
  <c r="D20" i="3"/>
  <c r="L20" i="3" s="1"/>
  <c r="C23" i="3"/>
  <c r="M23" i="3" s="1"/>
  <c r="D21" i="3"/>
  <c r="V20" i="3"/>
  <c r="AJ20" i="3" s="1"/>
  <c r="AC19" i="3"/>
  <c r="AM19" i="3"/>
  <c r="AG19" i="3"/>
  <c r="AI19" i="3"/>
  <c r="AA19" i="3"/>
  <c r="AE19" i="3"/>
  <c r="AK19" i="3"/>
  <c r="BB19" i="3"/>
  <c r="AO20" i="3"/>
  <c r="AS20" i="3" s="1"/>
  <c r="AT19" i="3"/>
  <c r="BH19" i="3"/>
  <c r="AZ19" i="3"/>
  <c r="BF19" i="3"/>
  <c r="AX19" i="3"/>
  <c r="BD19" i="3"/>
  <c r="AV19" i="3"/>
  <c r="AR19" i="3"/>
  <c r="AH20" i="3"/>
  <c r="M19" i="3"/>
  <c r="M20" i="3"/>
  <c r="M22" i="3"/>
  <c r="M21" i="3"/>
  <c r="N19" i="3"/>
  <c r="X20" i="3" l="1"/>
  <c r="N20" i="3"/>
  <c r="J20" i="3"/>
  <c r="AL20" i="3"/>
  <c r="L21" i="3"/>
  <c r="J21" i="3"/>
  <c r="N21" i="3"/>
  <c r="AD20" i="3"/>
  <c r="Z20" i="3"/>
  <c r="AF20" i="3"/>
  <c r="W20" i="3"/>
  <c r="AM20" i="3" s="1"/>
  <c r="AB20" i="3"/>
  <c r="D22" i="3"/>
  <c r="K23" i="3"/>
  <c r="BE20" i="3"/>
  <c r="BC20" i="3"/>
  <c r="AW20" i="3"/>
  <c r="BA20" i="3"/>
  <c r="AY20" i="3"/>
  <c r="AU20" i="3"/>
  <c r="AQ20" i="3"/>
  <c r="BG20" i="3"/>
  <c r="AP20" i="3"/>
  <c r="D12" i="3"/>
  <c r="D13" i="3" s="1"/>
  <c r="O22" i="3"/>
  <c r="O19" i="3"/>
  <c r="O21" i="3"/>
  <c r="O23" i="3"/>
  <c r="P22" i="3"/>
  <c r="P20" i="3"/>
  <c r="P21" i="3"/>
  <c r="P19" i="3"/>
  <c r="H20" i="3" l="1"/>
  <c r="J22" i="3"/>
  <c r="AA20" i="3"/>
  <c r="AG20" i="3"/>
  <c r="Y20" i="3"/>
  <c r="AI20" i="3"/>
  <c r="V21" i="3"/>
  <c r="AH21" i="3" s="1"/>
  <c r="AC20" i="3"/>
  <c r="AK20" i="3"/>
  <c r="AE20" i="3"/>
  <c r="L22" i="3"/>
  <c r="N22" i="3"/>
  <c r="AT20" i="3"/>
  <c r="AV20" i="3"/>
  <c r="AR20" i="3"/>
  <c r="BF20" i="3"/>
  <c r="BD20" i="3"/>
  <c r="AX20" i="3"/>
  <c r="AO21" i="3"/>
  <c r="AS21" i="3" s="1"/>
  <c r="AZ20" i="3"/>
  <c r="BH20" i="3"/>
  <c r="BB20" i="3"/>
  <c r="AL21" i="3"/>
  <c r="Q22" i="3"/>
  <c r="R22" i="3"/>
  <c r="Q19" i="3"/>
  <c r="Q21" i="3"/>
  <c r="Q23" i="3"/>
  <c r="Q20" i="3"/>
  <c r="R20" i="3"/>
  <c r="R21" i="3"/>
  <c r="R19" i="3"/>
  <c r="AD21" i="3" l="1"/>
  <c r="AB21" i="3"/>
  <c r="W21" i="3"/>
  <c r="AF21" i="3"/>
  <c r="X21" i="3"/>
  <c r="AJ21" i="3"/>
  <c r="Z21" i="3"/>
  <c r="AP21" i="3"/>
  <c r="AV21" i="3" s="1"/>
  <c r="AY21" i="3"/>
  <c r="BE21" i="3"/>
  <c r="AW21" i="3"/>
  <c r="AQ21" i="3"/>
  <c r="BG21" i="3"/>
  <c r="BA21" i="3"/>
  <c r="AU21" i="3"/>
  <c r="BC21" i="3"/>
  <c r="D14" i="3"/>
  <c r="S19" i="3"/>
  <c r="S21" i="3"/>
  <c r="T22" i="3"/>
  <c r="S23" i="3"/>
  <c r="S20" i="3"/>
  <c r="S22" i="3"/>
  <c r="T21" i="3"/>
  <c r="T19" i="3"/>
  <c r="T20" i="3"/>
  <c r="V22" i="3" l="1"/>
  <c r="W22" i="3" s="1"/>
  <c r="H21" i="3"/>
  <c r="AE21" i="3"/>
  <c r="Z22" i="3"/>
  <c r="AM21" i="3"/>
  <c r="AG21" i="3"/>
  <c r="AI21" i="3"/>
  <c r="AL22" i="3"/>
  <c r="Y21" i="3"/>
  <c r="AC21" i="3"/>
  <c r="AK21" i="3"/>
  <c r="AA21" i="3"/>
  <c r="X22" i="3"/>
  <c r="AZ21" i="3"/>
  <c r="AT21" i="3"/>
  <c r="BF21" i="3"/>
  <c r="BH21" i="3"/>
  <c r="BB21" i="3"/>
  <c r="AR21" i="3"/>
  <c r="AO22" i="3"/>
  <c r="BD21" i="3"/>
  <c r="AX21" i="3"/>
  <c r="AI22" i="3"/>
  <c r="AC22" i="3"/>
  <c r="Y22" i="3"/>
  <c r="V23" i="3" l="1"/>
  <c r="AE22" i="3"/>
  <c r="AK22" i="3"/>
  <c r="AG22" i="3"/>
  <c r="AH22" i="3"/>
  <c r="AB22" i="3"/>
  <c r="AA22" i="3"/>
  <c r="AM22" i="3"/>
  <c r="AF22" i="3"/>
  <c r="AD22" i="3"/>
  <c r="AJ22" i="3"/>
  <c r="BC22" i="3"/>
  <c r="AW22" i="3"/>
  <c r="AS22" i="3"/>
  <c r="AQ22" i="3"/>
  <c r="AP22" i="3"/>
  <c r="H22" i="3" s="1"/>
  <c r="BG22" i="3"/>
  <c r="BA22" i="3"/>
  <c r="BE22" i="3"/>
  <c r="AY22" i="3"/>
  <c r="AU22" i="3"/>
  <c r="Z23" i="3" l="1"/>
  <c r="AH23" i="3"/>
  <c r="AL23" i="3"/>
  <c r="AJ23" i="3"/>
  <c r="AB23" i="3"/>
  <c r="X23" i="3"/>
  <c r="AD23" i="3"/>
  <c r="AF23" i="3"/>
  <c r="BH22" i="3"/>
  <c r="AV22" i="3"/>
  <c r="BB22" i="3"/>
  <c r="BF22" i="3"/>
  <c r="AX22" i="3"/>
  <c r="AT22" i="3"/>
  <c r="BD22" i="3"/>
  <c r="AZ22" i="3"/>
  <c r="AR22" i="3"/>
  <c r="AO23" i="3"/>
  <c r="BG23" i="3" l="1"/>
  <c r="BA23" i="3"/>
  <c r="AY23" i="3"/>
  <c r="AU23" i="3"/>
  <c r="AQ23" i="3"/>
  <c r="AS23" i="3"/>
  <c r="BE23" i="3"/>
  <c r="BC23" i="3"/>
  <c r="AW23" i="3"/>
</calcChain>
</file>

<file path=xl/comments1.xml><?xml version="1.0" encoding="utf-8"?>
<comments xmlns="http://schemas.openxmlformats.org/spreadsheetml/2006/main">
  <authors>
    <author>Sydney</author>
  </authors>
  <commentList>
    <comment ref="B22" authorId="0" shapeId="0">
      <text>
        <r>
          <rPr>
            <b/>
            <sz val="12"/>
            <color indexed="81"/>
            <rFont val="Tahoma"/>
            <family val="2"/>
          </rPr>
          <t xml:space="preserve">Anirban: </t>
        </r>
        <r>
          <rPr>
            <sz val="12"/>
            <color indexed="81"/>
            <rFont val="Tahoma"/>
            <family val="2"/>
          </rPr>
          <t>We consider a course to be in matured or steady state when it reaches the end of Star level (satisfying the values and criteria specified in this row) and is also securing a consistant customer rating of 4.5 or above.</t>
        </r>
      </text>
    </comment>
  </commentList>
</comments>
</file>

<file path=xl/sharedStrings.xml><?xml version="1.0" encoding="utf-8"?>
<sst xmlns="http://schemas.openxmlformats.org/spreadsheetml/2006/main" count="166" uniqueCount="72">
  <si>
    <t>Max Price</t>
  </si>
  <si>
    <t>USD</t>
  </si>
  <si>
    <t>Min Price</t>
  </si>
  <si>
    <t>Target Median Price</t>
  </si>
  <si>
    <t>Target Q1 Price</t>
  </si>
  <si>
    <t>Target Q3 Price</t>
  </si>
  <si>
    <t>Upper Outlier</t>
  </si>
  <si>
    <t>Unlimited</t>
  </si>
  <si>
    <t>Unit Price</t>
  </si>
  <si>
    <t>Launcher</t>
  </si>
  <si>
    <t>Celebrity</t>
  </si>
  <si>
    <t>Super Star</t>
  </si>
  <si>
    <t>Starlet</t>
  </si>
  <si>
    <t>Star</t>
  </si>
  <si>
    <t>Surge</t>
  </si>
  <si>
    <t>Discount %</t>
  </si>
  <si>
    <t>%</t>
  </si>
  <si>
    <t>Currency</t>
  </si>
  <si>
    <t>Currency Multiplier</t>
  </si>
  <si>
    <t>Max Revenue</t>
  </si>
  <si>
    <t>Min Revenue</t>
  </si>
  <si>
    <t>Min Amount</t>
  </si>
  <si>
    <t>Max Amount</t>
  </si>
  <si>
    <t>Q1 Price</t>
  </si>
  <si>
    <t>Q3 Price</t>
  </si>
  <si>
    <t>Med Price</t>
  </si>
  <si>
    <t>From</t>
  </si>
  <si>
    <t>To</t>
  </si>
  <si>
    <t>Student Strength When Sold @</t>
  </si>
  <si>
    <t>Revenue %</t>
  </si>
  <si>
    <t>Teacher</t>
  </si>
  <si>
    <t>Academic Reviewer</t>
  </si>
  <si>
    <t>Videographer</t>
  </si>
  <si>
    <t>Film Director</t>
  </si>
  <si>
    <t>Film Editor</t>
  </si>
  <si>
    <t>Film Reviewer</t>
  </si>
  <si>
    <t>Admin / Manager</t>
  </si>
  <si>
    <t>Office &amp; Misc</t>
  </si>
  <si>
    <t>Min</t>
  </si>
  <si>
    <t>Max</t>
  </si>
  <si>
    <t>Required Student Strength Per Level</t>
  </si>
  <si>
    <t>Asst. Teachers</t>
  </si>
  <si>
    <t>IT Development</t>
  </si>
  <si>
    <t>Legal Team</t>
  </si>
  <si>
    <t>Colud Infra</t>
  </si>
  <si>
    <t>Sales &amp; Marketing</t>
  </si>
  <si>
    <t>HR &amp; Recruitment</t>
  </si>
  <si>
    <t>Others</t>
  </si>
  <si>
    <t>Corporate Management</t>
  </si>
  <si>
    <t>Platform Support Budget % Share Among Cost Centers</t>
  </si>
  <si>
    <t>Finance Team</t>
  </si>
  <si>
    <t>Percentage Budget Share Among Key Partners</t>
  </si>
  <si>
    <t>Overall % at Business Levels</t>
  </si>
  <si>
    <t>Buffer</t>
  </si>
  <si>
    <t>Value</t>
  </si>
  <si>
    <t>Anodiam</t>
  </si>
  <si>
    <t>Rolling Versions</t>
  </si>
  <si>
    <t>Version</t>
  </si>
  <si>
    <t>Editor</t>
  </si>
  <si>
    <t>Reviewer</t>
  </si>
  <si>
    <t>Date</t>
  </si>
  <si>
    <t>Note</t>
  </si>
  <si>
    <t>0.1</t>
  </si>
  <si>
    <t>AC</t>
  </si>
  <si>
    <t>Initial version</t>
  </si>
  <si>
    <t>Financial Plan</t>
  </si>
  <si>
    <t>Organizational Profitability</t>
  </si>
  <si>
    <t>Organizational Financial Planning Per Course Basis (in USD/INR/AUD/GBP/CNY)</t>
  </si>
  <si>
    <t>Product Pricing - Sales Target Levels - Required Sales Numbers - Stakeholder Profits - Cost Centre Budgets - Buffers (20%) - Organizational Profitability (40-50% at steady state)</t>
  </si>
  <si>
    <t>Product Pricing</t>
  </si>
  <si>
    <t>Sales Target Levels of Courses</t>
  </si>
  <si>
    <t>Expected Mean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</si>
</sst>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rgb="FF000000"/>
      <name val="Arial"/>
      <family val="2"/>
    </font>
    <font>
      <b/>
      <sz val="2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FF00"/>
      <name val="Calibri"/>
      <family val="2"/>
      <scheme val="minor"/>
    </font>
    <font>
      <sz val="24"/>
      <color rgb="FFFFFF0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5">
    <xf numFmtId="0" fontId="0" fillId="0" borderId="0" xfId="0"/>
    <xf numFmtId="3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3" borderId="6" xfId="0" applyNumberForma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/>
    <xf numFmtId="3" fontId="0" fillId="0" borderId="18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3" fontId="0" fillId="3" borderId="20" xfId="0" applyNumberForma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3" fontId="0" fillId="0" borderId="33" xfId="0" applyNumberForma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3" fontId="0" fillId="3" borderId="14" xfId="0" applyNumberFormat="1" applyFill="1" applyBorder="1" applyAlignment="1">
      <alignment horizontal="center" vertical="center" wrapText="1"/>
    </xf>
    <xf numFmtId="3" fontId="0" fillId="3" borderId="18" xfId="0" applyNumberFormat="1" applyFill="1" applyBorder="1" applyAlignment="1">
      <alignment horizontal="center" vertical="center" wrapText="1"/>
    </xf>
    <xf numFmtId="3" fontId="1" fillId="2" borderId="17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9" xfId="0" applyBorder="1"/>
    <xf numFmtId="0" fontId="0" fillId="0" borderId="31" xfId="0" applyBorder="1"/>
    <xf numFmtId="3" fontId="0" fillId="2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vertical="center" wrapText="1"/>
    </xf>
    <xf numFmtId="3" fontId="0" fillId="2" borderId="18" xfId="0" applyNumberFormat="1" applyFont="1" applyFill="1" applyBorder="1" applyAlignment="1">
      <alignment horizontal="center" vertical="center" wrapText="1"/>
    </xf>
    <xf numFmtId="3" fontId="0" fillId="2" borderId="6" xfId="0" applyNumberFormat="1" applyFont="1" applyFill="1" applyBorder="1" applyAlignment="1">
      <alignment horizontal="center" vertical="center" wrapText="1"/>
    </xf>
    <xf numFmtId="3" fontId="0" fillId="2" borderId="17" xfId="0" applyNumberFormat="1" applyFont="1" applyFill="1" applyBorder="1" applyAlignment="1">
      <alignment horizontal="center" vertical="center" wrapText="1"/>
    </xf>
    <xf numFmtId="3" fontId="1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3" fontId="0" fillId="2" borderId="19" xfId="0" applyNumberFormat="1" applyFont="1" applyFill="1" applyBorder="1" applyAlignment="1">
      <alignment horizontal="center" vertical="center" wrapText="1"/>
    </xf>
    <xf numFmtId="3" fontId="0" fillId="4" borderId="19" xfId="0" applyNumberFormat="1" applyFont="1" applyFill="1" applyBorder="1" applyAlignment="1">
      <alignment horizontal="center" vertical="center" wrapText="1"/>
    </xf>
    <xf numFmtId="3" fontId="0" fillId="2" borderId="20" xfId="0" applyNumberFormat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center" wrapText="1"/>
    </xf>
    <xf numFmtId="0" fontId="0" fillId="0" borderId="18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47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3" fontId="0" fillId="3" borderId="29" xfId="0" applyNumberFormat="1" applyFill="1" applyBorder="1" applyAlignment="1">
      <alignment horizontal="center" vertical="center" wrapText="1"/>
    </xf>
    <xf numFmtId="3" fontId="0" fillId="3" borderId="10" xfId="0" applyNumberFormat="1" applyFill="1" applyBorder="1" applyAlignment="1">
      <alignment horizontal="center" vertical="center" wrapText="1"/>
    </xf>
    <xf numFmtId="3" fontId="1" fillId="3" borderId="24" xfId="0" applyNumberFormat="1" applyFont="1" applyFill="1" applyBorder="1" applyAlignment="1">
      <alignment horizontal="center" vertical="center" wrapText="1"/>
    </xf>
    <xf numFmtId="3" fontId="0" fillId="3" borderId="18" xfId="0" applyNumberFormat="1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" fontId="0" fillId="5" borderId="13" xfId="0" applyNumberFormat="1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4" fontId="0" fillId="5" borderId="17" xfId="0" applyNumberForma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24" xfId="0" applyFont="1" applyBorder="1" applyAlignment="1">
      <alignment vertical="center" wrapText="1"/>
    </xf>
    <xf numFmtId="3" fontId="0" fillId="2" borderId="29" xfId="0" applyNumberFormat="1" applyFont="1" applyFill="1" applyBorder="1" applyAlignment="1">
      <alignment horizontal="center" vertical="center" wrapText="1"/>
    </xf>
    <xf numFmtId="3" fontId="0" fillId="2" borderId="10" xfId="0" applyNumberFormat="1" applyFont="1" applyFill="1" applyBorder="1" applyAlignment="1">
      <alignment horizontal="center" vertical="center" wrapText="1"/>
    </xf>
    <xf numFmtId="3" fontId="0" fillId="2" borderId="24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3" fontId="3" fillId="0" borderId="49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49" fontId="9" fillId="0" borderId="52" xfId="0" applyNumberFormat="1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49" fontId="10" fillId="0" borderId="52" xfId="0" applyNumberFormat="1" applyFont="1" applyBorder="1" applyAlignment="1">
      <alignment horizontal="right" vertical="top" wrapText="1"/>
    </xf>
    <xf numFmtId="0" fontId="10" fillId="0" borderId="52" xfId="0" applyFont="1" applyBorder="1" applyAlignment="1">
      <alignment vertical="top" wrapText="1"/>
    </xf>
    <xf numFmtId="0" fontId="11" fillId="0" borderId="52" xfId="0" applyFont="1" applyBorder="1" applyAlignment="1">
      <alignment horizontal="left" vertical="top" wrapText="1"/>
    </xf>
    <xf numFmtId="14" fontId="10" fillId="0" borderId="52" xfId="0" applyNumberFormat="1" applyFont="1" applyBorder="1" applyAlignment="1">
      <alignment vertical="top" wrapText="1"/>
    </xf>
    <xf numFmtId="14" fontId="11" fillId="0" borderId="52" xfId="0" applyNumberFormat="1" applyFont="1" applyBorder="1" applyAlignment="1">
      <alignment horizontal="right" vertical="top" wrapText="1"/>
    </xf>
    <xf numFmtId="49" fontId="11" fillId="0" borderId="52" xfId="0" applyNumberFormat="1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>
      <alignment horizontal="center" vertical="center" wrapText="1"/>
    </xf>
    <xf numFmtId="0" fontId="2" fillId="6" borderId="44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46" xfId="0" applyFont="1" applyFill="1" applyBorder="1" applyAlignment="1">
      <alignment horizontal="center" vertical="center" wrapText="1"/>
    </xf>
    <xf numFmtId="0" fontId="2" fillId="7" borderId="44" xfId="0" applyFont="1" applyFill="1" applyBorder="1" applyAlignment="1">
      <alignment horizontal="center" vertical="center" wrapText="1"/>
    </xf>
    <xf numFmtId="0" fontId="2" fillId="7" borderId="50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3" fontId="1" fillId="3" borderId="25" xfId="0" applyNumberFormat="1" applyFont="1" applyFill="1" applyBorder="1" applyAlignment="1">
      <alignment horizontal="center" vertical="center"/>
    </xf>
    <xf numFmtId="3" fontId="1" fillId="3" borderId="15" xfId="0" applyNumberFormat="1" applyFont="1" applyFill="1" applyBorder="1" applyAlignment="1">
      <alignment horizontal="center" vertical="center"/>
    </xf>
    <xf numFmtId="3" fontId="1" fillId="3" borderId="1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53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4" fillId="10" borderId="21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45" xfId="0" applyFont="1" applyFill="1" applyBorder="1" applyAlignment="1">
      <alignment horizontal="center" vertical="center" wrapText="1"/>
    </xf>
    <xf numFmtId="0" fontId="2" fillId="9" borderId="43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2" fillId="9" borderId="35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2" fillId="11" borderId="40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2" borderId="21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2" fillId="12" borderId="23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3" fontId="3" fillId="2" borderId="4" xfId="0" applyNumberFormat="1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 wrapText="1"/>
    </xf>
    <xf numFmtId="3" fontId="3" fillId="3" borderId="6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3" fontId="12" fillId="7" borderId="11" xfId="0" applyNumberFormat="1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6" sqref="E16"/>
    </sheetView>
  </sheetViews>
  <sheetFormatPr defaultColWidth="14.42578125" defaultRowHeight="15" x14ac:dyDescent="0.25"/>
  <cols>
    <col min="1" max="1" width="9" style="113" customWidth="1"/>
    <col min="2" max="2" width="7.5703125" style="113" customWidth="1"/>
    <col min="3" max="3" width="10.85546875" style="113" customWidth="1"/>
    <col min="4" max="4" width="11.5703125" style="113" customWidth="1"/>
    <col min="5" max="5" width="32.28515625" style="113" customWidth="1"/>
    <col min="6" max="16384" width="14.42578125" style="113"/>
  </cols>
  <sheetData>
    <row r="1" spans="1:5" ht="60" x14ac:dyDescent="0.25">
      <c r="A1" s="111" t="s">
        <v>55</v>
      </c>
      <c r="B1" s="112"/>
      <c r="C1" s="112"/>
      <c r="D1" s="112"/>
      <c r="E1" s="112"/>
    </row>
    <row r="2" spans="1:5" ht="30" x14ac:dyDescent="0.25">
      <c r="A2" s="114" t="s">
        <v>65</v>
      </c>
      <c r="B2" s="112"/>
      <c r="C2" s="112"/>
      <c r="D2" s="112"/>
      <c r="E2" s="112"/>
    </row>
    <row r="3" spans="1:5" ht="18" x14ac:dyDescent="0.25">
      <c r="A3" s="115" t="s">
        <v>56</v>
      </c>
      <c r="B3" s="116"/>
      <c r="C3" s="116"/>
      <c r="D3" s="116"/>
      <c r="E3" s="116"/>
    </row>
    <row r="4" spans="1:5" x14ac:dyDescent="0.25">
      <c r="A4" s="117" t="s">
        <v>57</v>
      </c>
      <c r="B4" s="118" t="s">
        <v>58</v>
      </c>
      <c r="C4" s="118" t="s">
        <v>59</v>
      </c>
      <c r="D4" s="118" t="s">
        <v>60</v>
      </c>
      <c r="E4" s="118" t="s">
        <v>61</v>
      </c>
    </row>
    <row r="5" spans="1:5" x14ac:dyDescent="0.25">
      <c r="A5" s="119" t="s">
        <v>62</v>
      </c>
      <c r="B5" s="120" t="s">
        <v>63</v>
      </c>
      <c r="C5" s="121"/>
      <c r="D5" s="122">
        <v>44239</v>
      </c>
      <c r="E5" s="120" t="s">
        <v>64</v>
      </c>
    </row>
    <row r="6" spans="1:5" x14ac:dyDescent="0.25">
      <c r="A6" s="119"/>
      <c r="B6" s="121"/>
      <c r="C6" s="121"/>
      <c r="D6" s="123"/>
      <c r="E6" s="121"/>
    </row>
    <row r="7" spans="1:5" x14ac:dyDescent="0.25">
      <c r="A7" s="124"/>
      <c r="B7" s="121"/>
      <c r="C7" s="121"/>
      <c r="D7" s="121"/>
      <c r="E7" s="121"/>
    </row>
    <row r="8" spans="1:5" x14ac:dyDescent="0.25">
      <c r="A8" s="121"/>
      <c r="B8" s="121"/>
      <c r="C8" s="121"/>
      <c r="D8" s="121"/>
      <c r="E8" s="121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H32"/>
  <sheetViews>
    <sheetView tabSelected="1" topLeftCell="A2" zoomScale="70" zoomScaleNormal="70" workbookViewId="0">
      <selection activeCell="H29" sqref="H29"/>
    </sheetView>
  </sheetViews>
  <sheetFormatPr defaultRowHeight="15" x14ac:dyDescent="0.25"/>
  <cols>
    <col min="1" max="1" width="3.42578125" customWidth="1"/>
    <col min="2" max="2" width="24.85546875" bestFit="1" customWidth="1"/>
    <col min="3" max="3" width="13.85546875" bestFit="1" customWidth="1"/>
    <col min="4" max="4" width="14.28515625" bestFit="1" customWidth="1"/>
    <col min="5" max="5" width="12.140625" customWidth="1"/>
    <col min="6" max="6" width="12.28515625" customWidth="1"/>
    <col min="7" max="7" width="6.42578125" customWidth="1"/>
    <col min="8" max="8" width="11.140625" customWidth="1"/>
    <col min="9" max="9" width="6.7109375" bestFit="1" customWidth="1"/>
    <col min="10" max="10" width="8.85546875" bestFit="1" customWidth="1"/>
    <col min="11" max="11" width="8.140625" bestFit="1" customWidth="1"/>
    <col min="12" max="12" width="10" bestFit="1" customWidth="1"/>
    <col min="13" max="13" width="7.7109375" bestFit="1" customWidth="1"/>
    <col min="14" max="14" width="11" bestFit="1" customWidth="1"/>
    <col min="15" max="15" width="7.7109375" bestFit="1" customWidth="1"/>
    <col min="16" max="16" width="11" bestFit="1" customWidth="1"/>
    <col min="17" max="17" width="6.85546875" bestFit="1" customWidth="1"/>
    <col min="18" max="18" width="11" bestFit="1" customWidth="1"/>
    <col min="19" max="19" width="6.85546875" bestFit="1" customWidth="1"/>
    <col min="20" max="20" width="11" bestFit="1" customWidth="1"/>
    <col min="21" max="21" width="11.7109375" bestFit="1" customWidth="1"/>
    <col min="22" max="22" width="13" bestFit="1" customWidth="1"/>
    <col min="23" max="23" width="13.140625" bestFit="1" customWidth="1"/>
    <col min="24" max="24" width="13" bestFit="1" customWidth="1"/>
    <col min="25" max="25" width="11" bestFit="1" customWidth="1"/>
    <col min="26" max="26" width="12.5703125" customWidth="1"/>
    <col min="27" max="27" width="11.140625" customWidth="1"/>
    <col min="28" max="28" width="10.140625" customWidth="1"/>
    <col min="29" max="29" width="11.7109375" customWidth="1"/>
    <col min="30" max="30" width="10.140625" customWidth="1"/>
    <col min="31" max="31" width="11" bestFit="1" customWidth="1"/>
    <col min="32" max="33" width="10.7109375" bestFit="1" customWidth="1"/>
    <col min="34" max="34" width="8.85546875" bestFit="1" customWidth="1"/>
    <col min="35" max="35" width="10" bestFit="1" customWidth="1"/>
    <col min="36" max="36" width="9.28515625" bestFit="1" customWidth="1"/>
    <col min="37" max="37" width="10" bestFit="1" customWidth="1"/>
    <col min="38" max="38" width="9.85546875" bestFit="1" customWidth="1"/>
    <col min="39" max="39" width="11" bestFit="1" customWidth="1"/>
    <col min="40" max="40" width="12.7109375" customWidth="1"/>
    <col min="41" max="41" width="14.140625" customWidth="1"/>
    <col min="42" max="42" width="13" bestFit="1" customWidth="1"/>
    <col min="43" max="43" width="12.42578125" bestFit="1" customWidth="1"/>
    <col min="44" max="46" width="10.7109375" bestFit="1" customWidth="1"/>
    <col min="47" max="47" width="8.85546875" bestFit="1" customWidth="1"/>
    <col min="48" max="48" width="10" bestFit="1" customWidth="1"/>
    <col min="49" max="49" width="11.7109375" customWidth="1"/>
    <col min="50" max="50" width="10" bestFit="1" customWidth="1"/>
    <col min="52" max="52" width="10" bestFit="1" customWidth="1"/>
    <col min="53" max="53" width="11.5703125" customWidth="1"/>
    <col min="54" max="54" width="10.7109375" bestFit="1" customWidth="1"/>
    <col min="55" max="55" width="11.5703125" customWidth="1"/>
    <col min="56" max="56" width="10" bestFit="1" customWidth="1"/>
    <col min="57" max="57" width="14.7109375" customWidth="1"/>
    <col min="58" max="58" width="14.28515625" customWidth="1"/>
    <col min="59" max="59" width="10.140625" customWidth="1"/>
    <col min="60" max="60" width="12.42578125" customWidth="1"/>
  </cols>
  <sheetData>
    <row r="1" spans="2:60" ht="15.75" thickBot="1" x14ac:dyDescent="0.3"/>
    <row r="2" spans="2:60" ht="43.5" customHeight="1" thickBot="1" x14ac:dyDescent="0.3">
      <c r="B2" s="146" t="s">
        <v>67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8"/>
      <c r="AQ2" s="2"/>
      <c r="AR2" s="2"/>
      <c r="AS2" s="2"/>
      <c r="AT2" s="2"/>
    </row>
    <row r="3" spans="2:60" ht="15.75" customHeight="1" thickBot="1" x14ac:dyDescent="0.3">
      <c r="AN3" s="175" t="s">
        <v>49</v>
      </c>
      <c r="AO3" s="176"/>
      <c r="AP3" s="177"/>
      <c r="AQ3" s="2"/>
      <c r="AR3" s="2"/>
      <c r="AS3" s="2"/>
    </row>
    <row r="4" spans="2:60" ht="15.75" thickBot="1" x14ac:dyDescent="0.3">
      <c r="E4" s="137" t="s">
        <v>68</v>
      </c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9"/>
      <c r="U4" s="181" t="s">
        <v>51</v>
      </c>
      <c r="V4" s="182"/>
      <c r="W4" s="183"/>
      <c r="AN4" s="178"/>
      <c r="AO4" s="179"/>
      <c r="AP4" s="180"/>
      <c r="AQ4" s="53"/>
      <c r="AR4" s="53"/>
      <c r="AS4" s="53"/>
    </row>
    <row r="5" spans="2:60" ht="15.75" thickBot="1" x14ac:dyDescent="0.3">
      <c r="B5" s="26" t="s">
        <v>17</v>
      </c>
      <c r="C5" s="69" t="s">
        <v>1</v>
      </c>
      <c r="E5" s="140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2"/>
      <c r="U5" s="184"/>
      <c r="V5" s="185"/>
      <c r="W5" s="186"/>
      <c r="X5" s="7"/>
      <c r="AN5" s="101" t="s">
        <v>41</v>
      </c>
      <c r="AO5" s="102"/>
      <c r="AP5" s="132">
        <v>21</v>
      </c>
      <c r="AQ5" s="53"/>
      <c r="AR5" s="53"/>
      <c r="AS5" s="53"/>
    </row>
    <row r="6" spans="2:60" ht="15.75" thickBot="1" x14ac:dyDescent="0.3">
      <c r="B6" s="24" t="s">
        <v>18</v>
      </c>
      <c r="C6" s="70">
        <f>IF(C5="CNY",6.46,IF(C5="GBP",0.73,IF(C5="INR",72.76,IF(C5="AUD",1.29,1))))</f>
        <v>1</v>
      </c>
      <c r="E6" s="143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  <c r="U6" s="105" t="s">
        <v>30</v>
      </c>
      <c r="V6" s="106"/>
      <c r="W6" s="75">
        <v>42</v>
      </c>
      <c r="AN6" s="97" t="s">
        <v>42</v>
      </c>
      <c r="AO6" s="98"/>
      <c r="AP6" s="76">
        <v>21</v>
      </c>
      <c r="AQ6" s="53"/>
      <c r="AR6" s="53"/>
      <c r="AS6" s="53"/>
    </row>
    <row r="7" spans="2:60" ht="15.75" thickBot="1" x14ac:dyDescent="0.3">
      <c r="U7" s="107" t="s">
        <v>31</v>
      </c>
      <c r="V7" s="108"/>
      <c r="W7" s="76">
        <v>14</v>
      </c>
      <c r="AN7" s="97" t="s">
        <v>43</v>
      </c>
      <c r="AO7" s="98"/>
      <c r="AP7" s="76">
        <v>2</v>
      </c>
      <c r="AQ7" s="53"/>
      <c r="AR7" s="53"/>
      <c r="AS7" s="53"/>
      <c r="AT7" s="53"/>
    </row>
    <row r="8" spans="2:60" ht="15.75" thickBot="1" x14ac:dyDescent="0.3">
      <c r="B8" s="150" t="s">
        <v>69</v>
      </c>
      <c r="C8" s="149" t="s">
        <v>15</v>
      </c>
      <c r="D8" s="23" t="s">
        <v>8</v>
      </c>
      <c r="U8" s="107" t="s">
        <v>32</v>
      </c>
      <c r="V8" s="108"/>
      <c r="W8" s="76">
        <v>7</v>
      </c>
      <c r="AN8" s="97" t="s">
        <v>50</v>
      </c>
      <c r="AO8" s="98"/>
      <c r="AP8" s="76">
        <v>2</v>
      </c>
      <c r="AQ8" s="53"/>
      <c r="AR8" s="53"/>
      <c r="AS8" s="53"/>
      <c r="AT8" s="53"/>
    </row>
    <row r="9" spans="2:60" x14ac:dyDescent="0.25">
      <c r="B9" s="30" t="s">
        <v>2</v>
      </c>
      <c r="C9" s="77">
        <v>93.75</v>
      </c>
      <c r="D9" s="31">
        <f>15*C6</f>
        <v>15</v>
      </c>
      <c r="U9" s="107" t="s">
        <v>33</v>
      </c>
      <c r="V9" s="108"/>
      <c r="W9" s="76">
        <v>7</v>
      </c>
      <c r="AN9" s="97" t="s">
        <v>44</v>
      </c>
      <c r="AO9" s="98"/>
      <c r="AP9" s="76">
        <v>4</v>
      </c>
      <c r="AQ9" s="53"/>
      <c r="AR9" s="53"/>
      <c r="AS9" s="53"/>
      <c r="AT9" s="53"/>
    </row>
    <row r="10" spans="2:60" ht="15.75" thickBot="1" x14ac:dyDescent="0.3">
      <c r="B10" s="20" t="s">
        <v>4</v>
      </c>
      <c r="C10" s="78">
        <v>87.5</v>
      </c>
      <c r="D10" s="4">
        <f>D9*2</f>
        <v>30</v>
      </c>
      <c r="U10" s="107" t="s">
        <v>34</v>
      </c>
      <c r="V10" s="108"/>
      <c r="W10" s="76">
        <v>14</v>
      </c>
      <c r="AN10" s="97" t="s">
        <v>45</v>
      </c>
      <c r="AO10" s="98"/>
      <c r="AP10" s="76">
        <v>33</v>
      </c>
      <c r="AQ10" s="53"/>
      <c r="AR10" s="53"/>
      <c r="AS10" s="53"/>
      <c r="AT10" s="53"/>
    </row>
    <row r="11" spans="2:60" x14ac:dyDescent="0.25">
      <c r="B11" s="68" t="s">
        <v>3</v>
      </c>
      <c r="C11" s="197">
        <v>75</v>
      </c>
      <c r="D11" s="198">
        <f>D10*2</f>
        <v>60</v>
      </c>
      <c r="F11" s="199" t="s">
        <v>71</v>
      </c>
      <c r="G11" s="200"/>
      <c r="H11" s="193">
        <f>40*C6</f>
        <v>40</v>
      </c>
      <c r="I11" s="194" t="str">
        <f>C5</f>
        <v>USD</v>
      </c>
      <c r="U11" s="107" t="s">
        <v>35</v>
      </c>
      <c r="V11" s="108"/>
      <c r="W11" s="76">
        <v>2</v>
      </c>
      <c r="AN11" s="97" t="s">
        <v>46</v>
      </c>
      <c r="AO11" s="98"/>
      <c r="AP11" s="76">
        <v>2</v>
      </c>
      <c r="AQ11" s="53"/>
      <c r="AR11" s="53"/>
      <c r="AS11" s="53"/>
      <c r="AT11" s="53"/>
    </row>
    <row r="12" spans="2:60" ht="15.75" thickBot="1" x14ac:dyDescent="0.3">
      <c r="B12" s="20" t="s">
        <v>5</v>
      </c>
      <c r="C12" s="78">
        <v>50</v>
      </c>
      <c r="D12" s="4">
        <f>D11*2</f>
        <v>120</v>
      </c>
      <c r="F12" s="201"/>
      <c r="G12" s="202"/>
      <c r="H12" s="195"/>
      <c r="I12" s="196"/>
      <c r="U12" s="107" t="s">
        <v>36</v>
      </c>
      <c r="V12" s="108"/>
      <c r="W12" s="76">
        <v>4</v>
      </c>
      <c r="AN12" s="97" t="s">
        <v>48</v>
      </c>
      <c r="AO12" s="98"/>
      <c r="AP12" s="76">
        <v>5</v>
      </c>
      <c r="AQ12" s="53"/>
      <c r="AR12" s="53"/>
      <c r="AS12" s="53"/>
      <c r="AT12" s="53"/>
    </row>
    <row r="13" spans="2:60" ht="15.75" thickBot="1" x14ac:dyDescent="0.3">
      <c r="B13" s="21" t="s">
        <v>0</v>
      </c>
      <c r="C13" s="79">
        <v>100</v>
      </c>
      <c r="D13" s="32">
        <f>D12*2</f>
        <v>240</v>
      </c>
      <c r="U13" s="107" t="s">
        <v>37</v>
      </c>
      <c r="V13" s="108"/>
      <c r="W13" s="76">
        <v>10</v>
      </c>
      <c r="AN13" s="103" t="s">
        <v>47</v>
      </c>
      <c r="AO13" s="104"/>
      <c r="AP13" s="133">
        <v>10</v>
      </c>
      <c r="AQ13" s="53"/>
      <c r="AR13" s="53"/>
      <c r="AS13" s="53"/>
      <c r="AT13" s="53"/>
    </row>
    <row r="14" spans="2:60" ht="15.75" thickBot="1" x14ac:dyDescent="0.3">
      <c r="B14" s="27" t="s">
        <v>6</v>
      </c>
      <c r="C14" s="28" t="s">
        <v>14</v>
      </c>
      <c r="D14" s="29">
        <f>D13*2</f>
        <v>480</v>
      </c>
      <c r="U14" s="109"/>
      <c r="V14" s="110"/>
      <c r="W14" s="11">
        <f>SUM(W6:W13)</f>
        <v>100</v>
      </c>
      <c r="AN14" s="99"/>
      <c r="AO14" s="100"/>
      <c r="AP14" s="25">
        <f>SUM(AP5:AP13)</f>
        <v>100</v>
      </c>
      <c r="AQ14" s="53"/>
      <c r="AR14" s="53"/>
      <c r="AS14" s="53"/>
      <c r="AT14" s="53"/>
    </row>
    <row r="15" spans="2:60" ht="15.75" thickBot="1" x14ac:dyDescent="0.3">
      <c r="B15" s="2"/>
      <c r="C15" s="3"/>
      <c r="D15" s="5"/>
    </row>
    <row r="16" spans="2:60" ht="15" customHeight="1" thickBot="1" x14ac:dyDescent="0.3">
      <c r="B16" s="151" t="s">
        <v>70</v>
      </c>
      <c r="C16" s="152"/>
      <c r="D16" s="153"/>
      <c r="E16" s="125" t="s">
        <v>40</v>
      </c>
      <c r="F16" s="126"/>
      <c r="G16" s="128" t="s">
        <v>66</v>
      </c>
      <c r="H16" s="129"/>
      <c r="I16" s="125" t="s">
        <v>53</v>
      </c>
      <c r="J16" s="159"/>
      <c r="K16" s="161" t="s">
        <v>28</v>
      </c>
      <c r="L16" s="162"/>
      <c r="M16" s="162"/>
      <c r="N16" s="162"/>
      <c r="O16" s="162"/>
      <c r="P16" s="162"/>
      <c r="Q16" s="162"/>
      <c r="R16" s="162"/>
      <c r="S16" s="162"/>
      <c r="T16" s="163"/>
      <c r="U16" s="187" t="s">
        <v>51</v>
      </c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9"/>
      <c r="AN16" s="167" t="s">
        <v>49</v>
      </c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8"/>
      <c r="BB16" s="168"/>
      <c r="BC16" s="168"/>
      <c r="BD16" s="168"/>
      <c r="BE16" s="168"/>
      <c r="BF16" s="168"/>
      <c r="BG16" s="168"/>
      <c r="BH16" s="169"/>
    </row>
    <row r="17" spans="2:60" ht="15.75" thickBot="1" x14ac:dyDescent="0.3">
      <c r="B17" s="154"/>
      <c r="C17" s="155"/>
      <c r="D17" s="156"/>
      <c r="E17" s="157"/>
      <c r="F17" s="158"/>
      <c r="G17" s="130"/>
      <c r="H17" s="131"/>
      <c r="I17" s="127"/>
      <c r="J17" s="160"/>
      <c r="K17" s="164" t="s">
        <v>2</v>
      </c>
      <c r="L17" s="165"/>
      <c r="M17" s="165" t="s">
        <v>23</v>
      </c>
      <c r="N17" s="165"/>
      <c r="O17" s="165" t="s">
        <v>25</v>
      </c>
      <c r="P17" s="165"/>
      <c r="Q17" s="165" t="s">
        <v>24</v>
      </c>
      <c r="R17" s="165"/>
      <c r="S17" s="165" t="s">
        <v>0</v>
      </c>
      <c r="T17" s="166"/>
      <c r="U17" s="190" t="s">
        <v>52</v>
      </c>
      <c r="V17" s="191"/>
      <c r="W17" s="192"/>
      <c r="X17" s="190" t="s">
        <v>30</v>
      </c>
      <c r="Y17" s="192"/>
      <c r="Z17" s="190" t="s">
        <v>31</v>
      </c>
      <c r="AA17" s="192"/>
      <c r="AB17" s="190" t="s">
        <v>32</v>
      </c>
      <c r="AC17" s="192"/>
      <c r="AD17" s="190" t="s">
        <v>33</v>
      </c>
      <c r="AE17" s="192"/>
      <c r="AF17" s="190" t="s">
        <v>34</v>
      </c>
      <c r="AG17" s="192"/>
      <c r="AH17" s="190" t="s">
        <v>35</v>
      </c>
      <c r="AI17" s="192"/>
      <c r="AJ17" s="190" t="s">
        <v>36</v>
      </c>
      <c r="AK17" s="192"/>
      <c r="AL17" s="190" t="s">
        <v>37</v>
      </c>
      <c r="AM17" s="192"/>
      <c r="AN17" s="170" t="s">
        <v>52</v>
      </c>
      <c r="AO17" s="171"/>
      <c r="AP17" s="172"/>
      <c r="AQ17" s="170" t="s">
        <v>41</v>
      </c>
      <c r="AR17" s="173"/>
      <c r="AS17" s="170" t="s">
        <v>42</v>
      </c>
      <c r="AT17" s="173"/>
      <c r="AU17" s="174" t="s">
        <v>43</v>
      </c>
      <c r="AV17" s="173"/>
      <c r="AW17" s="170" t="s">
        <v>50</v>
      </c>
      <c r="AX17" s="173"/>
      <c r="AY17" s="170" t="s">
        <v>44</v>
      </c>
      <c r="AZ17" s="173"/>
      <c r="BA17" s="170" t="s">
        <v>45</v>
      </c>
      <c r="BB17" s="173"/>
      <c r="BC17" s="170" t="s">
        <v>46</v>
      </c>
      <c r="BD17" s="173"/>
      <c r="BE17" s="170" t="s">
        <v>48</v>
      </c>
      <c r="BF17" s="173"/>
      <c r="BG17" s="170" t="s">
        <v>47</v>
      </c>
      <c r="BH17" s="173"/>
    </row>
    <row r="18" spans="2:60" ht="15.75" thickBot="1" x14ac:dyDescent="0.3">
      <c r="B18" s="34"/>
      <c r="C18" s="35" t="s">
        <v>20</v>
      </c>
      <c r="D18" s="36" t="s">
        <v>19</v>
      </c>
      <c r="E18" s="62" t="s">
        <v>38</v>
      </c>
      <c r="F18" s="63" t="s">
        <v>39</v>
      </c>
      <c r="G18" s="90" t="s">
        <v>16</v>
      </c>
      <c r="H18" s="92" t="s">
        <v>54</v>
      </c>
      <c r="I18" s="90" t="s">
        <v>16</v>
      </c>
      <c r="J18" s="91" t="s">
        <v>54</v>
      </c>
      <c r="K18" s="83" t="s">
        <v>26</v>
      </c>
      <c r="L18" s="47" t="s">
        <v>27</v>
      </c>
      <c r="M18" s="47" t="s">
        <v>26</v>
      </c>
      <c r="N18" s="47" t="s">
        <v>27</v>
      </c>
      <c r="O18" s="47" t="s">
        <v>26</v>
      </c>
      <c r="P18" s="47" t="s">
        <v>27</v>
      </c>
      <c r="Q18" s="47" t="s">
        <v>26</v>
      </c>
      <c r="R18" s="47" t="s">
        <v>27</v>
      </c>
      <c r="S18" s="47" t="s">
        <v>26</v>
      </c>
      <c r="T18" s="48" t="s">
        <v>27</v>
      </c>
      <c r="U18" s="9" t="s">
        <v>29</v>
      </c>
      <c r="V18" s="10" t="s">
        <v>21</v>
      </c>
      <c r="W18" s="11" t="s">
        <v>22</v>
      </c>
      <c r="X18" s="9" t="s">
        <v>38</v>
      </c>
      <c r="Y18" s="11" t="s">
        <v>39</v>
      </c>
      <c r="Z18" s="9" t="s">
        <v>38</v>
      </c>
      <c r="AA18" s="11" t="s">
        <v>39</v>
      </c>
      <c r="AB18" s="9" t="s">
        <v>38</v>
      </c>
      <c r="AC18" s="11" t="s">
        <v>39</v>
      </c>
      <c r="AD18" s="9" t="s">
        <v>38</v>
      </c>
      <c r="AE18" s="11" t="s">
        <v>39</v>
      </c>
      <c r="AF18" s="9" t="s">
        <v>38</v>
      </c>
      <c r="AG18" s="11" t="s">
        <v>39</v>
      </c>
      <c r="AH18" s="9" t="s">
        <v>38</v>
      </c>
      <c r="AI18" s="11" t="s">
        <v>39</v>
      </c>
      <c r="AJ18" s="9" t="s">
        <v>38</v>
      </c>
      <c r="AK18" s="11" t="s">
        <v>39</v>
      </c>
      <c r="AL18" s="9" t="s">
        <v>38</v>
      </c>
      <c r="AM18" s="11" t="s">
        <v>39</v>
      </c>
      <c r="AN18" s="9" t="s">
        <v>29</v>
      </c>
      <c r="AO18" s="10" t="s">
        <v>21</v>
      </c>
      <c r="AP18" s="54" t="s">
        <v>22</v>
      </c>
      <c r="AQ18" s="9" t="s">
        <v>38</v>
      </c>
      <c r="AR18" s="11" t="s">
        <v>39</v>
      </c>
      <c r="AS18" s="9" t="s">
        <v>38</v>
      </c>
      <c r="AT18" s="11" t="s">
        <v>39</v>
      </c>
      <c r="AU18" s="57" t="s">
        <v>38</v>
      </c>
      <c r="AV18" s="11" t="s">
        <v>39</v>
      </c>
      <c r="AW18" s="9" t="s">
        <v>38</v>
      </c>
      <c r="AX18" s="11" t="s">
        <v>39</v>
      </c>
      <c r="AY18" s="9" t="s">
        <v>38</v>
      </c>
      <c r="AZ18" s="11" t="s">
        <v>39</v>
      </c>
      <c r="BA18" s="9" t="s">
        <v>38</v>
      </c>
      <c r="BB18" s="11" t="s">
        <v>39</v>
      </c>
      <c r="BC18" s="9" t="s">
        <v>38</v>
      </c>
      <c r="BD18" s="11" t="s">
        <v>39</v>
      </c>
      <c r="BE18" s="9" t="s">
        <v>38</v>
      </c>
      <c r="BF18" s="11" t="s">
        <v>39</v>
      </c>
      <c r="BG18" s="9" t="s">
        <v>38</v>
      </c>
      <c r="BH18" s="11" t="s">
        <v>39</v>
      </c>
    </row>
    <row r="19" spans="2:60" x14ac:dyDescent="0.25">
      <c r="B19" s="65" t="s">
        <v>9</v>
      </c>
      <c r="C19" s="71">
        <v>0</v>
      </c>
      <c r="D19" s="22">
        <f>$C20</f>
        <v>10000</v>
      </c>
      <c r="E19" s="49">
        <v>0</v>
      </c>
      <c r="F19" s="80">
        <v>250</v>
      </c>
      <c r="G19" s="89">
        <f>100-U19-AN19-I19</f>
        <v>20</v>
      </c>
      <c r="H19" s="93">
        <f>D19-J19-W19-AP19</f>
        <v>2000</v>
      </c>
      <c r="I19" s="95">
        <v>20</v>
      </c>
      <c r="J19" s="96">
        <f>D19*I19%</f>
        <v>2000</v>
      </c>
      <c r="K19" s="84">
        <f>$C$19/$D$9</f>
        <v>0</v>
      </c>
      <c r="L19" s="44">
        <f>$D$19/$D$9</f>
        <v>666.66666666666663</v>
      </c>
      <c r="M19" s="44">
        <f>$C$19/$D$10</f>
        <v>0</v>
      </c>
      <c r="N19" s="44">
        <f>$D$19/$D$10</f>
        <v>333.33333333333331</v>
      </c>
      <c r="O19" s="45">
        <f>$C$19/$D$11</f>
        <v>0</v>
      </c>
      <c r="P19" s="45">
        <f>$D$19/$D$11</f>
        <v>166.66666666666666</v>
      </c>
      <c r="Q19" s="44">
        <f>$C$19/$D$12</f>
        <v>0</v>
      </c>
      <c r="R19" s="44">
        <f>$D$19/$D$12</f>
        <v>83.333333333333329</v>
      </c>
      <c r="S19" s="44">
        <f>$C$19/$D$13</f>
        <v>0</v>
      </c>
      <c r="T19" s="46">
        <f>$D$19/$D$13</f>
        <v>41.666666666666664</v>
      </c>
      <c r="U19" s="134">
        <v>30</v>
      </c>
      <c r="V19" s="13">
        <f>$C$19*$U$19%</f>
        <v>0</v>
      </c>
      <c r="W19" s="14">
        <f>$D$19*$U$19%</f>
        <v>3000</v>
      </c>
      <c r="X19" s="12">
        <f t="shared" ref="X19:Y22" si="0">V19*$W$6%</f>
        <v>0</v>
      </c>
      <c r="Y19" s="14">
        <f t="shared" si="0"/>
        <v>1260</v>
      </c>
      <c r="Z19" s="12">
        <f t="shared" ref="Z19:AA22" si="1">V19*$W$7%</f>
        <v>0</v>
      </c>
      <c r="AA19" s="14">
        <f t="shared" si="1"/>
        <v>420.00000000000006</v>
      </c>
      <c r="AB19" s="12">
        <f t="shared" ref="AB19:AC22" si="2">V19*$W$8%</f>
        <v>0</v>
      </c>
      <c r="AC19" s="14">
        <f t="shared" si="2"/>
        <v>210.00000000000003</v>
      </c>
      <c r="AD19" s="12">
        <f t="shared" ref="AD19:AE22" si="3">V19*$W$9%</f>
        <v>0</v>
      </c>
      <c r="AE19" s="14">
        <f t="shared" si="3"/>
        <v>210.00000000000003</v>
      </c>
      <c r="AF19" s="12">
        <f t="shared" ref="AF19:AG22" si="4">V19*$W$10%</f>
        <v>0</v>
      </c>
      <c r="AG19" s="14">
        <f t="shared" si="4"/>
        <v>420.00000000000006</v>
      </c>
      <c r="AH19" s="12">
        <f t="shared" ref="AH19:AI22" si="5">V19*$W$11%</f>
        <v>0</v>
      </c>
      <c r="AI19" s="14">
        <f t="shared" si="5"/>
        <v>60</v>
      </c>
      <c r="AJ19" s="12">
        <f t="shared" ref="AJ19:AK22" si="6">V19*$W$12%</f>
        <v>0</v>
      </c>
      <c r="AK19" s="14">
        <f t="shared" si="6"/>
        <v>120</v>
      </c>
      <c r="AL19" s="12">
        <f t="shared" ref="AL19:AM22" si="7">V19*$W$13%</f>
        <v>0</v>
      </c>
      <c r="AM19" s="14">
        <f t="shared" si="7"/>
        <v>300</v>
      </c>
      <c r="AN19" s="134">
        <v>30</v>
      </c>
      <c r="AO19" s="13">
        <f>$C$19*$AN$19%</f>
        <v>0</v>
      </c>
      <c r="AP19" s="64">
        <f>$D$19*$AN$19%</f>
        <v>3000</v>
      </c>
      <c r="AQ19" s="12">
        <f t="shared" ref="AQ19:AR22" si="8">AO19*$AP$5%</f>
        <v>0</v>
      </c>
      <c r="AR19" s="14">
        <f t="shared" si="8"/>
        <v>630</v>
      </c>
      <c r="AS19" s="12">
        <f t="shared" ref="AS19:AT22" si="9">AO19*$AP$6%</f>
        <v>0</v>
      </c>
      <c r="AT19" s="14">
        <f t="shared" si="9"/>
        <v>630</v>
      </c>
      <c r="AU19" s="58">
        <f t="shared" ref="AU19:AV22" si="10">AO19*$AP$7%</f>
        <v>0</v>
      </c>
      <c r="AV19" s="14">
        <f t="shared" si="10"/>
        <v>60</v>
      </c>
      <c r="AW19" s="12">
        <f t="shared" ref="AW19:AX22" si="11">AO19*$AP$8%</f>
        <v>0</v>
      </c>
      <c r="AX19" s="14">
        <f t="shared" si="11"/>
        <v>60</v>
      </c>
      <c r="AY19" s="12">
        <f t="shared" ref="AY19:AZ22" si="12">AO19*$AP$9%</f>
        <v>0</v>
      </c>
      <c r="AZ19" s="14">
        <f t="shared" si="12"/>
        <v>120</v>
      </c>
      <c r="BA19" s="12">
        <f t="shared" ref="BA19:BB22" si="13">AO19*$AP$10%</f>
        <v>0</v>
      </c>
      <c r="BB19" s="14">
        <f t="shared" si="13"/>
        <v>990</v>
      </c>
      <c r="BC19" s="12">
        <f t="shared" ref="BC19:BD22" si="14">AO19*$AP$11%</f>
        <v>0</v>
      </c>
      <c r="BD19" s="14">
        <f t="shared" si="14"/>
        <v>60</v>
      </c>
      <c r="BE19" s="12">
        <f t="shared" ref="BE19:BF22" si="15">AO19*$AP$12%</f>
        <v>0</v>
      </c>
      <c r="BF19" s="14">
        <f t="shared" si="15"/>
        <v>150</v>
      </c>
      <c r="BG19" s="12">
        <f t="shared" ref="BG19:BH22" si="16">AO19*$AP$13%</f>
        <v>0</v>
      </c>
      <c r="BH19" s="14">
        <f t="shared" si="16"/>
        <v>300</v>
      </c>
    </row>
    <row r="20" spans="2:60" x14ac:dyDescent="0.25">
      <c r="B20" s="66" t="s">
        <v>12</v>
      </c>
      <c r="C20" s="72">
        <f>10000*C6</f>
        <v>10000</v>
      </c>
      <c r="D20" s="4">
        <f>$C21</f>
        <v>40000</v>
      </c>
      <c r="E20" s="50">
        <v>250</v>
      </c>
      <c r="F20" s="81">
        <v>1000</v>
      </c>
      <c r="G20" s="88">
        <f>100-U20-AN20-I20</f>
        <v>30</v>
      </c>
      <c r="H20" s="94">
        <f>D20-J20-W20-AP20</f>
        <v>11000</v>
      </c>
      <c r="I20" s="50">
        <v>20</v>
      </c>
      <c r="J20" s="87">
        <f>D20*I20%</f>
        <v>8000</v>
      </c>
      <c r="K20" s="85">
        <f>$C$20/$D$9</f>
        <v>666.66666666666663</v>
      </c>
      <c r="L20" s="37">
        <f>$D$20/$D$9</f>
        <v>2666.6666666666665</v>
      </c>
      <c r="M20" s="37">
        <f>$C$20/$D$10</f>
        <v>333.33333333333331</v>
      </c>
      <c r="N20" s="37">
        <f>$D$20/$D$10</f>
        <v>1333.3333333333333</v>
      </c>
      <c r="O20" s="38">
        <f>$C$20/$D$11</f>
        <v>166.66666666666666</v>
      </c>
      <c r="P20" s="38">
        <f>$D$20/$D$11</f>
        <v>666.66666666666663</v>
      </c>
      <c r="Q20" s="37">
        <f>$C$20/$D$12</f>
        <v>83.333333333333329</v>
      </c>
      <c r="R20" s="37">
        <f>$D$20/$D$12</f>
        <v>333.33333333333331</v>
      </c>
      <c r="S20" s="37">
        <f>$C$20/$D$13</f>
        <v>41.666666666666664</v>
      </c>
      <c r="T20" s="40">
        <f>$D$20/$D$13</f>
        <v>166.66666666666666</v>
      </c>
      <c r="U20" s="135">
        <v>25</v>
      </c>
      <c r="V20" s="16">
        <f>$W$19</f>
        <v>3000</v>
      </c>
      <c r="W20" s="17">
        <f>$V$20+($D$20-$C$20)*$U$20%</f>
        <v>10500</v>
      </c>
      <c r="X20" s="15">
        <f t="shared" si="0"/>
        <v>1260</v>
      </c>
      <c r="Y20" s="17">
        <f t="shared" si="0"/>
        <v>4410</v>
      </c>
      <c r="Z20" s="15">
        <f t="shared" si="1"/>
        <v>420.00000000000006</v>
      </c>
      <c r="AA20" s="17">
        <f t="shared" si="1"/>
        <v>1470.0000000000002</v>
      </c>
      <c r="AB20" s="15">
        <f t="shared" si="2"/>
        <v>210.00000000000003</v>
      </c>
      <c r="AC20" s="17">
        <f t="shared" si="2"/>
        <v>735.00000000000011</v>
      </c>
      <c r="AD20" s="15">
        <f t="shared" si="3"/>
        <v>210.00000000000003</v>
      </c>
      <c r="AE20" s="17">
        <f t="shared" si="3"/>
        <v>735.00000000000011</v>
      </c>
      <c r="AF20" s="15">
        <f t="shared" si="4"/>
        <v>420.00000000000006</v>
      </c>
      <c r="AG20" s="17">
        <f t="shared" si="4"/>
        <v>1470.0000000000002</v>
      </c>
      <c r="AH20" s="15">
        <f t="shared" si="5"/>
        <v>60</v>
      </c>
      <c r="AI20" s="17">
        <f t="shared" si="5"/>
        <v>210</v>
      </c>
      <c r="AJ20" s="15">
        <f t="shared" si="6"/>
        <v>120</v>
      </c>
      <c r="AK20" s="17">
        <f t="shared" si="6"/>
        <v>420</v>
      </c>
      <c r="AL20" s="15">
        <f t="shared" si="7"/>
        <v>300</v>
      </c>
      <c r="AM20" s="17">
        <f t="shared" si="7"/>
        <v>1050</v>
      </c>
      <c r="AN20" s="135">
        <v>25</v>
      </c>
      <c r="AO20" s="16">
        <f>$AP$19</f>
        <v>3000</v>
      </c>
      <c r="AP20" s="55">
        <f>$AO$20+($D$20-$C$20)*$AN$20%</f>
        <v>10500</v>
      </c>
      <c r="AQ20" s="15">
        <f t="shared" si="8"/>
        <v>630</v>
      </c>
      <c r="AR20" s="17">
        <f t="shared" si="8"/>
        <v>2205</v>
      </c>
      <c r="AS20" s="15">
        <f t="shared" si="9"/>
        <v>630</v>
      </c>
      <c r="AT20" s="17">
        <f t="shared" si="9"/>
        <v>2205</v>
      </c>
      <c r="AU20" s="59">
        <f t="shared" si="10"/>
        <v>60</v>
      </c>
      <c r="AV20" s="17">
        <f t="shared" si="10"/>
        <v>210</v>
      </c>
      <c r="AW20" s="15">
        <f t="shared" si="11"/>
        <v>60</v>
      </c>
      <c r="AX20" s="17">
        <f t="shared" si="11"/>
        <v>210</v>
      </c>
      <c r="AY20" s="15">
        <f t="shared" si="12"/>
        <v>120</v>
      </c>
      <c r="AZ20" s="17">
        <f t="shared" si="12"/>
        <v>420</v>
      </c>
      <c r="BA20" s="15">
        <f t="shared" si="13"/>
        <v>990</v>
      </c>
      <c r="BB20" s="17">
        <f t="shared" si="13"/>
        <v>3465</v>
      </c>
      <c r="BC20" s="15">
        <f t="shared" si="14"/>
        <v>60</v>
      </c>
      <c r="BD20" s="17">
        <f t="shared" si="14"/>
        <v>210</v>
      </c>
      <c r="BE20" s="15">
        <f t="shared" si="15"/>
        <v>150</v>
      </c>
      <c r="BF20" s="17">
        <f t="shared" si="15"/>
        <v>525</v>
      </c>
      <c r="BG20" s="15">
        <f t="shared" si="16"/>
        <v>300</v>
      </c>
      <c r="BH20" s="17">
        <f t="shared" si="16"/>
        <v>1050</v>
      </c>
    </row>
    <row r="21" spans="2:60" x14ac:dyDescent="0.25">
      <c r="B21" s="66" t="s">
        <v>10</v>
      </c>
      <c r="C21" s="72">
        <f>C20*4</f>
        <v>40000</v>
      </c>
      <c r="D21" s="4">
        <f>$C22</f>
        <v>160000</v>
      </c>
      <c r="E21" s="50">
        <v>1000</v>
      </c>
      <c r="F21" s="81">
        <v>4000</v>
      </c>
      <c r="G21" s="88">
        <f>100-U21-AN21-I21</f>
        <v>40</v>
      </c>
      <c r="H21" s="94">
        <f>D21-J21-W21-AP21</f>
        <v>59000</v>
      </c>
      <c r="I21" s="50">
        <v>20</v>
      </c>
      <c r="J21" s="87">
        <f>D21*I21%</f>
        <v>32000</v>
      </c>
      <c r="K21" s="85">
        <f>$C$21/$D$9</f>
        <v>2666.6666666666665</v>
      </c>
      <c r="L21" s="37">
        <f>$D$21/$D$9</f>
        <v>10666.666666666666</v>
      </c>
      <c r="M21" s="37">
        <f>$C$21/$D$10</f>
        <v>1333.3333333333333</v>
      </c>
      <c r="N21" s="37">
        <f>$D$21/$D$10</f>
        <v>5333.333333333333</v>
      </c>
      <c r="O21" s="38">
        <f>$C$21/$D$11</f>
        <v>666.66666666666663</v>
      </c>
      <c r="P21" s="38">
        <f>$D$21/$D$11</f>
        <v>2666.6666666666665</v>
      </c>
      <c r="Q21" s="37">
        <f>$C$21/$D$12</f>
        <v>333.33333333333331</v>
      </c>
      <c r="R21" s="37">
        <f>$D$21/$D$12</f>
        <v>1333.3333333333333</v>
      </c>
      <c r="S21" s="37">
        <f>$C$21/$D$13</f>
        <v>166.66666666666666</v>
      </c>
      <c r="T21" s="40">
        <f>$D$21/$D$13</f>
        <v>666.66666666666663</v>
      </c>
      <c r="U21" s="135">
        <v>20</v>
      </c>
      <c r="V21" s="16">
        <f>$W$20</f>
        <v>10500</v>
      </c>
      <c r="W21" s="17">
        <f>$V$21+($D$21-$C$21)*$U$21%</f>
        <v>34500</v>
      </c>
      <c r="X21" s="15">
        <f t="shared" si="0"/>
        <v>4410</v>
      </c>
      <c r="Y21" s="17">
        <f t="shared" si="0"/>
        <v>14490</v>
      </c>
      <c r="Z21" s="15">
        <f t="shared" si="1"/>
        <v>1470.0000000000002</v>
      </c>
      <c r="AA21" s="17">
        <f t="shared" si="1"/>
        <v>4830.0000000000009</v>
      </c>
      <c r="AB21" s="15">
        <f t="shared" si="2"/>
        <v>735.00000000000011</v>
      </c>
      <c r="AC21" s="17">
        <f t="shared" si="2"/>
        <v>2415.0000000000005</v>
      </c>
      <c r="AD21" s="15">
        <f t="shared" si="3"/>
        <v>735.00000000000011</v>
      </c>
      <c r="AE21" s="17">
        <f t="shared" si="3"/>
        <v>2415.0000000000005</v>
      </c>
      <c r="AF21" s="15">
        <f t="shared" si="4"/>
        <v>1470.0000000000002</v>
      </c>
      <c r="AG21" s="17">
        <f t="shared" si="4"/>
        <v>4830.0000000000009</v>
      </c>
      <c r="AH21" s="15">
        <f t="shared" si="5"/>
        <v>210</v>
      </c>
      <c r="AI21" s="17">
        <f t="shared" si="5"/>
        <v>690</v>
      </c>
      <c r="AJ21" s="15">
        <f t="shared" si="6"/>
        <v>420</v>
      </c>
      <c r="AK21" s="17">
        <f t="shared" si="6"/>
        <v>1380</v>
      </c>
      <c r="AL21" s="15">
        <f t="shared" si="7"/>
        <v>1050</v>
      </c>
      <c r="AM21" s="17">
        <f t="shared" si="7"/>
        <v>3450</v>
      </c>
      <c r="AN21" s="135">
        <v>20</v>
      </c>
      <c r="AO21" s="16">
        <f>$AP$20</f>
        <v>10500</v>
      </c>
      <c r="AP21" s="55">
        <f>$AO$21+($D$21-$C$21)*$AN$21%</f>
        <v>34500</v>
      </c>
      <c r="AQ21" s="15">
        <f t="shared" si="8"/>
        <v>2205</v>
      </c>
      <c r="AR21" s="17">
        <f t="shared" si="8"/>
        <v>7245</v>
      </c>
      <c r="AS21" s="15">
        <f t="shared" si="9"/>
        <v>2205</v>
      </c>
      <c r="AT21" s="17">
        <f t="shared" si="9"/>
        <v>7245</v>
      </c>
      <c r="AU21" s="59">
        <f t="shared" si="10"/>
        <v>210</v>
      </c>
      <c r="AV21" s="17">
        <f t="shared" si="10"/>
        <v>690</v>
      </c>
      <c r="AW21" s="15">
        <f t="shared" si="11"/>
        <v>210</v>
      </c>
      <c r="AX21" s="17">
        <f t="shared" si="11"/>
        <v>690</v>
      </c>
      <c r="AY21" s="15">
        <f t="shared" si="12"/>
        <v>420</v>
      </c>
      <c r="AZ21" s="17">
        <f t="shared" si="12"/>
        <v>1380</v>
      </c>
      <c r="BA21" s="15">
        <f t="shared" si="13"/>
        <v>3465</v>
      </c>
      <c r="BB21" s="17">
        <f t="shared" si="13"/>
        <v>11385</v>
      </c>
      <c r="BC21" s="15">
        <f t="shared" si="14"/>
        <v>210</v>
      </c>
      <c r="BD21" s="17">
        <f t="shared" si="14"/>
        <v>690</v>
      </c>
      <c r="BE21" s="15">
        <f t="shared" si="15"/>
        <v>525</v>
      </c>
      <c r="BF21" s="17">
        <f t="shared" si="15"/>
        <v>1725</v>
      </c>
      <c r="BG21" s="15">
        <f t="shared" si="16"/>
        <v>1050</v>
      </c>
      <c r="BH21" s="17">
        <f t="shared" si="16"/>
        <v>3450</v>
      </c>
    </row>
    <row r="22" spans="2:60" x14ac:dyDescent="0.25">
      <c r="B22" s="204" t="s">
        <v>13</v>
      </c>
      <c r="C22" s="72">
        <f>C21*4</f>
        <v>160000</v>
      </c>
      <c r="D22" s="4">
        <f>$C23</f>
        <v>640000</v>
      </c>
      <c r="E22" s="50">
        <v>4000</v>
      </c>
      <c r="F22" s="81">
        <v>16000</v>
      </c>
      <c r="G22" s="88">
        <f>100-U22-AN22-I22</f>
        <v>50</v>
      </c>
      <c r="H22" s="203">
        <f>D22-J22-W22-AP22</f>
        <v>299000</v>
      </c>
      <c r="I22" s="50">
        <v>20</v>
      </c>
      <c r="J22" s="87">
        <f>D22*I22%</f>
        <v>128000</v>
      </c>
      <c r="K22" s="85">
        <f>$C$22/$D$9</f>
        <v>10666.666666666666</v>
      </c>
      <c r="L22" s="37">
        <f>$D$22/$D$9</f>
        <v>42666.666666666664</v>
      </c>
      <c r="M22" s="37">
        <f>$C$22/$D$10</f>
        <v>5333.333333333333</v>
      </c>
      <c r="N22" s="37">
        <f>$D$22/$D$10</f>
        <v>21333.333333333332</v>
      </c>
      <c r="O22" s="38">
        <f>$C$22/$D$11</f>
        <v>2666.6666666666665</v>
      </c>
      <c r="P22" s="38">
        <f>$D$22/$D$11</f>
        <v>10666.666666666666</v>
      </c>
      <c r="Q22" s="37">
        <f>$C$22/$D$12</f>
        <v>1333.3333333333333</v>
      </c>
      <c r="R22" s="37">
        <f>$D$22/$D$12</f>
        <v>5333.333333333333</v>
      </c>
      <c r="S22" s="37">
        <f>$C$22/$D$13</f>
        <v>666.66666666666663</v>
      </c>
      <c r="T22" s="40">
        <f>$D$22/$D$13</f>
        <v>2666.6666666666665</v>
      </c>
      <c r="U22" s="135">
        <v>15</v>
      </c>
      <c r="V22" s="16">
        <f>$W$21</f>
        <v>34500</v>
      </c>
      <c r="W22" s="17">
        <f>$V$22+($D$22-$C$22)*$U$22%</f>
        <v>106500</v>
      </c>
      <c r="X22" s="15">
        <f t="shared" si="0"/>
        <v>14490</v>
      </c>
      <c r="Y22" s="17">
        <f t="shared" si="0"/>
        <v>44730</v>
      </c>
      <c r="Z22" s="15">
        <f t="shared" si="1"/>
        <v>4830.0000000000009</v>
      </c>
      <c r="AA22" s="17">
        <f t="shared" si="1"/>
        <v>14910.000000000002</v>
      </c>
      <c r="AB22" s="15">
        <f t="shared" si="2"/>
        <v>2415.0000000000005</v>
      </c>
      <c r="AC22" s="17">
        <f t="shared" si="2"/>
        <v>7455.0000000000009</v>
      </c>
      <c r="AD22" s="15">
        <f t="shared" si="3"/>
        <v>2415.0000000000005</v>
      </c>
      <c r="AE22" s="17">
        <f t="shared" si="3"/>
        <v>7455.0000000000009</v>
      </c>
      <c r="AF22" s="15">
        <f t="shared" si="4"/>
        <v>4830.0000000000009</v>
      </c>
      <c r="AG22" s="17">
        <f t="shared" si="4"/>
        <v>14910.000000000002</v>
      </c>
      <c r="AH22" s="15">
        <f t="shared" si="5"/>
        <v>690</v>
      </c>
      <c r="AI22" s="17">
        <f t="shared" si="5"/>
        <v>2130</v>
      </c>
      <c r="AJ22" s="15">
        <f t="shared" si="6"/>
        <v>1380</v>
      </c>
      <c r="AK22" s="17">
        <f t="shared" si="6"/>
        <v>4260</v>
      </c>
      <c r="AL22" s="15">
        <f t="shared" si="7"/>
        <v>3450</v>
      </c>
      <c r="AM22" s="17">
        <f t="shared" si="7"/>
        <v>10650</v>
      </c>
      <c r="AN22" s="135">
        <v>15</v>
      </c>
      <c r="AO22" s="16">
        <f>$AP$21</f>
        <v>34500</v>
      </c>
      <c r="AP22" s="55">
        <f>$AO$22+($D$22-$C$22)*$AN$22%</f>
        <v>106500</v>
      </c>
      <c r="AQ22" s="15">
        <f t="shared" si="8"/>
        <v>7245</v>
      </c>
      <c r="AR22" s="17">
        <f t="shared" si="8"/>
        <v>22365</v>
      </c>
      <c r="AS22" s="15">
        <f t="shared" si="9"/>
        <v>7245</v>
      </c>
      <c r="AT22" s="17">
        <f t="shared" si="9"/>
        <v>22365</v>
      </c>
      <c r="AU22" s="59">
        <f t="shared" si="10"/>
        <v>690</v>
      </c>
      <c r="AV22" s="17">
        <f t="shared" si="10"/>
        <v>2130</v>
      </c>
      <c r="AW22" s="15">
        <f t="shared" si="11"/>
        <v>690</v>
      </c>
      <c r="AX22" s="17">
        <f t="shared" si="11"/>
        <v>2130</v>
      </c>
      <c r="AY22" s="15">
        <f t="shared" si="12"/>
        <v>1380</v>
      </c>
      <c r="AZ22" s="17">
        <f t="shared" si="12"/>
        <v>4260</v>
      </c>
      <c r="BA22" s="15">
        <f t="shared" si="13"/>
        <v>11385</v>
      </c>
      <c r="BB22" s="17">
        <f t="shared" si="13"/>
        <v>35145</v>
      </c>
      <c r="BC22" s="15">
        <f t="shared" si="14"/>
        <v>690</v>
      </c>
      <c r="BD22" s="17">
        <f t="shared" si="14"/>
        <v>2130</v>
      </c>
      <c r="BE22" s="15">
        <f t="shared" si="15"/>
        <v>1725</v>
      </c>
      <c r="BF22" s="17">
        <f t="shared" si="15"/>
        <v>5325</v>
      </c>
      <c r="BG22" s="15">
        <f t="shared" si="16"/>
        <v>3450</v>
      </c>
      <c r="BH22" s="17">
        <f t="shared" si="16"/>
        <v>10650</v>
      </c>
    </row>
    <row r="23" spans="2:60" ht="18" customHeight="1" thickBot="1" x14ac:dyDescent="0.3">
      <c r="B23" s="67" t="s">
        <v>11</v>
      </c>
      <c r="C23" s="73">
        <f>C22*4</f>
        <v>640000</v>
      </c>
      <c r="D23" s="74" t="s">
        <v>7</v>
      </c>
      <c r="E23" s="51">
        <v>16000</v>
      </c>
      <c r="F23" s="82" t="s">
        <v>7</v>
      </c>
      <c r="G23" s="51"/>
      <c r="H23" s="82"/>
      <c r="I23" s="51"/>
      <c r="J23" s="52"/>
      <c r="K23" s="86">
        <f>$C$23/$D$9</f>
        <v>42666.666666666664</v>
      </c>
      <c r="L23" s="41" t="s">
        <v>7</v>
      </c>
      <c r="M23" s="33">
        <f>$C$23/$D$10</f>
        <v>21333.333333333332</v>
      </c>
      <c r="N23" s="41" t="s">
        <v>7</v>
      </c>
      <c r="O23" s="42">
        <f>$C$23/$D$11</f>
        <v>10666.666666666666</v>
      </c>
      <c r="P23" s="43" t="s">
        <v>7</v>
      </c>
      <c r="Q23" s="41">
        <f>$C$23/$D$12</f>
        <v>5333.333333333333</v>
      </c>
      <c r="R23" s="41" t="s">
        <v>7</v>
      </c>
      <c r="S23" s="41">
        <f>$C$23/$D$13</f>
        <v>2666.6666666666665</v>
      </c>
      <c r="T23" s="39" t="s">
        <v>7</v>
      </c>
      <c r="U23" s="136">
        <v>15</v>
      </c>
      <c r="V23" s="61">
        <f>$W$22</f>
        <v>106500</v>
      </c>
      <c r="W23" s="8" t="s">
        <v>7</v>
      </c>
      <c r="X23" s="18">
        <f>V23*$W$6%</f>
        <v>44730</v>
      </c>
      <c r="Y23" s="8" t="s">
        <v>7</v>
      </c>
      <c r="Z23" s="19">
        <f>V23*$W$7%</f>
        <v>14910.000000000002</v>
      </c>
      <c r="AA23" s="8" t="s">
        <v>7</v>
      </c>
      <c r="AB23" s="19">
        <f>V23*$W$8%</f>
        <v>7455.0000000000009</v>
      </c>
      <c r="AC23" s="8" t="s">
        <v>7</v>
      </c>
      <c r="AD23" s="19">
        <f>V23*$W$9%</f>
        <v>7455.0000000000009</v>
      </c>
      <c r="AE23" s="8" t="s">
        <v>7</v>
      </c>
      <c r="AF23" s="19">
        <f>V23*$W$10%</f>
        <v>14910.000000000002</v>
      </c>
      <c r="AG23" s="8" t="s">
        <v>7</v>
      </c>
      <c r="AH23" s="19">
        <f>V23*$W$11%</f>
        <v>2130</v>
      </c>
      <c r="AI23" s="8" t="s">
        <v>7</v>
      </c>
      <c r="AJ23" s="19">
        <f>V23*$W$12%</f>
        <v>4260</v>
      </c>
      <c r="AK23" s="8" t="s">
        <v>7</v>
      </c>
      <c r="AL23" s="19">
        <f>V23*$W$13%</f>
        <v>10650</v>
      </c>
      <c r="AM23" s="8" t="s">
        <v>7</v>
      </c>
      <c r="AN23" s="136">
        <v>15</v>
      </c>
      <c r="AO23" s="61">
        <f>$AP$22</f>
        <v>106500</v>
      </c>
      <c r="AP23" s="56" t="s">
        <v>7</v>
      </c>
      <c r="AQ23" s="19">
        <f>AO23*$AP$5%</f>
        <v>22365</v>
      </c>
      <c r="AR23" s="8" t="s">
        <v>7</v>
      </c>
      <c r="AS23" s="19">
        <f>AO23*$AP$6%</f>
        <v>22365</v>
      </c>
      <c r="AT23" s="8" t="s">
        <v>7</v>
      </c>
      <c r="AU23" s="60">
        <f>AO23*$AP$7%</f>
        <v>2130</v>
      </c>
      <c r="AV23" s="8" t="s">
        <v>7</v>
      </c>
      <c r="AW23" s="19">
        <f>AO23*$AP$8%</f>
        <v>2130</v>
      </c>
      <c r="AX23" s="8" t="s">
        <v>7</v>
      </c>
      <c r="AY23" s="19">
        <f>AO23*$AP$9%</f>
        <v>4260</v>
      </c>
      <c r="AZ23" s="8" t="s">
        <v>7</v>
      </c>
      <c r="BA23" s="19">
        <f>AO23*$AP$10%</f>
        <v>35145</v>
      </c>
      <c r="BB23" s="8" t="s">
        <v>7</v>
      </c>
      <c r="BC23" s="19">
        <f>AO23*$AP$11%</f>
        <v>2130</v>
      </c>
      <c r="BD23" s="8" t="s">
        <v>7</v>
      </c>
      <c r="BE23" s="19">
        <f>AO23*$AP$12%</f>
        <v>5325</v>
      </c>
      <c r="BF23" s="8" t="s">
        <v>7</v>
      </c>
      <c r="BG23" s="19">
        <f>AO23*$AP$13%</f>
        <v>10650</v>
      </c>
      <c r="BH23" s="8" t="s">
        <v>7</v>
      </c>
    </row>
    <row r="24" spans="2:60" x14ac:dyDescent="0.25"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8" spans="2:60" x14ac:dyDescent="0.25">
      <c r="K28" s="1"/>
      <c r="M28" s="1"/>
      <c r="AQ28" s="1"/>
    </row>
    <row r="29" spans="2:60" x14ac:dyDescent="0.25">
      <c r="K29" s="1"/>
      <c r="M29" s="1"/>
    </row>
    <row r="30" spans="2:60" x14ac:dyDescent="0.25">
      <c r="K30" s="1"/>
      <c r="M30" s="1"/>
    </row>
    <row r="31" spans="2:60" x14ac:dyDescent="0.25">
      <c r="K31" s="1"/>
      <c r="M31" s="1"/>
    </row>
    <row r="32" spans="2:60" x14ac:dyDescent="0.25">
      <c r="K32" s="1"/>
      <c r="M32" s="6"/>
    </row>
  </sheetData>
  <mergeCells count="57">
    <mergeCell ref="B2:W2"/>
    <mergeCell ref="E4:S6"/>
    <mergeCell ref="H11:H12"/>
    <mergeCell ref="I11:I12"/>
    <mergeCell ref="F11:G12"/>
    <mergeCell ref="K17:L17"/>
    <mergeCell ref="M17:N17"/>
    <mergeCell ref="AD17:AE17"/>
    <mergeCell ref="O17:P17"/>
    <mergeCell ref="Q17:R17"/>
    <mergeCell ref="S17:T17"/>
    <mergeCell ref="U17:W17"/>
    <mergeCell ref="U10:V10"/>
    <mergeCell ref="U11:V11"/>
    <mergeCell ref="U12:V12"/>
    <mergeCell ref="U13:V13"/>
    <mergeCell ref="Z17:AA17"/>
    <mergeCell ref="U14:V14"/>
    <mergeCell ref="U16:AM16"/>
    <mergeCell ref="E16:F17"/>
    <mergeCell ref="B16:D17"/>
    <mergeCell ref="U4:W5"/>
    <mergeCell ref="AN3:AP4"/>
    <mergeCell ref="AN7:AO7"/>
    <mergeCell ref="AN8:AO8"/>
    <mergeCell ref="AN9:AO9"/>
    <mergeCell ref="AF17:AG17"/>
    <mergeCell ref="AH17:AI17"/>
    <mergeCell ref="AJ17:AK17"/>
    <mergeCell ref="AL17:AM17"/>
    <mergeCell ref="U6:V6"/>
    <mergeCell ref="U7:V7"/>
    <mergeCell ref="U8:V8"/>
    <mergeCell ref="U9:V9"/>
    <mergeCell ref="AN11:AO11"/>
    <mergeCell ref="AN10:AO10"/>
    <mergeCell ref="AN14:AO14"/>
    <mergeCell ref="AN5:AO5"/>
    <mergeCell ref="AN6:AO6"/>
    <mergeCell ref="AN12:AO12"/>
    <mergeCell ref="AN13:AO13"/>
    <mergeCell ref="AN16:BH16"/>
    <mergeCell ref="G16:H17"/>
    <mergeCell ref="I16:J17"/>
    <mergeCell ref="BA17:BB17"/>
    <mergeCell ref="BC17:BD17"/>
    <mergeCell ref="BE17:BF17"/>
    <mergeCell ref="BG17:BH17"/>
    <mergeCell ref="AQ17:AR17"/>
    <mergeCell ref="AS17:AT17"/>
    <mergeCell ref="AN17:AP17"/>
    <mergeCell ref="AU17:AV17"/>
    <mergeCell ref="AW17:AX17"/>
    <mergeCell ref="AY17:AZ17"/>
    <mergeCell ref="X17:Y17"/>
    <mergeCell ref="AB17:AC17"/>
    <mergeCell ref="K16:T16"/>
  </mergeCells>
  <dataValidations count="1">
    <dataValidation type="list" allowBlank="1" showInputMessage="1" showErrorMessage="1" sqref="C5">
      <formula1>"USD,AUD,INR,GBP,CNY"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OrganizationalFinPlan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2021-02-07T07:12:08Z</dcterms:created>
  <dcterms:modified xsi:type="dcterms:W3CDTF">2021-02-13T02:01:26Z</dcterms:modified>
</cp:coreProperties>
</file>