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kumar A\Desktop\"/>
    </mc:Choice>
  </mc:AlternateContent>
  <xr:revisionPtr revIDLastSave="0" documentId="13_ncr:1_{008A5099-372A-42AE-9D72-F83F62FB7AEF}" xr6:coauthVersionLast="45" xr6:coauthVersionMax="45" xr10:uidLastSave="{00000000-0000-0000-0000-000000000000}"/>
  <bookViews>
    <workbookView xWindow="-108" yWindow="-108" windowWidth="23256" windowHeight="12576" firstSheet="2" activeTab="2" xr2:uid="{5D08C727-CF1B-439C-9F58-7044D1A8FD72}"/>
  </bookViews>
  <sheets>
    <sheet name="Sheet1" sheetId="1" state="hidden" r:id="rId1"/>
    <sheet name="Sample Upload Templete.1" sheetId="2" state="hidden" r:id="rId2"/>
    <sheet name="Sample Upload Templat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4" l="1"/>
  <c r="T4" i="4"/>
  <c r="Y3" i="4"/>
  <c r="Y4" i="4"/>
  <c r="Y2" i="4"/>
  <c r="T2" i="4"/>
  <c r="P3" i="4"/>
  <c r="U3" i="4" s="1"/>
  <c r="W3" i="4" s="1"/>
  <c r="U4" i="4"/>
  <c r="W4" i="4" s="1"/>
  <c r="R4" i="4"/>
  <c r="Q4" i="4"/>
  <c r="N4" i="4"/>
  <c r="N3" i="4"/>
  <c r="U2" i="4"/>
  <c r="W2" i="4" s="1"/>
  <c r="R2" i="4"/>
  <c r="Q2" i="4"/>
  <c r="N2" i="4"/>
  <c r="R3" i="2"/>
  <c r="Q4" i="2"/>
  <c r="R5" i="2"/>
  <c r="R2" i="2"/>
  <c r="U3" i="2"/>
  <c r="U4" i="2"/>
  <c r="U5" i="2"/>
  <c r="N3" i="2"/>
  <c r="N4" i="2"/>
  <c r="N5" i="2"/>
  <c r="N2" i="2"/>
  <c r="R3" i="4" l="1"/>
  <c r="Q3" i="4"/>
  <c r="V2" i="4"/>
  <c r="V3" i="4"/>
  <c r="V4" i="4"/>
  <c r="Q5" i="2"/>
  <c r="T5" i="2" s="1"/>
  <c r="R4" i="2"/>
  <c r="T4" i="2" s="1"/>
  <c r="V3" i="2"/>
  <c r="W3" i="2"/>
  <c r="V5" i="2"/>
  <c r="W5" i="2"/>
  <c r="W4" i="2"/>
  <c r="V4" i="2"/>
  <c r="Y4" i="2" s="1"/>
  <c r="U2" i="2"/>
  <c r="Q3" i="2"/>
  <c r="T3" i="2" s="1"/>
  <c r="Q2" i="2"/>
  <c r="T2" i="2" s="1"/>
  <c r="BO5" i="1"/>
  <c r="BP5" i="1"/>
  <c r="Y5" i="2" l="1"/>
  <c r="Y3" i="2"/>
  <c r="V2" i="2"/>
  <c r="Y2" i="2" s="1"/>
  <c r="W2" i="2"/>
  <c r="BT4" i="1"/>
  <c r="BU4" i="1"/>
  <c r="BT6" i="1"/>
  <c r="BU6" i="1"/>
  <c r="BU3" i="1"/>
  <c r="BT3" i="1"/>
  <c r="BR4" i="1"/>
  <c r="BR5" i="1"/>
  <c r="BR6" i="1"/>
  <c r="BR3" i="1"/>
  <c r="BO4" i="1"/>
  <c r="BP4" i="1"/>
  <c r="BO6" i="1"/>
  <c r="BP6" i="1"/>
  <c r="BP3" i="1"/>
  <c r="BO3" i="1"/>
  <c r="AQ4" i="1"/>
  <c r="AQ5" i="1"/>
  <c r="AQ6" i="1"/>
  <c r="AQ3" i="1"/>
  <c r="AG4" i="1"/>
  <c r="AG5" i="1"/>
  <c r="AG6" i="1"/>
  <c r="AG3" i="1"/>
  <c r="BB6" i="1" l="1"/>
  <c r="BB5" i="1"/>
  <c r="BB4" i="1"/>
  <c r="BB3" i="1"/>
  <c r="AL4" i="1"/>
  <c r="AR4" i="1" s="1"/>
  <c r="AL5" i="1"/>
  <c r="AR5" i="1" s="1"/>
  <c r="AL6" i="1"/>
  <c r="AR6" i="1" s="1"/>
  <c r="AL3" i="1"/>
  <c r="AR3" i="1" s="1"/>
  <c r="AO4" i="1"/>
  <c r="AO5" i="1"/>
  <c r="AO6" i="1"/>
  <c r="AO3" i="1"/>
  <c r="B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Shashikumar A</author>
  </authors>
  <commentList>
    <comment ref="P1" authorId="0" shapeId="0" xr:uid="{D0EE943B-2359-43B9-851F-140F8EDD6A13}">
      <text>
        <r>
          <rPr>
            <b/>
            <sz val="9"/>
            <color indexed="81"/>
            <rFont val="Tahoma"/>
            <family val="2"/>
          </rPr>
          <t>Shashikumar A:</t>
        </r>
        <r>
          <rPr>
            <sz val="9"/>
            <color indexed="81"/>
            <rFont val="Tahoma"/>
            <family val="2"/>
          </rPr>
          <t xml:space="preserve">
Please note that, the yellow highlighted columns amounts are in Rate Per Night.</t>
        </r>
      </text>
    </comment>
  </commentList>
</comments>
</file>

<file path=xl/sharedStrings.xml><?xml version="1.0" encoding="utf-8"?>
<sst xmlns="http://schemas.openxmlformats.org/spreadsheetml/2006/main" count="255" uniqueCount="127">
  <si>
    <t>SL NO</t>
  </si>
  <si>
    <t>Company</t>
  </si>
  <si>
    <t>ITILITE website Trip ID</t>
  </si>
  <si>
    <t>Status</t>
  </si>
  <si>
    <t xml:space="preserve"> ID</t>
  </si>
  <si>
    <t>Employee First Name</t>
  </si>
  <si>
    <t>Employee Last Name</t>
  </si>
  <si>
    <t>Options</t>
  </si>
  <si>
    <t>Date of Transaction</t>
  </si>
  <si>
    <t>Departure Date</t>
  </si>
  <si>
    <t>Departure Time</t>
  </si>
  <si>
    <t>Arrival Date</t>
  </si>
  <si>
    <t>Arrival Time</t>
  </si>
  <si>
    <t>Type Of Travel</t>
  </si>
  <si>
    <t>From</t>
  </si>
  <si>
    <t>To</t>
  </si>
  <si>
    <t>Oneway</t>
  </si>
  <si>
    <t>Airline</t>
  </si>
  <si>
    <t>Flight No.</t>
  </si>
  <si>
    <t>Class of Travel</t>
  </si>
  <si>
    <t>Class</t>
  </si>
  <si>
    <t>Riya PNR</t>
  </si>
  <si>
    <t>Airline PNR</t>
  </si>
  <si>
    <t>CRS PNR</t>
  </si>
  <si>
    <t>TicketNo.</t>
  </si>
  <si>
    <t>Check In Date</t>
  </si>
  <si>
    <t>Check Out Date</t>
  </si>
  <si>
    <t>Total Nights</t>
  </si>
  <si>
    <t>Rate per Night</t>
  </si>
  <si>
    <t>Property</t>
  </si>
  <si>
    <t>City</t>
  </si>
  <si>
    <t>Total Basic</t>
  </si>
  <si>
    <t>Taxes and Other Charges</t>
  </si>
  <si>
    <t>Meals Amount</t>
  </si>
  <si>
    <t>Baggage Amount</t>
  </si>
  <si>
    <t>Discount</t>
  </si>
  <si>
    <t>Cancellation / Reschedule Charges</t>
  </si>
  <si>
    <t>Gross Amount (Ticket value pre mark-up)</t>
  </si>
  <si>
    <t>Commision</t>
  </si>
  <si>
    <t>TDS</t>
  </si>
  <si>
    <t>Net Amount (Payable to Vendor)</t>
  </si>
  <si>
    <t>Itilite Discount</t>
  </si>
  <si>
    <t>Markup</t>
  </si>
  <si>
    <t>Gross Amount (To be charged to customer)</t>
  </si>
  <si>
    <t>Index</t>
  </si>
  <si>
    <t>Vendor</t>
  </si>
  <si>
    <t>Payment Mode</t>
  </si>
  <si>
    <t>Company Balance (with ITILITE) after transaction</t>
  </si>
  <si>
    <t>ITILITE Balance (with Riya/TBO) after transaction</t>
  </si>
  <si>
    <t>Amount Received from Client</t>
  </si>
  <si>
    <t>Amount Paid to Vendor</t>
  </si>
  <si>
    <t>Remarks</t>
  </si>
  <si>
    <t>Date Updated</t>
  </si>
  <si>
    <t>Entity</t>
  </si>
  <si>
    <t>Vndor Service Fee</t>
  </si>
  <si>
    <t>PG charges</t>
  </si>
  <si>
    <t>Department</t>
  </si>
  <si>
    <t>Emp ID</t>
  </si>
  <si>
    <t>TDS Due</t>
  </si>
  <si>
    <t>Auto/ Manual</t>
  </si>
  <si>
    <t>Customer State</t>
  </si>
  <si>
    <t>Property State</t>
  </si>
  <si>
    <t>Room Category/ Type</t>
  </si>
  <si>
    <t>No of Rooms</t>
  </si>
  <si>
    <t>Total Room Nights</t>
  </si>
  <si>
    <t>Input SGST</t>
  </si>
  <si>
    <t>Input CGST</t>
  </si>
  <si>
    <t>Input IGST</t>
  </si>
  <si>
    <t>Total BUY Value</t>
  </si>
  <si>
    <t>BASE Sell Rate</t>
  </si>
  <si>
    <t>Output SGST</t>
  </si>
  <si>
    <t>Output CGST</t>
  </si>
  <si>
    <t>Output IGST</t>
  </si>
  <si>
    <t>0258-9886</t>
  </si>
  <si>
    <t>ZIN8801</t>
  </si>
  <si>
    <t>Abhinav</t>
  </si>
  <si>
    <t>Chanda</t>
  </si>
  <si>
    <t>Hotel</t>
  </si>
  <si>
    <t>Domestic</t>
  </si>
  <si>
    <t>NH2512234871518</t>
  </si>
  <si>
    <t>Hotel Raj Residency</t>
  </si>
  <si>
    <t>Ranchi</t>
  </si>
  <si>
    <t>MMT</t>
  </si>
  <si>
    <t>SBI Credit Card</t>
  </si>
  <si>
    <t>ZIN8802</t>
  </si>
  <si>
    <t>Vishal</t>
  </si>
  <si>
    <t>Rai</t>
  </si>
  <si>
    <t>0161-2050</t>
  </si>
  <si>
    <t>DWB1607</t>
  </si>
  <si>
    <t>Snigdha</t>
  </si>
  <si>
    <t>Biyani</t>
  </si>
  <si>
    <t>NH9221935008250</t>
  </si>
  <si>
    <t>Sara Hotels and Apartments</t>
  </si>
  <si>
    <t>Kochi</t>
  </si>
  <si>
    <t>0365-1284</t>
  </si>
  <si>
    <t>GEN6056</t>
  </si>
  <si>
    <t>Pramod</t>
  </si>
  <si>
    <t>Tiwari</t>
  </si>
  <si>
    <t>NH2407035029914</t>
  </si>
  <si>
    <t>Hotel Nrupatunga, Hotel</t>
  </si>
  <si>
    <t>Raichur</t>
  </si>
  <si>
    <t>Executive Twin Room</t>
  </si>
  <si>
    <t>Jharkhand</t>
  </si>
  <si>
    <t>Standard AC</t>
  </si>
  <si>
    <t>Kerala</t>
  </si>
  <si>
    <t>Double Room AC</t>
  </si>
  <si>
    <t>Karnataka</t>
  </si>
  <si>
    <t>OLA</t>
  </si>
  <si>
    <t>Other</t>
  </si>
  <si>
    <t>Date of Booking</t>
  </si>
  <si>
    <t>ITILITE Booking ID</t>
  </si>
  <si>
    <t>Customer Name</t>
  </si>
  <si>
    <t>Property Name</t>
  </si>
  <si>
    <t>Property City</t>
  </si>
  <si>
    <t>Accommodation Type</t>
  </si>
  <si>
    <t>Guest Name</t>
  </si>
  <si>
    <t>No of Nights</t>
  </si>
  <si>
    <t>Base Buy Rate (INR)</t>
  </si>
  <si>
    <t>Total Buy Value</t>
  </si>
  <si>
    <t>Base Sell Rate</t>
  </si>
  <si>
    <t>Abhinav Chanda</t>
  </si>
  <si>
    <t>Vishal Rai</t>
  </si>
  <si>
    <t>Snigdha Biyani</t>
  </si>
  <si>
    <t>Pramod Tiwari</t>
  </si>
  <si>
    <t>Hotel Nrupatunga</t>
  </si>
  <si>
    <t>Total Sale Value Including (GST)</t>
  </si>
  <si>
    <t>Hotel Confirmation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</si>
</sst>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409]d\-mmm\-yyyy;@"/>
    <numFmt numFmtId="165" formatCode="0.00_ ;\-0.00\ 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5" fontId="5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0" fillId="0" borderId="0" xfId="0" applyNumberFormat="1" applyFill="1" applyBorder="1"/>
    <xf numFmtId="166" fontId="0" fillId="0" borderId="0" xfId="0" applyNumberFormat="1"/>
    <xf numFmtId="1" fontId="0" fillId="0" borderId="0" xfId="0" applyNumberFormat="1"/>
    <xf numFmtId="0" fontId="8" fillId="0" borderId="0" xfId="0" applyFont="1" applyAlignment="1">
      <alignment horizontal="center" wrapText="1"/>
    </xf>
    <xf numFmtId="15" fontId="5" fillId="0" borderId="4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4" xfId="0" applyNumberFormat="1" applyBorder="1"/>
    <xf numFmtId="0" fontId="8" fillId="4" borderId="5" xfId="0" applyFont="1" applyFill="1" applyBorder="1" applyAlignment="1">
      <alignment horizontal="center" wrapText="1"/>
    </xf>
    <xf numFmtId="15" fontId="5" fillId="0" borderId="6" xfId="0" applyNumberFormat="1" applyFont="1" applyFill="1" applyBorder="1" applyAlignment="1">
      <alignment horizontal="center" wrapText="1"/>
    </xf>
    <xf numFmtId="0" fontId="0" fillId="0" borderId="7" xfId="0" applyBorder="1"/>
    <xf numFmtId="15" fontId="5" fillId="0" borderId="8" xfId="0" applyNumberFormat="1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vertical="center" wrapText="1"/>
    </xf>
    <xf numFmtId="15" fontId="5" fillId="0" borderId="9" xfId="0" applyNumberFormat="1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9" xfId="0" applyNumberFormat="1" applyBorder="1"/>
    <xf numFmtId="0" fontId="0" fillId="0" borderId="10" xfId="0" applyBorder="1"/>
    <xf numFmtId="1" fontId="0" fillId="0" borderId="4" xfId="0" applyNumberFormat="1" applyFill="1" applyBorder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5E11-F49B-4B4C-94EC-B92B641A1616}">
  <dimension ref="A1:BV7"/>
  <sheetViews>
    <sheetView topLeftCell="R1" workbookViewId="0">
      <selection activeCell="Y3" sqref="Y3:Y6"/>
    </sheetView>
  </sheetViews>
  <sheetFormatPr defaultRowHeight="14.4" x14ac:dyDescent="0.3"/>
  <cols>
    <col min="1" max="1" width="4.77734375" bestFit="1" customWidth="1"/>
    <col min="2" max="2" width="15.21875" customWidth="1"/>
    <col min="25" max="25" width="17.6640625" customWidth="1"/>
    <col min="30" max="30" width="28.109375" customWidth="1"/>
    <col min="47" max="47" width="18.44140625" customWidth="1"/>
    <col min="62" max="62" width="11.33203125" bestFit="1" customWidth="1"/>
    <col min="63" max="63" width="10.6640625" bestFit="1" customWidth="1"/>
    <col min="64" max="64" width="18.21875" customWidth="1"/>
    <col min="65" max="65" width="9.5546875" bestFit="1" customWidth="1"/>
    <col min="73" max="73" width="9.44140625" bestFit="1" customWidth="1"/>
  </cols>
  <sheetData>
    <row r="1" spans="1:74" s="12" customFormat="1" ht="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4" t="s">
        <v>23</v>
      </c>
      <c r="Y1" s="5" t="s">
        <v>24</v>
      </c>
      <c r="Z1" s="6" t="s">
        <v>25</v>
      </c>
      <c r="AA1" s="2" t="s">
        <v>26</v>
      </c>
      <c r="AB1" s="1" t="s">
        <v>27</v>
      </c>
      <c r="AC1" s="7" t="s">
        <v>28</v>
      </c>
      <c r="AD1" s="1" t="s">
        <v>29</v>
      </c>
      <c r="AE1" s="1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9" t="s">
        <v>43</v>
      </c>
      <c r="AS1" s="1" t="s">
        <v>44</v>
      </c>
      <c r="AT1" s="3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0" t="e">
        <f>IF(AC1&lt;1000,0,IF(AND(AC1&gt;=1000,AC1&lt;7500),(AR1/1.12)*0.12,IF(AND(AC1&gt;=2500,AC1&lt;8000),(AR1/1.18)*0.18,IF(AC1&gt;=8000,(AR1/1.28)*0.28,"NA"))))</f>
        <v>#VALUE!</v>
      </c>
      <c r="BC1" s="1" t="s">
        <v>53</v>
      </c>
      <c r="BD1" s="3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1" t="s">
        <v>59</v>
      </c>
      <c r="BJ1" s="13" t="s">
        <v>60</v>
      </c>
      <c r="BK1" s="14" t="s">
        <v>61</v>
      </c>
      <c r="BL1" s="15" t="s">
        <v>62</v>
      </c>
      <c r="BM1" s="14" t="s">
        <v>63</v>
      </c>
      <c r="BN1" s="15" t="s">
        <v>64</v>
      </c>
      <c r="BO1" s="13" t="s">
        <v>65</v>
      </c>
      <c r="BP1" s="13" t="s">
        <v>66</v>
      </c>
      <c r="BQ1" s="13" t="s">
        <v>67</v>
      </c>
      <c r="BR1" s="15" t="s">
        <v>68</v>
      </c>
      <c r="BS1" s="15" t="s">
        <v>69</v>
      </c>
      <c r="BT1" s="13" t="s">
        <v>70</v>
      </c>
      <c r="BU1" s="14" t="s">
        <v>71</v>
      </c>
      <c r="BV1" s="14" t="s">
        <v>72</v>
      </c>
    </row>
    <row r="2" spans="1:74" s="18" customFormat="1" x14ac:dyDescent="0.3">
      <c r="C2" s="18">
        <v>2</v>
      </c>
      <c r="F2" s="18">
        <v>3</v>
      </c>
      <c r="G2" s="18">
        <v>3</v>
      </c>
      <c r="H2" s="18">
        <v>8</v>
      </c>
      <c r="I2" s="18">
        <v>1</v>
      </c>
      <c r="Y2" s="18">
        <v>26</v>
      </c>
      <c r="Z2" s="18">
        <v>10</v>
      </c>
      <c r="AA2" s="18">
        <v>11</v>
      </c>
      <c r="AB2" s="18">
        <v>14</v>
      </c>
      <c r="AD2" s="18">
        <v>6</v>
      </c>
      <c r="AO2" s="18">
        <v>20</v>
      </c>
      <c r="AR2" s="18">
        <v>25</v>
      </c>
      <c r="BJ2" s="18">
        <v>4</v>
      </c>
      <c r="BK2" s="18">
        <v>7</v>
      </c>
      <c r="BL2" s="18">
        <v>9</v>
      </c>
      <c r="BM2" s="18">
        <v>13</v>
      </c>
      <c r="BN2" s="18">
        <v>15</v>
      </c>
      <c r="BO2" s="18">
        <v>17</v>
      </c>
      <c r="BP2" s="18">
        <v>18</v>
      </c>
      <c r="BQ2" s="18">
        <v>19</v>
      </c>
      <c r="BR2" s="18">
        <v>20</v>
      </c>
      <c r="BS2" s="18">
        <v>21</v>
      </c>
      <c r="BT2" s="18">
        <v>22</v>
      </c>
      <c r="BU2" s="18">
        <v>23</v>
      </c>
      <c r="BV2" s="18">
        <v>24</v>
      </c>
    </row>
    <row r="3" spans="1:74" s="19" customFormat="1" x14ac:dyDescent="0.3">
      <c r="B3" s="20" t="s">
        <v>107</v>
      </c>
      <c r="C3" s="20" t="s">
        <v>73</v>
      </c>
      <c r="D3" s="21"/>
      <c r="E3" s="20" t="s">
        <v>74</v>
      </c>
      <c r="F3" s="20" t="s">
        <v>75</v>
      </c>
      <c r="G3" s="20" t="s">
        <v>76</v>
      </c>
      <c r="H3" s="20" t="s">
        <v>77</v>
      </c>
      <c r="I3" s="22">
        <v>43534</v>
      </c>
      <c r="J3" s="20"/>
      <c r="K3" s="21"/>
      <c r="L3" s="20"/>
      <c r="M3" s="21"/>
      <c r="N3" s="20" t="s">
        <v>78</v>
      </c>
      <c r="O3" s="20"/>
      <c r="P3" s="20"/>
      <c r="Q3" s="20"/>
      <c r="R3" s="20"/>
      <c r="S3" s="20"/>
      <c r="T3" s="20"/>
      <c r="U3" s="20"/>
      <c r="V3" s="20"/>
      <c r="W3" s="20"/>
      <c r="X3" s="21"/>
      <c r="Y3" s="20" t="s">
        <v>79</v>
      </c>
      <c r="Z3" s="23">
        <v>43742</v>
      </c>
      <c r="AA3" s="23">
        <v>43746</v>
      </c>
      <c r="AB3" s="20">
        <v>4</v>
      </c>
      <c r="AC3" s="20">
        <v>963</v>
      </c>
      <c r="AD3" s="20" t="s">
        <v>80</v>
      </c>
      <c r="AE3" s="20" t="s">
        <v>81</v>
      </c>
      <c r="AF3" s="20">
        <v>3853</v>
      </c>
      <c r="AG3" s="25">
        <f>AF3*12%</f>
        <v>462.35999999999996</v>
      </c>
      <c r="AH3" s="20">
        <v>0</v>
      </c>
      <c r="AI3" s="20">
        <v>0</v>
      </c>
      <c r="AJ3" s="20">
        <v>0</v>
      </c>
      <c r="AK3" s="20">
        <v>0</v>
      </c>
      <c r="AL3" s="26">
        <f>SUM(AF3:AK3)</f>
        <v>4315.3599999999997</v>
      </c>
      <c r="AM3" s="20">
        <v>0</v>
      </c>
      <c r="AN3" s="20">
        <v>0</v>
      </c>
      <c r="AO3" s="20">
        <f>AF3+AN3</f>
        <v>3853</v>
      </c>
      <c r="AP3" s="20">
        <v>0</v>
      </c>
      <c r="AQ3" s="27">
        <f>AL3*6%</f>
        <v>258.92159999999996</v>
      </c>
      <c r="AR3" s="27">
        <f>AL3+AQ3</f>
        <v>4574.2815999999993</v>
      </c>
      <c r="AS3" s="21"/>
      <c r="AT3" s="20" t="s">
        <v>82</v>
      </c>
      <c r="AU3" s="20" t="s">
        <v>83</v>
      </c>
      <c r="AV3" s="16"/>
      <c r="AW3" s="20"/>
      <c r="AX3" s="21"/>
      <c r="AY3" s="21"/>
      <c r="AZ3" s="20"/>
      <c r="BA3" s="21"/>
      <c r="BB3" s="25">
        <f>AG3</f>
        <v>462.35999999999996</v>
      </c>
      <c r="BC3" s="21"/>
      <c r="BD3" s="21"/>
      <c r="BE3" s="21"/>
      <c r="BF3" s="21"/>
      <c r="BG3" s="21"/>
      <c r="BH3" s="20"/>
      <c r="BI3" s="20"/>
      <c r="BJ3" s="15" t="s">
        <v>102</v>
      </c>
      <c r="BK3" s="15" t="s">
        <v>102</v>
      </c>
      <c r="BL3" s="15" t="s">
        <v>101</v>
      </c>
      <c r="BM3" s="24">
        <v>1</v>
      </c>
      <c r="BN3" s="19">
        <v>4</v>
      </c>
      <c r="BO3" s="28">
        <f>AG3/2</f>
        <v>231.17999999999998</v>
      </c>
      <c r="BP3" s="28">
        <f>AG3/2</f>
        <v>231.17999999999998</v>
      </c>
      <c r="BQ3" s="28">
        <v>0</v>
      </c>
      <c r="BR3" s="28">
        <f>AO3</f>
        <v>3853</v>
      </c>
      <c r="BS3" s="28"/>
      <c r="BT3" s="28">
        <f>(AR3*6%)/2</f>
        <v>137.22844799999999</v>
      </c>
      <c r="BU3" s="28">
        <f>(AR3*6%)/2</f>
        <v>137.22844799999999</v>
      </c>
      <c r="BV3" s="28">
        <v>0</v>
      </c>
    </row>
    <row r="4" spans="1:74" s="19" customFormat="1" x14ac:dyDescent="0.3">
      <c r="B4" s="20" t="s">
        <v>107</v>
      </c>
      <c r="C4" s="20" t="s">
        <v>73</v>
      </c>
      <c r="D4" s="21"/>
      <c r="E4" s="20" t="s">
        <v>84</v>
      </c>
      <c r="F4" s="20" t="s">
        <v>85</v>
      </c>
      <c r="G4" s="20" t="s">
        <v>86</v>
      </c>
      <c r="H4" s="20" t="s">
        <v>77</v>
      </c>
      <c r="I4" s="22">
        <v>43534</v>
      </c>
      <c r="J4" s="20"/>
      <c r="K4" s="21"/>
      <c r="L4" s="20"/>
      <c r="M4" s="21"/>
      <c r="N4" s="20" t="s">
        <v>78</v>
      </c>
      <c r="O4" s="20"/>
      <c r="P4" s="20"/>
      <c r="Q4" s="20"/>
      <c r="R4" s="20"/>
      <c r="S4" s="20"/>
      <c r="T4" s="20"/>
      <c r="U4" s="20"/>
      <c r="V4" s="20"/>
      <c r="W4" s="20"/>
      <c r="X4" s="21"/>
      <c r="Y4" s="20" t="s">
        <v>79</v>
      </c>
      <c r="Z4" s="23">
        <v>43742</v>
      </c>
      <c r="AA4" s="23">
        <v>43746</v>
      </c>
      <c r="AB4" s="20">
        <v>4</v>
      </c>
      <c r="AC4" s="20">
        <v>963</v>
      </c>
      <c r="AD4" s="20" t="s">
        <v>80</v>
      </c>
      <c r="AE4" s="20" t="s">
        <v>81</v>
      </c>
      <c r="AF4" s="20">
        <v>3853</v>
      </c>
      <c r="AG4" s="25">
        <f t="shared" ref="AG4:AG6" si="0">AF4*12%</f>
        <v>462.35999999999996</v>
      </c>
      <c r="AH4" s="20">
        <v>0</v>
      </c>
      <c r="AI4" s="20">
        <v>0</v>
      </c>
      <c r="AJ4" s="20">
        <v>0</v>
      </c>
      <c r="AK4" s="20">
        <v>0</v>
      </c>
      <c r="AL4" s="26">
        <f t="shared" ref="AL4:AL6" si="1">SUM(AF4:AK4)</f>
        <v>4315.3599999999997</v>
      </c>
      <c r="AM4" s="20">
        <v>0</v>
      </c>
      <c r="AN4" s="20">
        <v>0</v>
      </c>
      <c r="AO4" s="20">
        <f t="shared" ref="AO4:AO6" si="2">AF4+AN4</f>
        <v>3853</v>
      </c>
      <c r="AP4" s="20">
        <v>0</v>
      </c>
      <c r="AQ4" s="27">
        <f t="shared" ref="AQ4:AQ6" si="3">AL4*6%</f>
        <v>258.92159999999996</v>
      </c>
      <c r="AR4" s="27">
        <f t="shared" ref="AR4:AR6" si="4">AL4+AQ4</f>
        <v>4574.2815999999993</v>
      </c>
      <c r="AS4" s="21"/>
      <c r="AT4" s="20" t="s">
        <v>82</v>
      </c>
      <c r="AU4" s="20" t="s">
        <v>83</v>
      </c>
      <c r="AV4" s="16"/>
      <c r="AW4" s="20"/>
      <c r="AX4" s="21"/>
      <c r="AY4" s="21"/>
      <c r="AZ4" s="21"/>
      <c r="BA4" s="21"/>
      <c r="BB4" s="25">
        <f>AG4</f>
        <v>462.35999999999996</v>
      </c>
      <c r="BC4" s="21"/>
      <c r="BD4" s="21"/>
      <c r="BE4" s="21"/>
      <c r="BF4" s="21"/>
      <c r="BG4" s="21"/>
      <c r="BH4" s="20"/>
      <c r="BI4" s="20"/>
      <c r="BJ4" s="15" t="s">
        <v>102</v>
      </c>
      <c r="BK4" s="15" t="s">
        <v>102</v>
      </c>
      <c r="BL4" s="15" t="s">
        <v>101</v>
      </c>
      <c r="BM4" s="24">
        <v>1</v>
      </c>
      <c r="BN4" s="19">
        <v>4</v>
      </c>
      <c r="BO4" s="28">
        <f t="shared" ref="BO4:BO6" si="5">AG4/2</f>
        <v>231.17999999999998</v>
      </c>
      <c r="BP4" s="28">
        <f t="shared" ref="BP4:BP6" si="6">AG4/2</f>
        <v>231.17999999999998</v>
      </c>
      <c r="BQ4" s="28">
        <v>0</v>
      </c>
      <c r="BR4" s="28">
        <f t="shared" ref="BR4:BR6" si="7">AO4</f>
        <v>3853</v>
      </c>
      <c r="BS4" s="28"/>
      <c r="BT4" s="28">
        <f t="shared" ref="BT4:BT6" si="8">(AR4*6%)/2</f>
        <v>137.22844799999999</v>
      </c>
      <c r="BU4" s="28">
        <f t="shared" ref="BU4:BU6" si="9">(AR4*6%)/2</f>
        <v>137.22844799999999</v>
      </c>
      <c r="BV4" s="28">
        <v>0</v>
      </c>
    </row>
    <row r="5" spans="1:74" s="19" customFormat="1" x14ac:dyDescent="0.3">
      <c r="B5" s="20" t="s">
        <v>107</v>
      </c>
      <c r="C5" s="20" t="s">
        <v>87</v>
      </c>
      <c r="D5" s="21"/>
      <c r="E5" s="20" t="s">
        <v>88</v>
      </c>
      <c r="F5" s="20" t="s">
        <v>89</v>
      </c>
      <c r="G5" s="20" t="s">
        <v>90</v>
      </c>
      <c r="H5" s="20" t="s">
        <v>77</v>
      </c>
      <c r="I5" s="22">
        <v>43565</v>
      </c>
      <c r="J5" s="20"/>
      <c r="K5" s="21"/>
      <c r="L5" s="20"/>
      <c r="M5" s="21"/>
      <c r="N5" s="20" t="s">
        <v>78</v>
      </c>
      <c r="O5" s="20"/>
      <c r="P5" s="20"/>
      <c r="Q5" s="21"/>
      <c r="R5" s="21"/>
      <c r="S5" s="20"/>
      <c r="T5" s="20"/>
      <c r="U5" s="20"/>
      <c r="V5" s="21"/>
      <c r="W5" s="20"/>
      <c r="X5" s="21"/>
      <c r="Y5" s="20" t="s">
        <v>91</v>
      </c>
      <c r="Z5" s="23">
        <v>43751</v>
      </c>
      <c r="AA5" s="23">
        <v>43753</v>
      </c>
      <c r="AB5" s="20">
        <v>2</v>
      </c>
      <c r="AC5" s="20">
        <v>1652</v>
      </c>
      <c r="AD5" s="20" t="s">
        <v>92</v>
      </c>
      <c r="AE5" s="20" t="s">
        <v>93</v>
      </c>
      <c r="AF5" s="20">
        <v>3303</v>
      </c>
      <c r="AG5" s="25">
        <f t="shared" si="0"/>
        <v>396.36</v>
      </c>
      <c r="AH5" s="20">
        <v>0</v>
      </c>
      <c r="AI5" s="20">
        <v>0</v>
      </c>
      <c r="AJ5" s="20">
        <v>0</v>
      </c>
      <c r="AK5" s="20">
        <v>0</v>
      </c>
      <c r="AL5" s="26">
        <f t="shared" si="1"/>
        <v>3699.36</v>
      </c>
      <c r="AM5" s="20">
        <v>0</v>
      </c>
      <c r="AN5" s="20">
        <v>0</v>
      </c>
      <c r="AO5" s="20">
        <f t="shared" si="2"/>
        <v>3303</v>
      </c>
      <c r="AP5" s="20">
        <v>0</v>
      </c>
      <c r="AQ5" s="27">
        <f t="shared" si="3"/>
        <v>221.9616</v>
      </c>
      <c r="AR5" s="27">
        <f t="shared" si="4"/>
        <v>3921.3216000000002</v>
      </c>
      <c r="AS5" s="21"/>
      <c r="AT5" s="20" t="s">
        <v>82</v>
      </c>
      <c r="AU5" s="20" t="s">
        <v>83</v>
      </c>
      <c r="AV5" s="16"/>
      <c r="AW5" s="20"/>
      <c r="AX5" s="21"/>
      <c r="AY5" s="21"/>
      <c r="AZ5" s="21"/>
      <c r="BA5" s="21"/>
      <c r="BB5" s="25">
        <f>AG5</f>
        <v>396.36</v>
      </c>
      <c r="BC5" s="21"/>
      <c r="BD5" s="21"/>
      <c r="BE5" s="21"/>
      <c r="BF5" s="21"/>
      <c r="BG5" s="21"/>
      <c r="BH5" s="20"/>
      <c r="BI5" s="20"/>
      <c r="BJ5" s="20" t="s">
        <v>108</v>
      </c>
      <c r="BK5" s="15" t="s">
        <v>104</v>
      </c>
      <c r="BL5" s="15" t="s">
        <v>103</v>
      </c>
      <c r="BM5" s="24">
        <v>1</v>
      </c>
      <c r="BN5" s="19">
        <v>2</v>
      </c>
      <c r="BO5" s="28">
        <f t="shared" si="5"/>
        <v>198.18</v>
      </c>
      <c r="BP5" s="28">
        <f t="shared" si="6"/>
        <v>198.18</v>
      </c>
      <c r="BQ5" s="28">
        <v>0</v>
      </c>
      <c r="BR5" s="28">
        <f t="shared" si="7"/>
        <v>3303</v>
      </c>
      <c r="BS5" s="28"/>
      <c r="BT5" s="28">
        <v>0</v>
      </c>
      <c r="BU5" s="28">
        <v>0</v>
      </c>
      <c r="BV5" s="28">
        <v>235.27929600000002</v>
      </c>
    </row>
    <row r="6" spans="1:74" s="19" customFormat="1" x14ac:dyDescent="0.3">
      <c r="B6" s="20" t="s">
        <v>107</v>
      </c>
      <c r="C6" s="20" t="s">
        <v>94</v>
      </c>
      <c r="D6" s="21"/>
      <c r="E6" s="20" t="s">
        <v>95</v>
      </c>
      <c r="F6" s="20" t="s">
        <v>96</v>
      </c>
      <c r="G6" s="20" t="s">
        <v>97</v>
      </c>
      <c r="H6" s="20" t="s">
        <v>77</v>
      </c>
      <c r="I6" s="22">
        <v>43565</v>
      </c>
      <c r="J6" s="20"/>
      <c r="K6" s="21"/>
      <c r="L6" s="20"/>
      <c r="M6" s="21"/>
      <c r="N6" s="20" t="s">
        <v>78</v>
      </c>
      <c r="O6" s="20"/>
      <c r="P6" s="20"/>
      <c r="Q6" s="20"/>
      <c r="R6" s="20"/>
      <c r="S6" s="20"/>
      <c r="T6" s="20"/>
      <c r="U6" s="20"/>
      <c r="V6" s="20"/>
      <c r="W6" s="20"/>
      <c r="X6" s="21"/>
      <c r="Y6" s="20" t="s">
        <v>98</v>
      </c>
      <c r="Z6" s="23">
        <v>43742</v>
      </c>
      <c r="AA6" s="23">
        <v>43743</v>
      </c>
      <c r="AB6" s="20">
        <v>1</v>
      </c>
      <c r="AC6" s="20">
        <v>1834</v>
      </c>
      <c r="AD6" s="20" t="s">
        <v>99</v>
      </c>
      <c r="AE6" s="20" t="s">
        <v>100</v>
      </c>
      <c r="AF6" s="20">
        <v>1651.5</v>
      </c>
      <c r="AG6" s="25">
        <f t="shared" si="0"/>
        <v>198.18</v>
      </c>
      <c r="AH6" s="20">
        <v>0</v>
      </c>
      <c r="AI6" s="20">
        <v>0</v>
      </c>
      <c r="AJ6" s="20">
        <v>0</v>
      </c>
      <c r="AK6" s="20">
        <v>0</v>
      </c>
      <c r="AL6" s="26">
        <f t="shared" si="1"/>
        <v>1849.68</v>
      </c>
      <c r="AM6" s="20">
        <v>0</v>
      </c>
      <c r="AN6" s="20">
        <v>0</v>
      </c>
      <c r="AO6" s="20">
        <f t="shared" si="2"/>
        <v>1651.5</v>
      </c>
      <c r="AP6" s="20">
        <v>0</v>
      </c>
      <c r="AQ6" s="27">
        <f t="shared" si="3"/>
        <v>110.9808</v>
      </c>
      <c r="AR6" s="27">
        <f t="shared" si="4"/>
        <v>1960.6608000000001</v>
      </c>
      <c r="AS6" s="21"/>
      <c r="AT6" s="20" t="s">
        <v>82</v>
      </c>
      <c r="AU6" s="20" t="s">
        <v>83</v>
      </c>
      <c r="AV6" s="16"/>
      <c r="AW6" s="20"/>
      <c r="AX6" s="21"/>
      <c r="AY6" s="21"/>
      <c r="AZ6" s="20"/>
      <c r="BA6" s="21"/>
      <c r="BB6" s="25">
        <f>AG6</f>
        <v>198.18</v>
      </c>
      <c r="BC6" s="21"/>
      <c r="BD6" s="21"/>
      <c r="BE6" s="21"/>
      <c r="BF6" s="21"/>
      <c r="BG6" s="21"/>
      <c r="BH6" s="20"/>
      <c r="BI6" s="20"/>
      <c r="BJ6" s="15" t="s">
        <v>106</v>
      </c>
      <c r="BK6" s="15" t="s">
        <v>106</v>
      </c>
      <c r="BL6" s="15" t="s">
        <v>105</v>
      </c>
      <c r="BM6" s="24">
        <v>1</v>
      </c>
      <c r="BN6" s="19">
        <v>1</v>
      </c>
      <c r="BO6" s="28">
        <f t="shared" si="5"/>
        <v>99.09</v>
      </c>
      <c r="BP6" s="28">
        <f t="shared" si="6"/>
        <v>99.09</v>
      </c>
      <c r="BQ6" s="28">
        <v>0</v>
      </c>
      <c r="BR6" s="28">
        <f t="shared" si="7"/>
        <v>1651.5</v>
      </c>
      <c r="BS6" s="28"/>
      <c r="BT6" s="28">
        <f t="shared" si="8"/>
        <v>58.819824000000004</v>
      </c>
      <c r="BU6" s="28">
        <f t="shared" si="9"/>
        <v>58.819824000000004</v>
      </c>
      <c r="BV6" s="28">
        <v>0</v>
      </c>
    </row>
    <row r="7" spans="1:74" x14ac:dyDescent="0.3">
      <c r="AV7" s="17"/>
    </row>
  </sheetData>
  <conditionalFormatting sqref="Y1">
    <cfRule type="duplicateValues" dxfId="3" priority="4"/>
  </conditionalFormatting>
  <conditionalFormatting sqref="Y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496C-9565-434E-B9EF-0DFA0AFAC6C4}">
  <dimension ref="A1:Z5"/>
  <sheetViews>
    <sheetView topLeftCell="J1" workbookViewId="0">
      <selection activeCell="T2" sqref="T2:T5"/>
    </sheetView>
  </sheetViews>
  <sheetFormatPr defaultRowHeight="14.4" x14ac:dyDescent="0.3"/>
  <cols>
    <col min="1" max="1" width="15.21875" customWidth="1"/>
    <col min="2" max="2" width="15.88671875" bestFit="1" customWidth="1"/>
    <col min="3" max="3" width="14.6640625" customWidth="1"/>
    <col min="4" max="4" width="13.6640625" bestFit="1" customWidth="1"/>
    <col min="5" max="5" width="29.21875" customWidth="1"/>
    <col min="6" max="6" width="11.5546875" bestFit="1" customWidth="1"/>
    <col min="7" max="7" width="12.6640625" bestFit="1" customWidth="1"/>
    <col min="8" max="9" width="19" bestFit="1" customWidth="1"/>
    <col min="10" max="10" width="12.21875" bestFit="1" customWidth="1"/>
    <col min="11" max="11" width="13.77734375" bestFit="1" customWidth="1"/>
    <col min="12" max="12" width="14.109375" bestFit="1" customWidth="1"/>
    <col min="13" max="13" width="11.77734375" bestFit="1" customWidth="1"/>
    <col min="14" max="14" width="11.21875" bestFit="1" customWidth="1"/>
    <col min="15" max="15" width="16.21875" bestFit="1" customWidth="1"/>
    <col min="16" max="16" width="17.33203125" bestFit="1" customWidth="1"/>
    <col min="17" max="17" width="11.88671875" customWidth="1"/>
    <col min="18" max="18" width="11.6640625" customWidth="1"/>
    <col min="19" max="19" width="12.21875" customWidth="1"/>
    <col min="20" max="20" width="13.77734375" bestFit="1" customWidth="1"/>
    <col min="21" max="21" width="12.33203125" bestFit="1" customWidth="1"/>
    <col min="22" max="22" width="12.109375" customWidth="1"/>
    <col min="23" max="23" width="12.33203125" customWidth="1"/>
    <col min="24" max="24" width="17.6640625" customWidth="1"/>
    <col min="25" max="25" width="17.109375" customWidth="1"/>
    <col min="26" max="26" width="16.6640625" bestFit="1" customWidth="1"/>
    <col min="29" max="29" width="28.109375" customWidth="1"/>
    <col min="46" max="46" width="18.44140625" customWidth="1"/>
    <col min="61" max="61" width="11.33203125" bestFit="1" customWidth="1"/>
    <col min="62" max="62" width="10.6640625" bestFit="1" customWidth="1"/>
    <col min="63" max="63" width="18.21875" customWidth="1"/>
    <col min="64" max="64" width="9.5546875" bestFit="1" customWidth="1"/>
    <col min="72" max="72" width="9.44140625" bestFit="1" customWidth="1"/>
  </cols>
  <sheetData>
    <row r="1" spans="1:26" s="31" customFormat="1" ht="43.2" x14ac:dyDescent="0.3">
      <c r="A1" s="40" t="s">
        <v>109</v>
      </c>
      <c r="B1" s="40" t="s">
        <v>110</v>
      </c>
      <c r="C1" s="40" t="s">
        <v>111</v>
      </c>
      <c r="D1" s="40" t="s">
        <v>60</v>
      </c>
      <c r="E1" s="40" t="s">
        <v>112</v>
      </c>
      <c r="F1" s="40" t="s">
        <v>113</v>
      </c>
      <c r="G1" s="40" t="s">
        <v>61</v>
      </c>
      <c r="H1" s="40" t="s">
        <v>114</v>
      </c>
      <c r="I1" s="40" t="s">
        <v>62</v>
      </c>
      <c r="J1" s="40" t="s">
        <v>25</v>
      </c>
      <c r="K1" s="40" t="s">
        <v>26</v>
      </c>
      <c r="L1" s="40" t="s">
        <v>115</v>
      </c>
      <c r="M1" s="40" t="s">
        <v>63</v>
      </c>
      <c r="N1" s="40" t="s">
        <v>116</v>
      </c>
      <c r="O1" s="40" t="s">
        <v>64</v>
      </c>
      <c r="P1" s="40" t="s">
        <v>117</v>
      </c>
      <c r="Q1" s="40" t="s">
        <v>65</v>
      </c>
      <c r="R1" s="40" t="s">
        <v>66</v>
      </c>
      <c r="S1" s="40" t="s">
        <v>67</v>
      </c>
      <c r="T1" s="40" t="s">
        <v>118</v>
      </c>
      <c r="U1" s="40" t="s">
        <v>119</v>
      </c>
      <c r="V1" s="40" t="s">
        <v>70</v>
      </c>
      <c r="W1" s="40" t="s">
        <v>71</v>
      </c>
      <c r="X1" s="40" t="s">
        <v>72</v>
      </c>
      <c r="Y1" s="40" t="s">
        <v>125</v>
      </c>
      <c r="Z1" s="40" t="s">
        <v>126</v>
      </c>
    </row>
    <row r="2" spans="1:26" x14ac:dyDescent="0.3">
      <c r="A2" s="41">
        <v>43741</v>
      </c>
      <c r="B2" s="33" t="s">
        <v>73</v>
      </c>
      <c r="C2" s="33" t="s">
        <v>107</v>
      </c>
      <c r="D2" s="34" t="s">
        <v>102</v>
      </c>
      <c r="E2" s="33" t="s">
        <v>80</v>
      </c>
      <c r="F2" s="33" t="s">
        <v>81</v>
      </c>
      <c r="G2" s="34" t="s">
        <v>102</v>
      </c>
      <c r="H2" s="33" t="s">
        <v>77</v>
      </c>
      <c r="I2" s="34" t="s">
        <v>101</v>
      </c>
      <c r="J2" s="32">
        <v>43742</v>
      </c>
      <c r="K2" s="32">
        <v>43746</v>
      </c>
      <c r="L2" s="33" t="s">
        <v>120</v>
      </c>
      <c r="M2" s="35">
        <v>1</v>
      </c>
      <c r="N2" s="36">
        <f>K2-J2</f>
        <v>4</v>
      </c>
      <c r="O2" s="35">
        <v>4</v>
      </c>
      <c r="P2" s="53">
        <v>3440.18</v>
      </c>
      <c r="Q2" s="38">
        <f>(P2*12%)/2</f>
        <v>206.41079999999999</v>
      </c>
      <c r="R2" s="38">
        <f>(P2*12%)/2</f>
        <v>206.41079999999999</v>
      </c>
      <c r="S2" s="36">
        <v>0</v>
      </c>
      <c r="T2" s="37">
        <f>P2+Q2+R2+S2</f>
        <v>3853.0016000000001</v>
      </c>
      <c r="U2" s="37">
        <f>P2+(P2*6%)</f>
        <v>3646.5907999999999</v>
      </c>
      <c r="V2" s="39">
        <f>(U2*12%)/2</f>
        <v>218.79544799999999</v>
      </c>
      <c r="W2" s="39">
        <f>(U2*12%)/2</f>
        <v>218.79544799999999</v>
      </c>
      <c r="X2" s="36">
        <v>0</v>
      </c>
      <c r="Y2" s="37">
        <f>U2+V2+W2+X2</f>
        <v>4084.1816959999996</v>
      </c>
      <c r="Z2" s="42" t="s">
        <v>79</v>
      </c>
    </row>
    <row r="3" spans="1:26" x14ac:dyDescent="0.3">
      <c r="A3" s="41">
        <v>43741</v>
      </c>
      <c r="B3" s="33" t="s">
        <v>73</v>
      </c>
      <c r="C3" s="33" t="s">
        <v>107</v>
      </c>
      <c r="D3" s="34" t="s">
        <v>102</v>
      </c>
      <c r="E3" s="33" t="s">
        <v>80</v>
      </c>
      <c r="F3" s="33" t="s">
        <v>81</v>
      </c>
      <c r="G3" s="34" t="s">
        <v>102</v>
      </c>
      <c r="H3" s="33" t="s">
        <v>77</v>
      </c>
      <c r="I3" s="34" t="s">
        <v>101</v>
      </c>
      <c r="J3" s="32">
        <v>43742</v>
      </c>
      <c r="K3" s="32">
        <v>43746</v>
      </c>
      <c r="L3" s="33" t="s">
        <v>121</v>
      </c>
      <c r="M3" s="35">
        <v>1</v>
      </c>
      <c r="N3" s="36">
        <f t="shared" ref="N3:N5" si="0">K3-J3</f>
        <v>4</v>
      </c>
      <c r="O3" s="36">
        <v>4</v>
      </c>
      <c r="P3" s="37">
        <v>3440.18</v>
      </c>
      <c r="Q3" s="38">
        <f t="shared" ref="Q3:Q5" si="1">(P3*12%)/2</f>
        <v>206.41079999999999</v>
      </c>
      <c r="R3" s="38">
        <f t="shared" ref="R3:R5" si="2">(P3*12%)/2</f>
        <v>206.41079999999999</v>
      </c>
      <c r="S3" s="36">
        <v>0</v>
      </c>
      <c r="T3" s="37">
        <f t="shared" ref="T3:T5" si="3">P3+Q3+R3+S3</f>
        <v>3853.0016000000001</v>
      </c>
      <c r="U3" s="37">
        <f t="shared" ref="U3:U5" si="4">P3+(P3*6%)</f>
        <v>3646.5907999999999</v>
      </c>
      <c r="V3" s="39">
        <f t="shared" ref="V3:V5" si="5">(U3*12%)/2</f>
        <v>218.79544799999999</v>
      </c>
      <c r="W3" s="39">
        <f t="shared" ref="W3:W5" si="6">(U3*12%)/2</f>
        <v>218.79544799999999</v>
      </c>
      <c r="X3" s="36">
        <v>0</v>
      </c>
      <c r="Y3" s="37">
        <f t="shared" ref="Y3:Y5" si="7">U3+V3+W3+X3</f>
        <v>4084.1816959999996</v>
      </c>
      <c r="Z3" s="42" t="s">
        <v>79</v>
      </c>
    </row>
    <row r="4" spans="1:26" x14ac:dyDescent="0.3">
      <c r="A4" s="41">
        <v>43742</v>
      </c>
      <c r="B4" s="33" t="s">
        <v>87</v>
      </c>
      <c r="C4" s="33" t="s">
        <v>107</v>
      </c>
      <c r="D4" s="34" t="s">
        <v>104</v>
      </c>
      <c r="E4" s="33" t="s">
        <v>92</v>
      </c>
      <c r="F4" s="33" t="s">
        <v>93</v>
      </c>
      <c r="G4" s="34" t="s">
        <v>104</v>
      </c>
      <c r="H4" s="33" t="s">
        <v>77</v>
      </c>
      <c r="I4" s="34" t="s">
        <v>103</v>
      </c>
      <c r="J4" s="32">
        <v>43751</v>
      </c>
      <c r="K4" s="32">
        <v>43753</v>
      </c>
      <c r="L4" s="33" t="s">
        <v>122</v>
      </c>
      <c r="M4" s="35">
        <v>1</v>
      </c>
      <c r="N4" s="36">
        <f t="shared" si="0"/>
        <v>2</v>
      </c>
      <c r="O4" s="36">
        <v>2</v>
      </c>
      <c r="P4" s="37">
        <v>2949.11</v>
      </c>
      <c r="Q4" s="38">
        <f t="shared" si="1"/>
        <v>176.94659999999999</v>
      </c>
      <c r="R4" s="38">
        <f t="shared" si="2"/>
        <v>176.94659999999999</v>
      </c>
      <c r="S4" s="36">
        <v>0</v>
      </c>
      <c r="T4" s="37">
        <f t="shared" si="3"/>
        <v>3303.0032000000001</v>
      </c>
      <c r="U4" s="37">
        <f t="shared" si="4"/>
        <v>3126.0565999999999</v>
      </c>
      <c r="V4" s="39">
        <f t="shared" si="5"/>
        <v>187.56339599999998</v>
      </c>
      <c r="W4" s="39">
        <f t="shared" si="6"/>
        <v>187.56339599999998</v>
      </c>
      <c r="X4" s="36">
        <v>0</v>
      </c>
      <c r="Y4" s="37">
        <f t="shared" si="7"/>
        <v>3501.1833919999999</v>
      </c>
      <c r="Z4" s="42" t="s">
        <v>91</v>
      </c>
    </row>
    <row r="5" spans="1:26" ht="15" thickBot="1" x14ac:dyDescent="0.35">
      <c r="A5" s="43">
        <v>43742</v>
      </c>
      <c r="B5" s="44" t="s">
        <v>94</v>
      </c>
      <c r="C5" s="44" t="s">
        <v>107</v>
      </c>
      <c r="D5" s="45" t="s">
        <v>106</v>
      </c>
      <c r="E5" s="44" t="s">
        <v>124</v>
      </c>
      <c r="F5" s="44" t="s">
        <v>100</v>
      </c>
      <c r="G5" s="45" t="s">
        <v>106</v>
      </c>
      <c r="H5" s="44" t="s">
        <v>77</v>
      </c>
      <c r="I5" s="45" t="s">
        <v>105</v>
      </c>
      <c r="J5" s="46">
        <v>43742</v>
      </c>
      <c r="K5" s="46">
        <v>43743</v>
      </c>
      <c r="L5" s="44" t="s">
        <v>123</v>
      </c>
      <c r="M5" s="47">
        <v>1</v>
      </c>
      <c r="N5" s="48">
        <f t="shared" si="0"/>
        <v>1</v>
      </c>
      <c r="O5" s="48">
        <v>1</v>
      </c>
      <c r="P5" s="49">
        <v>1474.55</v>
      </c>
      <c r="Q5" s="50">
        <f t="shared" si="1"/>
        <v>88.472999999999999</v>
      </c>
      <c r="R5" s="50">
        <f t="shared" si="2"/>
        <v>88.472999999999999</v>
      </c>
      <c r="S5" s="48">
        <v>0</v>
      </c>
      <c r="T5" s="49">
        <f t="shared" si="3"/>
        <v>1651.4959999999999</v>
      </c>
      <c r="U5" s="49">
        <f t="shared" si="4"/>
        <v>1563.0229999999999</v>
      </c>
      <c r="V5" s="51">
        <f t="shared" si="5"/>
        <v>93.781379999999984</v>
      </c>
      <c r="W5" s="51">
        <f t="shared" si="6"/>
        <v>93.781379999999984</v>
      </c>
      <c r="X5" s="48">
        <v>0</v>
      </c>
      <c r="Y5" s="49">
        <f t="shared" si="7"/>
        <v>1750.5857599999997</v>
      </c>
      <c r="Z5" s="5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2DB6-EEC9-49E8-ADA7-9FB6B1523EC7}">
  <dimension ref="A1:Z13"/>
  <sheetViews>
    <sheetView tabSelected="1" topLeftCell="Y1" workbookViewId="0">
      <selection activeCell="AQ7" sqref="AQ7"/>
    </sheetView>
  </sheetViews>
  <sheetFormatPr defaultRowHeight="14.4" x14ac:dyDescent="0.3"/>
  <cols>
    <col min="1" max="1" width="15.21875" customWidth="1"/>
    <col min="2" max="2" width="15.88671875" bestFit="1" customWidth="1"/>
    <col min="3" max="3" width="14.6640625" customWidth="1"/>
    <col min="4" max="4" width="13.6640625" bestFit="1" customWidth="1"/>
    <col min="5" max="5" width="29.21875" customWidth="1"/>
    <col min="6" max="6" width="11.5546875" bestFit="1" customWidth="1"/>
    <col min="7" max="7" width="12.6640625" bestFit="1" customWidth="1"/>
    <col min="8" max="9" width="19" bestFit="1" customWidth="1"/>
    <col min="10" max="10" width="12.21875" bestFit="1" customWidth="1"/>
    <col min="11" max="11" width="13.77734375" bestFit="1" customWidth="1"/>
    <col min="12" max="12" width="14.109375" bestFit="1" customWidth="1"/>
    <col min="13" max="13" width="11.77734375" bestFit="1" customWidth="1"/>
    <col min="14" max="14" width="11.21875" bestFit="1" customWidth="1"/>
    <col min="15" max="15" width="16.21875" bestFit="1" customWidth="1"/>
    <col min="16" max="16" width="17.33203125" bestFit="1" customWidth="1"/>
    <col min="17" max="17" width="11.88671875" customWidth="1"/>
    <col min="18" max="18" width="11.6640625" customWidth="1"/>
    <col min="19" max="19" width="12.21875" customWidth="1"/>
    <col min="20" max="20" width="13.77734375" bestFit="1" customWidth="1"/>
    <col min="21" max="21" width="12.33203125" bestFit="1" customWidth="1"/>
    <col min="22" max="22" width="12.109375" customWidth="1"/>
    <col min="23" max="23" width="12.33203125" customWidth="1"/>
    <col min="24" max="24" width="17.6640625" customWidth="1"/>
    <col min="25" max="25" width="17.109375" customWidth="1"/>
    <col min="26" max="26" width="16.6640625" bestFit="1" customWidth="1"/>
    <col min="29" max="29" width="28.109375" customWidth="1"/>
    <col min="46" max="46" width="18.44140625" customWidth="1"/>
    <col min="61" max="61" width="11.33203125" bestFit="1" customWidth="1"/>
    <col min="62" max="62" width="10.6640625" bestFit="1" customWidth="1"/>
    <col min="63" max="63" width="18.21875" customWidth="1"/>
    <col min="64" max="64" width="9.5546875" bestFit="1" customWidth="1"/>
    <col min="72" max="72" width="9.44140625" bestFit="1" customWidth="1"/>
  </cols>
  <sheetData>
    <row r="1" spans="1:26" s="31" customFormat="1" ht="43.2" x14ac:dyDescent="0.3">
      <c r="A1" s="40" t="s">
        <v>109</v>
      </c>
      <c r="B1" s="40" t="s">
        <v>110</v>
      </c>
      <c r="C1" s="40" t="s">
        <v>111</v>
      </c>
      <c r="D1" s="40" t="s">
        <v>60</v>
      </c>
      <c r="E1" s="40" t="s">
        <v>112</v>
      </c>
      <c r="F1" s="40" t="s">
        <v>113</v>
      </c>
      <c r="G1" s="40" t="s">
        <v>61</v>
      </c>
      <c r="H1" s="40" t="s">
        <v>114</v>
      </c>
      <c r="I1" s="40" t="s">
        <v>62</v>
      </c>
      <c r="J1" s="40" t="s">
        <v>25</v>
      </c>
      <c r="K1" s="40" t="s">
        <v>26</v>
      </c>
      <c r="L1" s="55" t="s">
        <v>115</v>
      </c>
      <c r="M1" s="40" t="s">
        <v>63</v>
      </c>
      <c r="N1" s="40" t="s">
        <v>116</v>
      </c>
      <c r="O1" s="40" t="s">
        <v>64</v>
      </c>
      <c r="P1" s="54" t="s">
        <v>117</v>
      </c>
      <c r="Q1" s="54" t="s">
        <v>65</v>
      </c>
      <c r="R1" s="54" t="s">
        <v>66</v>
      </c>
      <c r="S1" s="40" t="s">
        <v>67</v>
      </c>
      <c r="T1" s="40" t="s">
        <v>118</v>
      </c>
      <c r="U1" s="54" t="s">
        <v>119</v>
      </c>
      <c r="V1" s="54" t="s">
        <v>70</v>
      </c>
      <c r="W1" s="54" t="s">
        <v>71</v>
      </c>
      <c r="X1" s="40" t="s">
        <v>72</v>
      </c>
      <c r="Y1" s="40" t="s">
        <v>125</v>
      </c>
      <c r="Z1" s="40" t="s">
        <v>126</v>
      </c>
    </row>
    <row r="2" spans="1:26" x14ac:dyDescent="0.3">
      <c r="A2" s="41">
        <v>43741</v>
      </c>
      <c r="B2" s="33" t="s">
        <v>73</v>
      </c>
      <c r="C2" s="33" t="s">
        <v>107</v>
      </c>
      <c r="D2" s="34" t="s">
        <v>102</v>
      </c>
      <c r="E2" s="33" t="s">
        <v>80</v>
      </c>
      <c r="F2" s="33" t="s">
        <v>81</v>
      </c>
      <c r="G2" s="34" t="s">
        <v>102</v>
      </c>
      <c r="H2" s="33" t="s">
        <v>77</v>
      </c>
      <c r="I2" s="34" t="s">
        <v>101</v>
      </c>
      <c r="J2" s="32">
        <v>43742</v>
      </c>
      <c r="K2" s="32">
        <v>43746</v>
      </c>
      <c r="L2" s="56" t="s">
        <v>120</v>
      </c>
      <c r="M2" s="58">
        <v>1</v>
      </c>
      <c r="N2" s="36">
        <f>K2-J2</f>
        <v>4</v>
      </c>
      <c r="O2" s="35">
        <v>4</v>
      </c>
      <c r="P2" s="53">
        <v>1720.09</v>
      </c>
      <c r="Q2" s="38">
        <f>(P2*12%)/2</f>
        <v>103.2054</v>
      </c>
      <c r="R2" s="38">
        <f>(P2*12%)/2</f>
        <v>103.2054</v>
      </c>
      <c r="S2" s="36">
        <v>0</v>
      </c>
      <c r="T2" s="37">
        <f>(P2+Q2+R2+S2)*N2</f>
        <v>7706.0032000000001</v>
      </c>
      <c r="U2" s="37">
        <f>P2+(P2*6%)</f>
        <v>1823.2954</v>
      </c>
      <c r="V2" s="39">
        <f>(U2*12%)/2</f>
        <v>109.397724</v>
      </c>
      <c r="W2" s="39">
        <f>(U2*12%)/2</f>
        <v>109.397724</v>
      </c>
      <c r="X2" s="36">
        <v>0</v>
      </c>
      <c r="Y2" s="37">
        <f>(U2+V2+W2+X2)*N2</f>
        <v>8168.3633919999993</v>
      </c>
      <c r="Z2" s="42" t="s">
        <v>79</v>
      </c>
    </row>
    <row r="3" spans="1:26" x14ac:dyDescent="0.3">
      <c r="A3" s="41">
        <v>43742</v>
      </c>
      <c r="B3" s="33" t="s">
        <v>87</v>
      </c>
      <c r="C3" s="33" t="s">
        <v>107</v>
      </c>
      <c r="D3" s="34" t="s">
        <v>104</v>
      </c>
      <c r="E3" s="33" t="s">
        <v>92</v>
      </c>
      <c r="F3" s="33" t="s">
        <v>93</v>
      </c>
      <c r="G3" s="34" t="s">
        <v>104</v>
      </c>
      <c r="H3" s="33" t="s">
        <v>77</v>
      </c>
      <c r="I3" s="34" t="s">
        <v>103</v>
      </c>
      <c r="J3" s="32">
        <v>43751</v>
      </c>
      <c r="K3" s="32">
        <v>43753</v>
      </c>
      <c r="L3" s="56" t="s">
        <v>122</v>
      </c>
      <c r="M3" s="58">
        <v>1</v>
      </c>
      <c r="N3" s="36">
        <f t="shared" ref="N3:N4" si="0">K3-J3</f>
        <v>2</v>
      </c>
      <c r="O3" s="36">
        <v>2</v>
      </c>
      <c r="P3" s="37">
        <f>2949.11/N3</f>
        <v>1474.5550000000001</v>
      </c>
      <c r="Q3" s="38">
        <f t="shared" ref="Q3:Q4" si="1">(P3*12%)/2</f>
        <v>88.473299999999995</v>
      </c>
      <c r="R3" s="38">
        <f t="shared" ref="R3:R4" si="2">(P3*12%)/2</f>
        <v>88.473299999999995</v>
      </c>
      <c r="S3" s="36">
        <v>0</v>
      </c>
      <c r="T3" s="37">
        <f t="shared" ref="T3:T4" si="3">(P3+Q3+R3+S3)*N3</f>
        <v>3303.0032000000001</v>
      </c>
      <c r="U3" s="37">
        <f t="shared" ref="U3:U4" si="4">P3+(P3*6%)</f>
        <v>1563.0282999999999</v>
      </c>
      <c r="V3" s="39">
        <f t="shared" ref="V3:V4" si="5">(U3*12%)/2</f>
        <v>93.781697999999992</v>
      </c>
      <c r="W3" s="39">
        <f t="shared" ref="W3:W4" si="6">(U3*12%)/2</f>
        <v>93.781697999999992</v>
      </c>
      <c r="X3" s="36">
        <v>0</v>
      </c>
      <c r="Y3" s="37">
        <f t="shared" ref="Y3:Y4" si="7">(U3+V3+W3+X3)*N3</f>
        <v>3501.1833919999999</v>
      </c>
      <c r="Z3" s="42" t="s">
        <v>91</v>
      </c>
    </row>
    <row r="4" spans="1:26" ht="15" thickBot="1" x14ac:dyDescent="0.35">
      <c r="A4" s="43">
        <v>43742</v>
      </c>
      <c r="B4" s="44" t="s">
        <v>94</v>
      </c>
      <c r="C4" s="44" t="s">
        <v>107</v>
      </c>
      <c r="D4" s="45" t="s">
        <v>106</v>
      </c>
      <c r="E4" s="44" t="s">
        <v>124</v>
      </c>
      <c r="F4" s="44" t="s">
        <v>100</v>
      </c>
      <c r="G4" s="45" t="s">
        <v>106</v>
      </c>
      <c r="H4" s="44" t="s">
        <v>77</v>
      </c>
      <c r="I4" s="45" t="s">
        <v>105</v>
      </c>
      <c r="J4" s="46">
        <v>43742</v>
      </c>
      <c r="K4" s="46">
        <v>43743</v>
      </c>
      <c r="L4" s="57" t="s">
        <v>123</v>
      </c>
      <c r="M4" s="59">
        <v>1</v>
      </c>
      <c r="N4" s="48">
        <f t="shared" si="0"/>
        <v>1</v>
      </c>
      <c r="O4" s="48">
        <v>1</v>
      </c>
      <c r="P4" s="49">
        <v>1474.55</v>
      </c>
      <c r="Q4" s="50">
        <f t="shared" si="1"/>
        <v>88.472999999999999</v>
      </c>
      <c r="R4" s="50">
        <f t="shared" si="2"/>
        <v>88.472999999999999</v>
      </c>
      <c r="S4" s="48">
        <v>0</v>
      </c>
      <c r="T4" s="49">
        <f t="shared" si="3"/>
        <v>1651.4959999999999</v>
      </c>
      <c r="U4" s="49">
        <f t="shared" si="4"/>
        <v>1563.0229999999999</v>
      </c>
      <c r="V4" s="51">
        <f t="shared" si="5"/>
        <v>93.781379999999984</v>
      </c>
      <c r="W4" s="51">
        <f t="shared" si="6"/>
        <v>93.781379999999984</v>
      </c>
      <c r="X4" s="48">
        <v>0</v>
      </c>
      <c r="Y4" s="49">
        <f t="shared" si="7"/>
        <v>1750.5857599999997</v>
      </c>
      <c r="Z4" s="52" t="s">
        <v>98</v>
      </c>
    </row>
    <row r="8" spans="1:26" x14ac:dyDescent="0.3">
      <c r="P8" s="30"/>
      <c r="T8" s="30"/>
    </row>
    <row r="10" spans="1:26" x14ac:dyDescent="0.3">
      <c r="T10" s="29"/>
    </row>
    <row r="11" spans="1:26" x14ac:dyDescent="0.3">
      <c r="T11" s="29"/>
    </row>
    <row r="12" spans="1:26" x14ac:dyDescent="0.3">
      <c r="T12" s="29"/>
    </row>
    <row r="13" spans="1:26" x14ac:dyDescent="0.3">
      <c r="T13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Sample Upload Templete.1</vt:lpstr>
      <vt:lpstr>Sample Upload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Shashikumar A</dc:creator>
  <cp:lastModifiedBy>Shashikumar A</cp:lastModifiedBy>
  <dcterms:created xsi:type="dcterms:W3CDTF">2019-10-23T10:49:30Z</dcterms:created>
  <dcterms:modified xsi:type="dcterms:W3CDTF">2019-10-26T04:37:50Z</dcterms:modified>
</cp:coreProperties>
</file>