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IITB\Downloads\"/>
    </mc:Choice>
  </mc:AlternateContent>
  <bookViews>
    <workbookView xWindow="0" yWindow="0" windowWidth="20490" windowHeight="7650"/>
  </bookViews>
  <sheets>
    <sheet name="data_formulae" sheetId="2" r:id="rId1"/>
    <sheet name="inference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D37" i="2"/>
  <c r="E37" i="2"/>
  <c r="F37" i="2"/>
  <c r="D36" i="2"/>
  <c r="E36" i="2"/>
  <c r="F36" i="2"/>
  <c r="D35" i="2"/>
  <c r="E35" i="2"/>
  <c r="F35" i="2"/>
  <c r="D34" i="2"/>
  <c r="E34" i="2"/>
  <c r="F34" i="2"/>
  <c r="D33" i="2"/>
  <c r="E33" i="2"/>
  <c r="F33" i="2"/>
  <c r="D28" i="2"/>
  <c r="E28" i="2"/>
  <c r="F28" i="2"/>
  <c r="C28" i="2"/>
  <c r="D27" i="2"/>
  <c r="E27" i="2"/>
  <c r="F27" i="2"/>
  <c r="D26" i="2"/>
  <c r="E26" i="2"/>
  <c r="F26" i="2"/>
  <c r="C27" i="2"/>
  <c r="C26" i="2"/>
  <c r="D39" i="2"/>
  <c r="E39" i="2"/>
  <c r="F39" i="2"/>
  <c r="C39" i="2"/>
  <c r="E25" i="2"/>
  <c r="F25" i="2"/>
  <c r="D25" i="2"/>
  <c r="C29" i="2"/>
  <c r="D32" i="2"/>
  <c r="E32" i="2"/>
  <c r="F32" i="2"/>
  <c r="C32" i="2"/>
  <c r="D31" i="2"/>
  <c r="E31" i="2"/>
  <c r="F31" i="2"/>
  <c r="C31" i="2"/>
  <c r="D30" i="2"/>
  <c r="E30" i="2"/>
  <c r="F30" i="2"/>
  <c r="C30" i="2"/>
  <c r="D29" i="2"/>
  <c r="E29" i="2"/>
  <c r="F29" i="2"/>
  <c r="D23" i="2"/>
  <c r="E23" i="2"/>
  <c r="F23" i="2"/>
  <c r="C25" i="2"/>
  <c r="D24" i="2"/>
  <c r="E24" i="2"/>
  <c r="F24" i="2"/>
  <c r="C24" i="2"/>
  <c r="C20" i="2"/>
  <c r="D20" i="2"/>
  <c r="F18" i="2"/>
  <c r="E18" i="2"/>
  <c r="D18" i="2"/>
  <c r="D17" i="2"/>
  <c r="F17" i="2"/>
  <c r="E17" i="2"/>
  <c r="C17" i="2"/>
  <c r="C34" i="2" l="1"/>
  <c r="C35" i="2" s="1"/>
  <c r="C33" i="2"/>
  <c r="C37" i="2" l="1"/>
  <c r="C36" i="2"/>
</calcChain>
</file>

<file path=xl/sharedStrings.xml><?xml version="1.0" encoding="utf-8"?>
<sst xmlns="http://schemas.openxmlformats.org/spreadsheetml/2006/main" count="92" uniqueCount="73">
  <si>
    <t>Ge</t>
  </si>
  <si>
    <t>Si</t>
  </si>
  <si>
    <t>T(K)</t>
  </si>
  <si>
    <t>K</t>
  </si>
  <si>
    <t>E0</t>
  </si>
  <si>
    <t>F/cm</t>
  </si>
  <si>
    <t>Er</t>
  </si>
  <si>
    <t>Q</t>
  </si>
  <si>
    <t>c</t>
  </si>
  <si>
    <t>k</t>
  </si>
  <si>
    <t>J/K</t>
  </si>
  <si>
    <t>Eg</t>
  </si>
  <si>
    <t>eV</t>
  </si>
  <si>
    <t>J</t>
  </si>
  <si>
    <t>NA</t>
  </si>
  <si>
    <t>atoms/cm^3</t>
  </si>
  <si>
    <t>ND</t>
  </si>
  <si>
    <t>E_critical</t>
  </si>
  <si>
    <t>V/cm</t>
  </si>
  <si>
    <t>un</t>
  </si>
  <si>
    <t>cm^2/V/s</t>
  </si>
  <si>
    <t>3.90E+0.3</t>
  </si>
  <si>
    <t>1.35E+0.3</t>
  </si>
  <si>
    <t>up</t>
  </si>
  <si>
    <t>Dp</t>
  </si>
  <si>
    <t>cm^2/s</t>
  </si>
  <si>
    <t>Dn</t>
  </si>
  <si>
    <t>Tau_p</t>
  </si>
  <si>
    <t>s</t>
  </si>
  <si>
    <t>Tau_n</t>
  </si>
  <si>
    <t>W</t>
  </si>
  <si>
    <t>cm</t>
  </si>
  <si>
    <t>h</t>
  </si>
  <si>
    <t>l</t>
  </si>
  <si>
    <t>ni</t>
  </si>
  <si>
    <t>electron/cm^3</t>
  </si>
  <si>
    <t>ni = B * T^(3/2) * EXP(-Eg/2KT)</t>
  </si>
  <si>
    <t>B = 5.23 * 10^15</t>
  </si>
  <si>
    <t>Vt</t>
  </si>
  <si>
    <t>V</t>
  </si>
  <si>
    <t>Vt = KT/q = 26 mV in room temp</t>
  </si>
  <si>
    <t>V0</t>
  </si>
  <si>
    <t>V0 = Vt * ln(NA*ND/ni^2)</t>
  </si>
  <si>
    <t>Wp</t>
  </si>
  <si>
    <t>nm</t>
  </si>
  <si>
    <t>Wn</t>
  </si>
  <si>
    <t>wn= SQRT(2*E0*ND/NA*1/(NA+ND))</t>
  </si>
  <si>
    <t>Wd</t>
  </si>
  <si>
    <t>wn+wp = Wd</t>
  </si>
  <si>
    <t>Area</t>
  </si>
  <si>
    <t xml:space="preserve">cm^2 </t>
  </si>
  <si>
    <t>h*w</t>
  </si>
  <si>
    <t>Lp</t>
  </si>
  <si>
    <t>SQRT(Dp* Tau_p)</t>
  </si>
  <si>
    <t>Ln</t>
  </si>
  <si>
    <t>SQRT(Dn* Tau_n)</t>
  </si>
  <si>
    <t>l_sat</t>
  </si>
  <si>
    <t>A</t>
  </si>
  <si>
    <t>I sat = A*Q*ni^2* (Dn/NaLn + Dp/NdLp)</t>
  </si>
  <si>
    <t>Vbd</t>
  </si>
  <si>
    <t>(Ecrit^2)E/2q * (1/Na + 1/Nd)</t>
  </si>
  <si>
    <t>Cj0 per unit area</t>
  </si>
  <si>
    <t>F/cm^2</t>
  </si>
  <si>
    <t>Cj0 = SQRT(qE/2(V0+vr). nand/ (na+nd))</t>
  </si>
  <si>
    <t xml:space="preserve">Cj0 </t>
  </si>
  <si>
    <t xml:space="preserve">F </t>
  </si>
  <si>
    <t>Cj_VR_1V</t>
  </si>
  <si>
    <t>Cj = Cj0 /SQRT(1+Vr/V0) , vr = 1, 2 V</t>
  </si>
  <si>
    <t>Cj_VR_2V</t>
  </si>
  <si>
    <t>F</t>
  </si>
  <si>
    <t>E = E0*Ek</t>
  </si>
  <si>
    <t>Vr+V0</t>
  </si>
  <si>
    <t>wp = SQRT(2*E0*V0*NA/ND*1/(NA+ND))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</si>
</sst>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00E+00"/>
  </numFmts>
  <fonts count="5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sz val="11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2" borderId="1" xfId="0" applyFont="1" applyFill="1" applyBorder="1"/>
    <xf numFmtId="0" fontId="2" fillId="0" borderId="1" xfId="0" applyFont="1" applyBorder="1"/>
    <xf numFmtId="11" fontId="3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438150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496F0-B2D9-32E5-CAA6-7552B9185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8615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topLeftCell="A21" workbookViewId="0">
      <selection activeCell="H26" sqref="H26"/>
    </sheetView>
  </sheetViews>
  <sheetFormatPr defaultRowHeight="15" x14ac:dyDescent="0.25"/>
  <cols>
    <col min="1" max="1" width="15.7109375" bestFit="1" customWidth="1"/>
    <col min="2" max="2" width="14.140625" bestFit="1" customWidth="1"/>
    <col min="3" max="6" width="12.42578125" bestFit="1" customWidth="1"/>
    <col min="8" max="8" width="30" bestFit="1" customWidth="1"/>
  </cols>
  <sheetData>
    <row r="2" spans="1:8" x14ac:dyDescent="0.25">
      <c r="A2" s="2"/>
      <c r="B2" s="2"/>
      <c r="C2" s="2" t="s">
        <v>0</v>
      </c>
      <c r="D2" s="2" t="s">
        <v>1</v>
      </c>
      <c r="E2" s="2" t="s">
        <v>1</v>
      </c>
      <c r="F2" s="2" t="s">
        <v>1</v>
      </c>
    </row>
    <row r="3" spans="1:8" x14ac:dyDescent="0.25">
      <c r="A3" s="2" t="s">
        <v>2</v>
      </c>
      <c r="B3" s="2" t="s">
        <v>3</v>
      </c>
      <c r="C3" s="2">
        <v>300</v>
      </c>
      <c r="D3" s="2">
        <v>300</v>
      </c>
      <c r="E3" s="2">
        <v>77</v>
      </c>
      <c r="F3" s="2">
        <v>400</v>
      </c>
      <c r="H3" s="1"/>
    </row>
    <row r="4" spans="1:8" x14ac:dyDescent="0.25">
      <c r="A4" s="3" t="s">
        <v>4</v>
      </c>
      <c r="B4" s="3" t="s">
        <v>5</v>
      </c>
      <c r="C4" s="4">
        <v>8.8500000000000002E-14</v>
      </c>
      <c r="D4" s="4">
        <v>8.8500000000000002E-14</v>
      </c>
      <c r="E4" s="4">
        <v>8.8500000000000002E-14</v>
      </c>
      <c r="F4" s="4">
        <v>8.8500000000000002E-14</v>
      </c>
    </row>
    <row r="5" spans="1:8" x14ac:dyDescent="0.25">
      <c r="A5" s="3" t="s">
        <v>6</v>
      </c>
      <c r="B5" s="3"/>
      <c r="C5" s="5">
        <v>16.2</v>
      </c>
      <c r="D5" s="5">
        <v>11.8</v>
      </c>
      <c r="E5" s="6">
        <v>11.8</v>
      </c>
      <c r="F5" s="6">
        <v>11.8</v>
      </c>
    </row>
    <row r="6" spans="1:8" x14ac:dyDescent="0.25">
      <c r="A6" s="3" t="s">
        <v>7</v>
      </c>
      <c r="B6" s="3" t="s">
        <v>8</v>
      </c>
      <c r="C6" s="4">
        <v>1.5999999999999999E-19</v>
      </c>
      <c r="D6" s="4">
        <v>1.5999999999999999E-19</v>
      </c>
      <c r="E6" s="4">
        <v>1.5999999999999999E-19</v>
      </c>
      <c r="F6" s="4">
        <v>1.5999999999999999E-19</v>
      </c>
    </row>
    <row r="7" spans="1:8" x14ac:dyDescent="0.25">
      <c r="A7" s="3" t="s">
        <v>9</v>
      </c>
      <c r="B7" s="3" t="s">
        <v>10</v>
      </c>
      <c r="C7" s="4">
        <v>1.3800000000000001E-23</v>
      </c>
      <c r="D7" s="4">
        <v>1.3800000000000001E-23</v>
      </c>
      <c r="E7" s="4">
        <v>1.3800000000000001E-23</v>
      </c>
      <c r="F7" s="4">
        <v>1.3800000000000001E-23</v>
      </c>
    </row>
    <row r="8" spans="1:8" x14ac:dyDescent="0.25">
      <c r="A8" s="3" t="s">
        <v>11</v>
      </c>
      <c r="B8" s="3" t="s">
        <v>12</v>
      </c>
      <c r="C8" s="5">
        <v>0.67</v>
      </c>
      <c r="D8" s="5">
        <v>1.1200000000000001</v>
      </c>
      <c r="E8" s="5">
        <v>1.1200000000000001</v>
      </c>
      <c r="F8" s="5">
        <v>1.1200000000000001</v>
      </c>
    </row>
    <row r="9" spans="1:8" x14ac:dyDescent="0.25">
      <c r="A9" s="3" t="s">
        <v>11</v>
      </c>
      <c r="B9" s="3" t="s">
        <v>13</v>
      </c>
      <c r="C9" s="4">
        <v>1.07E-19</v>
      </c>
      <c r="D9" s="4">
        <v>1.79E-19</v>
      </c>
      <c r="E9" s="4">
        <v>1.79E-19</v>
      </c>
      <c r="F9" s="4">
        <v>1.79E-19</v>
      </c>
    </row>
    <row r="10" spans="1:8" x14ac:dyDescent="0.25">
      <c r="A10" s="3" t="s">
        <v>14</v>
      </c>
      <c r="B10" s="3" t="s">
        <v>15</v>
      </c>
      <c r="C10" s="4">
        <v>1E+17</v>
      </c>
      <c r="D10" s="4">
        <v>1E+17</v>
      </c>
      <c r="E10" s="4">
        <v>1E+17</v>
      </c>
      <c r="F10" s="4">
        <v>1E+17</v>
      </c>
    </row>
    <row r="11" spans="1:8" x14ac:dyDescent="0.25">
      <c r="A11" s="3" t="s">
        <v>16</v>
      </c>
      <c r="B11" s="3" t="s">
        <v>15</v>
      </c>
      <c r="C11" s="4">
        <v>1E+16</v>
      </c>
      <c r="D11" s="4">
        <v>1E+16</v>
      </c>
      <c r="E11" s="4">
        <v>1E+16</v>
      </c>
      <c r="F11" s="4">
        <v>1E+16</v>
      </c>
    </row>
    <row r="12" spans="1:8" x14ac:dyDescent="0.25">
      <c r="A12" s="3" t="s">
        <v>17</v>
      </c>
      <c r="B12" s="3" t="s">
        <v>18</v>
      </c>
      <c r="C12" s="4">
        <v>100000</v>
      </c>
      <c r="D12" s="4">
        <v>300000</v>
      </c>
      <c r="E12" s="4">
        <v>300000</v>
      </c>
      <c r="F12" s="4">
        <v>300000</v>
      </c>
    </row>
    <row r="13" spans="1:8" x14ac:dyDescent="0.25">
      <c r="A13" s="3" t="s">
        <v>19</v>
      </c>
      <c r="B13" s="3" t="s">
        <v>20</v>
      </c>
      <c r="C13" s="7" t="s">
        <v>21</v>
      </c>
      <c r="D13" s="7" t="s">
        <v>22</v>
      </c>
      <c r="E13" s="7" t="s">
        <v>22</v>
      </c>
      <c r="F13" s="7" t="s">
        <v>22</v>
      </c>
    </row>
    <row r="14" spans="1:8" x14ac:dyDescent="0.25">
      <c r="A14" s="3" t="s">
        <v>23</v>
      </c>
      <c r="B14" s="3" t="s">
        <v>20</v>
      </c>
      <c r="C14" s="4">
        <v>1900</v>
      </c>
      <c r="D14" s="4">
        <v>450</v>
      </c>
      <c r="E14" s="4">
        <v>450</v>
      </c>
      <c r="F14" s="4">
        <v>450</v>
      </c>
    </row>
    <row r="15" spans="1:8" x14ac:dyDescent="0.25">
      <c r="A15" s="3" t="s">
        <v>24</v>
      </c>
      <c r="B15" s="3" t="s">
        <v>25</v>
      </c>
      <c r="C15" s="5">
        <v>50</v>
      </c>
      <c r="D15" s="5">
        <v>12</v>
      </c>
      <c r="E15" s="5">
        <v>12</v>
      </c>
      <c r="F15" s="5">
        <v>12</v>
      </c>
    </row>
    <row r="16" spans="1:8" x14ac:dyDescent="0.25">
      <c r="A16" s="3" t="s">
        <v>26</v>
      </c>
      <c r="B16" s="3" t="s">
        <v>25</v>
      </c>
      <c r="C16" s="5">
        <v>100</v>
      </c>
      <c r="D16" s="5">
        <v>36</v>
      </c>
      <c r="E16" s="5">
        <v>36</v>
      </c>
      <c r="F16" s="5">
        <v>36</v>
      </c>
    </row>
    <row r="17" spans="1:9" x14ac:dyDescent="0.25">
      <c r="A17" s="3" t="s">
        <v>27</v>
      </c>
      <c r="B17" s="3" t="s">
        <v>28</v>
      </c>
      <c r="C17" s="5">
        <f>1/1000</f>
        <v>1E-3</v>
      </c>
      <c r="D17" s="5">
        <f xml:space="preserve"> 1/ (10^6)</f>
        <v>9.9999999999999995E-7</v>
      </c>
      <c r="E17" s="5">
        <f xml:space="preserve"> 1/ (10^6)</f>
        <v>9.9999999999999995E-7</v>
      </c>
      <c r="F17" s="5">
        <f xml:space="preserve"> 1/ (10^6)</f>
        <v>9.9999999999999995E-7</v>
      </c>
    </row>
    <row r="18" spans="1:9" x14ac:dyDescent="0.25">
      <c r="A18" s="3" t="s">
        <v>29</v>
      </c>
      <c r="B18" s="3" t="s">
        <v>28</v>
      </c>
      <c r="C18" s="5">
        <v>1E-3</v>
      </c>
      <c r="D18" s="5">
        <f xml:space="preserve"> 2/ (10^6)</f>
        <v>1.9999999999999999E-6</v>
      </c>
      <c r="E18" s="5">
        <f xml:space="preserve"> 2/ (10^6)</f>
        <v>1.9999999999999999E-6</v>
      </c>
      <c r="F18" s="5">
        <f xml:space="preserve"> 2/ (10^6)</f>
        <v>1.9999999999999999E-6</v>
      </c>
    </row>
    <row r="19" spans="1:9" x14ac:dyDescent="0.25">
      <c r="A19" s="3" t="s">
        <v>30</v>
      </c>
      <c r="B19" s="3" t="s">
        <v>31</v>
      </c>
      <c r="C19" s="5">
        <v>0.01</v>
      </c>
      <c r="D19" s="5">
        <v>0.01</v>
      </c>
      <c r="E19" s="5">
        <v>0.01</v>
      </c>
      <c r="F19" s="5">
        <v>0.01</v>
      </c>
    </row>
    <row r="20" spans="1:9" x14ac:dyDescent="0.25">
      <c r="A20" s="3" t="s">
        <v>32</v>
      </c>
      <c r="B20" s="3" t="s">
        <v>31</v>
      </c>
      <c r="C20" s="5">
        <f>1/10^4</f>
        <v>1E-4</v>
      </c>
      <c r="D20" s="5">
        <f>1/10^4</f>
        <v>1E-4</v>
      </c>
      <c r="E20" s="5">
        <v>0.01</v>
      </c>
      <c r="F20" s="5">
        <v>0.01</v>
      </c>
    </row>
    <row r="21" spans="1:9" x14ac:dyDescent="0.25">
      <c r="A21" s="3" t="s">
        <v>33</v>
      </c>
      <c r="B21" s="3" t="s">
        <v>31</v>
      </c>
      <c r="C21" s="5">
        <v>0.01</v>
      </c>
      <c r="D21" s="5">
        <v>0.01</v>
      </c>
      <c r="E21" s="5">
        <v>1E-4</v>
      </c>
      <c r="F21" s="5">
        <v>1E-4</v>
      </c>
    </row>
    <row r="22" spans="1:9" x14ac:dyDescent="0.25">
      <c r="A22" s="3"/>
      <c r="B22" s="3"/>
      <c r="C22" s="5"/>
      <c r="D22" s="5"/>
      <c r="E22" s="5"/>
      <c r="F22" s="5"/>
    </row>
    <row r="23" spans="1:9" x14ac:dyDescent="0.25">
      <c r="A23" s="3" t="s">
        <v>34</v>
      </c>
      <c r="B23" s="3" t="s">
        <v>35</v>
      </c>
      <c r="C23" s="4">
        <f xml:space="preserve"> 5.2 *(10^15) *(C3^(3/2)) * EXP((0-C9)/(C7*C3*2))</f>
        <v>65982021443315.93</v>
      </c>
      <c r="D23" s="4">
        <f t="shared" ref="D23:F23" si="0" xml:space="preserve"> 5.2 *(10^15) *(D3^(3/2)) * EXP((0-D9)/(D7*D3*2))</f>
        <v>11039562457.748575</v>
      </c>
      <c r="E23" s="4">
        <f t="shared" si="0"/>
        <v>9.25249351237887E-19</v>
      </c>
      <c r="F23" s="4">
        <f t="shared" si="0"/>
        <v>3780448333292.6807</v>
      </c>
      <c r="H23" t="s">
        <v>36</v>
      </c>
      <c r="I23" t="s">
        <v>37</v>
      </c>
    </row>
    <row r="24" spans="1:9" x14ac:dyDescent="0.25">
      <c r="A24" s="3" t="s">
        <v>38</v>
      </c>
      <c r="B24" s="3" t="s">
        <v>39</v>
      </c>
      <c r="C24" s="4">
        <f>C7*C3/C6</f>
        <v>2.5875000000000002E-2</v>
      </c>
      <c r="D24" s="4">
        <f t="shared" ref="D24:F24" si="1">D7*D3/D6</f>
        <v>2.5875000000000002E-2</v>
      </c>
      <c r="E24" s="4">
        <f t="shared" si="1"/>
        <v>6.6412500000000013E-3</v>
      </c>
      <c r="F24" s="4">
        <f t="shared" si="1"/>
        <v>3.4500000000000003E-2</v>
      </c>
      <c r="H24" t="s">
        <v>40</v>
      </c>
    </row>
    <row r="25" spans="1:9" x14ac:dyDescent="0.25">
      <c r="A25" s="3" t="s">
        <v>41</v>
      </c>
      <c r="B25" s="3" t="s">
        <v>39</v>
      </c>
      <c r="C25" s="4">
        <f>C24*2.303*LOG10((C10*C11)/(C23*C23))</f>
        <v>0.31947152515982175</v>
      </c>
      <c r="D25" s="4">
        <f>D24*LN((D10*D11)/(D23*D23))</f>
        <v>0.76941396937432815</v>
      </c>
      <c r="E25" s="4">
        <f t="shared" ref="E25:F25" si="2">E24*LN((E10*E11)/(E23*E23))</f>
        <v>1.0561829282785185</v>
      </c>
      <c r="F25" s="4">
        <f t="shared" si="2"/>
        <v>0.62319353133367816</v>
      </c>
      <c r="H25" t="s">
        <v>42</v>
      </c>
    </row>
    <row r="26" spans="1:9" x14ac:dyDescent="0.25">
      <c r="A26" s="3" t="s">
        <v>43</v>
      </c>
      <c r="B26" s="3" t="s">
        <v>44</v>
      </c>
      <c r="C26" s="8">
        <f>SQRT(2*C4*C39/C6*C11/C10*1/(C10+C11))</f>
        <v>2.2262851800982281E-6</v>
      </c>
      <c r="D26" s="8">
        <f t="shared" ref="D26:F26" si="3">SQRT(2*D4*D39/D6*D11/D10*1/(D10+D11))</f>
        <v>5.7001403148848015E-6</v>
      </c>
      <c r="E26" s="8">
        <f t="shared" si="3"/>
        <v>5.7001403148848015E-6</v>
      </c>
      <c r="F26" s="8">
        <f t="shared" si="3"/>
        <v>5.7001403148848015E-6</v>
      </c>
      <c r="H26" t="s">
        <v>72</v>
      </c>
    </row>
    <row r="27" spans="1:9" x14ac:dyDescent="0.25">
      <c r="A27" s="3" t="s">
        <v>45</v>
      </c>
      <c r="B27" s="3" t="s">
        <v>44</v>
      </c>
      <c r="C27" s="9">
        <f>SQRT(2*C4*C39/C6*C10/C11*1/(C10+C11))</f>
        <v>2.2262851800982282E-5</v>
      </c>
      <c r="D27" s="9">
        <f t="shared" ref="D27:F27" si="4">SQRT(2*D4*D39/D6*D10/D11*1/(D10+D11))</f>
        <v>5.700140314884801E-5</v>
      </c>
      <c r="E27" s="9">
        <f t="shared" si="4"/>
        <v>5.700140314884801E-5</v>
      </c>
      <c r="F27" s="9">
        <f t="shared" si="4"/>
        <v>5.700140314884801E-5</v>
      </c>
      <c r="H27" t="s">
        <v>46</v>
      </c>
    </row>
    <row r="28" spans="1:9" x14ac:dyDescent="0.25">
      <c r="A28" s="3" t="s">
        <v>47</v>
      </c>
      <c r="B28" s="3" t="s">
        <v>44</v>
      </c>
      <c r="C28" s="4">
        <f>C26+C27</f>
        <v>2.448913698108051E-5</v>
      </c>
      <c r="D28" s="4">
        <f t="shared" ref="D28:F28" si="5">D26+D27</f>
        <v>6.2701543463732805E-5</v>
      </c>
      <c r="E28" s="4">
        <f t="shared" si="5"/>
        <v>6.2701543463732805E-5</v>
      </c>
      <c r="F28" s="4">
        <f t="shared" si="5"/>
        <v>6.2701543463732805E-5</v>
      </c>
      <c r="H28" t="s">
        <v>48</v>
      </c>
    </row>
    <row r="29" spans="1:9" x14ac:dyDescent="0.25">
      <c r="A29" s="3" t="s">
        <v>49</v>
      </c>
      <c r="B29" s="3" t="s">
        <v>50</v>
      </c>
      <c r="C29" s="5">
        <f>C20*C19</f>
        <v>1.0000000000000002E-6</v>
      </c>
      <c r="D29" s="5">
        <f t="shared" ref="D29:F29" si="6">D21*D20</f>
        <v>1.0000000000000002E-6</v>
      </c>
      <c r="E29" s="5">
        <f t="shared" si="6"/>
        <v>1.0000000000000002E-6</v>
      </c>
      <c r="F29" s="5">
        <f t="shared" si="6"/>
        <v>1.0000000000000002E-6</v>
      </c>
      <c r="H29" t="s">
        <v>51</v>
      </c>
    </row>
    <row r="30" spans="1:9" x14ac:dyDescent="0.25">
      <c r="A30" s="3" t="s">
        <v>52</v>
      </c>
      <c r="B30" s="3" t="s">
        <v>31</v>
      </c>
      <c r="C30" s="5">
        <f>SQRT(C15*C17)</f>
        <v>0.22360679774997896</v>
      </c>
      <c r="D30" s="5">
        <f t="shared" ref="D30:F30" si="7">SQRT(D15*D17)</f>
        <v>3.4641016151377548E-3</v>
      </c>
      <c r="E30" s="5">
        <f t="shared" si="7"/>
        <v>3.4641016151377548E-3</v>
      </c>
      <c r="F30" s="5">
        <f t="shared" si="7"/>
        <v>3.4641016151377548E-3</v>
      </c>
      <c r="H30" t="s">
        <v>53</v>
      </c>
    </row>
    <row r="31" spans="1:9" x14ac:dyDescent="0.25">
      <c r="A31" s="3" t="s">
        <v>54</v>
      </c>
      <c r="B31" s="3" t="s">
        <v>31</v>
      </c>
      <c r="C31" s="5">
        <f>SQRT(C16*C18)</f>
        <v>0.31622776601683794</v>
      </c>
      <c r="D31" s="5">
        <f t="shared" ref="D31:F31" si="8">SQRT(D16*D18)</f>
        <v>8.4852813742385697E-3</v>
      </c>
      <c r="E31" s="5">
        <f t="shared" si="8"/>
        <v>8.4852813742385697E-3</v>
      </c>
      <c r="F31" s="5">
        <f t="shared" si="8"/>
        <v>8.4852813742385697E-3</v>
      </c>
      <c r="H31" t="s">
        <v>55</v>
      </c>
    </row>
    <row r="32" spans="1:9" x14ac:dyDescent="0.25">
      <c r="A32" s="3" t="s">
        <v>56</v>
      </c>
      <c r="B32" s="3" t="s">
        <v>57</v>
      </c>
      <c r="C32" s="4">
        <f>C29*C6*C23*C23*(C16/(C10*C31)+C15/(C11*C30))</f>
        <v>1.7778790485383753E-11</v>
      </c>
      <c r="D32" s="4">
        <f t="shared" ref="D32:F32" si="9">D29*D6*D23*D23*(D16/(D10*D31)+D15/(D11*D30))</f>
        <v>7.5821226629934076E-18</v>
      </c>
      <c r="E32" s="4">
        <f t="shared" si="9"/>
        <v>5.3260429316493159E-74</v>
      </c>
      <c r="F32" s="4">
        <f t="shared" si="9"/>
        <v>8.8914726790630076E-13</v>
      </c>
      <c r="H32" t="s">
        <v>58</v>
      </c>
    </row>
    <row r="33" spans="1:8" x14ac:dyDescent="0.25">
      <c r="A33" s="3" t="s">
        <v>59</v>
      </c>
      <c r="B33" s="3" t="s">
        <v>39</v>
      </c>
      <c r="C33" s="4">
        <f>C39-C25</f>
        <v>4.6088722248401783</v>
      </c>
      <c r="D33" s="4">
        <f t="shared" ref="D33:F33" si="10">D39-D25</f>
        <v>31.538617280625672</v>
      </c>
      <c r="E33" s="4">
        <f t="shared" si="10"/>
        <v>31.251848321721482</v>
      </c>
      <c r="F33" s="4">
        <f t="shared" si="10"/>
        <v>31.684837718666319</v>
      </c>
      <c r="H33" t="s">
        <v>60</v>
      </c>
    </row>
    <row r="34" spans="1:8" x14ac:dyDescent="0.25">
      <c r="A34" s="3" t="s">
        <v>61</v>
      </c>
      <c r="B34" s="3" t="s">
        <v>62</v>
      </c>
      <c r="C34" s="4">
        <f>SQRT(C6*C5*C4*C10*C11/2/C25/(C10+C11))</f>
        <v>5.7129670073135799E-8</v>
      </c>
      <c r="D34" s="4">
        <f t="shared" ref="D34:F34" si="11">SQRT(D6*D5*D4*D10*D11/2/D25/(D10+D11))</f>
        <v>3.1418196847707457E-8</v>
      </c>
      <c r="E34" s="4">
        <f t="shared" si="11"/>
        <v>2.6815859296136477E-8</v>
      </c>
      <c r="F34" s="4">
        <f t="shared" si="11"/>
        <v>3.4909997807169799E-8</v>
      </c>
      <c r="H34" t="s">
        <v>63</v>
      </c>
    </row>
    <row r="35" spans="1:8" x14ac:dyDescent="0.25">
      <c r="A35" s="3" t="s">
        <v>64</v>
      </c>
      <c r="B35" s="3" t="s">
        <v>65</v>
      </c>
      <c r="C35" s="4">
        <f>C34*C29</f>
        <v>5.7129670073135813E-14</v>
      </c>
      <c r="D35" s="4">
        <f t="shared" ref="D35:F35" si="12">D34*D29</f>
        <v>3.1418196847707464E-14</v>
      </c>
      <c r="E35" s="4">
        <f t="shared" si="12"/>
        <v>2.6815859296136482E-14</v>
      </c>
      <c r="F35" s="4">
        <f t="shared" si="12"/>
        <v>3.4909997807169805E-14</v>
      </c>
    </row>
    <row r="36" spans="1:8" x14ac:dyDescent="0.25">
      <c r="A36" s="3" t="s">
        <v>66</v>
      </c>
      <c r="B36" s="3" t="s">
        <v>65</v>
      </c>
      <c r="C36" s="4">
        <f>C35/SQRT(1+1/C25)</f>
        <v>2.8111096263466622E-14</v>
      </c>
      <c r="D36" s="4">
        <f t="shared" ref="D36:F36" si="13">D35/SQRT(1+1/D25)</f>
        <v>2.0717939670111131E-14</v>
      </c>
      <c r="E36" s="4">
        <f t="shared" si="13"/>
        <v>1.9218983565160311E-14</v>
      </c>
      <c r="F36" s="4">
        <f t="shared" si="13"/>
        <v>2.16309771362046E-14</v>
      </c>
      <c r="H36" t="s">
        <v>67</v>
      </c>
    </row>
    <row r="37" spans="1:8" x14ac:dyDescent="0.25">
      <c r="A37" s="3" t="s">
        <v>68</v>
      </c>
      <c r="B37" s="3" t="s">
        <v>69</v>
      </c>
      <c r="C37" s="4">
        <f>C35/SQRT(1+2/C25)</f>
        <v>2.1202314434154226E-14</v>
      </c>
      <c r="D37" s="4">
        <f t="shared" ref="D37:F37" si="14">D35/SQRT(1+2/D25)</f>
        <v>1.6560267612084873E-14</v>
      </c>
      <c r="E37" s="4">
        <f t="shared" si="14"/>
        <v>1.5764188423952039E-14</v>
      </c>
      <c r="F37" s="4">
        <f t="shared" si="14"/>
        <v>1.7015555173292273E-14</v>
      </c>
    </row>
    <row r="38" spans="1:8" x14ac:dyDescent="0.25">
      <c r="A38" s="10"/>
      <c r="B38" s="10"/>
      <c r="C38" s="10"/>
      <c r="D38" s="10"/>
      <c r="E38" s="10"/>
      <c r="F38" s="10"/>
      <c r="H38" t="s">
        <v>70</v>
      </c>
    </row>
    <row r="39" spans="1:8" x14ac:dyDescent="0.25">
      <c r="A39" s="10" t="s">
        <v>71</v>
      </c>
      <c r="B39" s="10"/>
      <c r="C39" s="11">
        <f>C12*C12*C4*C5*(C10+C11)/2/C6/C10/C11</f>
        <v>4.9283437499999998</v>
      </c>
      <c r="D39" s="11">
        <f>D12*D12*D4*D5*(D10+D11)/2/D6/D10/D11</f>
        <v>32.308031249999999</v>
      </c>
      <c r="E39" s="11">
        <f t="shared" ref="E39:F39" si="15">E12*E12*E4*E5*(E10+E11)/2/E6/E10/E11</f>
        <v>32.308031249999999</v>
      </c>
      <c r="F39" s="11">
        <f t="shared" si="15"/>
        <v>32.308031249999999</v>
      </c>
      <c r="H3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data_formulae</vt:lpstr>
      <vt:lpstr>inferences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IIITB</cp:lastModifiedBy>
  <cp:revision/>
  <dcterms:created xsi:type="dcterms:W3CDTF">2024-01-21T08:08:20Z</dcterms:created>
  <dcterms:modified xsi:type="dcterms:W3CDTF">2024-01-25T08:05:58Z</dcterms:modified>
  <cp:category/>
  <cp:contentStatus/>
</cp:coreProperties>
</file>