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d.docs.live.net/d601b16c2f2ed8fd/Documents/"/>
    </mc:Choice>
  </mc:AlternateContent>
  <xr:revisionPtr revIDLastSave="4413" documentId="13_ncr:40009_{ACB078C2-2040-4BE3-9F82-A0DD97C6128F}" xr6:coauthVersionLast="47" xr6:coauthVersionMax="47" xr10:uidLastSave="{D7229265-0A1E-4F48-A945-893C60297749}"/>
  <bookViews>
    <workbookView xWindow="-108" yWindow="-108" windowWidth="23256" windowHeight="12456" activeTab="3" xr2:uid="{00000000-000D-0000-FFFF-FFFF00000000}"/>
  </bookViews>
  <sheets>
    <sheet name="Misc Data + Calculations" sheetId="1" r:id="rId1"/>
    <sheet name="Net Income Build" sheetId="4" r:id="rId2"/>
    <sheet name="IEA Yield + IBL Cost Build" sheetId="8" r:id="rId3"/>
    <sheet name="DCF" sheetId="5" r:id="rId4"/>
  </sheet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6" i="1" l="1"/>
  <c r="AG83" i="1"/>
  <c r="AW386" i="1"/>
  <c r="AO61" i="1"/>
  <c r="AO63" i="1" s="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AD15" i="4"/>
  <c r="AE15" i="4" s="1"/>
  <c r="AF15" i="4" s="1"/>
  <c r="AG15" i="4" s="1"/>
  <c r="AP63" i="1" l="1"/>
  <c r="AP64" i="1" s="1"/>
  <c r="AQ63" i="1"/>
  <c r="AR63" i="1"/>
  <c r="AS63" i="1"/>
  <c r="AT63" i="1"/>
  <c r="AU63" i="1"/>
  <c r="AV63" i="1"/>
  <c r="R256" i="1"/>
  <c r="F256" i="1"/>
  <c r="AO593" i="1"/>
  <c r="AK616" i="1"/>
  <c r="AJ616" i="1"/>
  <c r="Q7" i="5"/>
  <c r="AK596" i="1"/>
  <c r="AW382" i="1"/>
  <c r="AO594" i="1" l="1"/>
  <c r="P4" i="8"/>
  <c r="O4" i="8"/>
  <c r="N4" i="8"/>
  <c r="M4" i="8"/>
  <c r="L4" i="8"/>
  <c r="K4" i="8"/>
  <c r="J4" i="8"/>
  <c r="I4" i="8"/>
  <c r="H4" i="8"/>
  <c r="G4" i="8"/>
  <c r="F4" i="8"/>
  <c r="E4" i="8"/>
  <c r="D4" i="8"/>
  <c r="D23" i="5" l="1"/>
  <c r="BH348" i="1" l="1"/>
  <c r="R50" i="4" l="1"/>
  <c r="R51" i="4" s="1"/>
  <c r="Q50" i="4"/>
  <c r="Q51" i="4" s="1"/>
  <c r="R44" i="4"/>
  <c r="R45" i="4" s="1"/>
  <c r="Q44" i="4"/>
  <c r="Q45" i="4" s="1"/>
  <c r="R37" i="4"/>
  <c r="Q37" i="4"/>
  <c r="R25" i="4"/>
  <c r="R26" i="4" s="1"/>
  <c r="Q25" i="4"/>
  <c r="Q26" i="4" s="1"/>
  <c r="R13" i="4"/>
  <c r="R14" i="4" s="1"/>
  <c r="R19" i="4"/>
  <c r="R20" i="4" s="1"/>
  <c r="Q19" i="4"/>
  <c r="Q20" i="4" s="1"/>
  <c r="Q13" i="4"/>
  <c r="Q14" i="4" s="1"/>
  <c r="R7" i="4"/>
  <c r="R8" i="4" s="1"/>
  <c r="Q7" i="4"/>
  <c r="Q8" i="4" s="1"/>
  <c r="AX572" i="1"/>
  <c r="BK560" i="1"/>
  <c r="BI563" i="1"/>
  <c r="BI568" i="1" s="1"/>
  <c r="BI556" i="1"/>
  <c r="BJ556" i="1" s="1"/>
  <c r="BE564" i="1"/>
  <c r="AV452" i="1"/>
  <c r="AV451" i="1"/>
  <c r="AV450" i="1"/>
  <c r="AV449" i="1"/>
  <c r="AU458" i="1"/>
  <c r="AN453" i="1"/>
  <c r="AN447" i="1" s="1"/>
  <c r="AW549" i="1"/>
  <c r="AV549" i="1"/>
  <c r="AU549" i="1"/>
  <c r="AT549" i="1"/>
  <c r="AS549" i="1"/>
  <c r="AR549" i="1"/>
  <c r="AQ549" i="1"/>
  <c r="AP549" i="1"/>
  <c r="AO549" i="1"/>
  <c r="AN572" i="1"/>
  <c r="AM572" i="1"/>
  <c r="AL572" i="1"/>
  <c r="BC571" i="1"/>
  <c r="BD585" i="1" s="1"/>
  <c r="BB571" i="1"/>
  <c r="BC585" i="1" s="1"/>
  <c r="U44" i="4" s="1"/>
  <c r="U45" i="4" s="1"/>
  <c r="BA571" i="1"/>
  <c r="BB585" i="1" s="1"/>
  <c r="T44" i="4" s="1"/>
  <c r="T45" i="4" s="1"/>
  <c r="AZ571" i="1"/>
  <c r="BA585" i="1" s="1"/>
  <c r="S44" i="4" s="1"/>
  <c r="S45" i="4" s="1"/>
  <c r="AY571" i="1"/>
  <c r="AY572" i="1" s="1"/>
  <c r="AV556" i="1"/>
  <c r="AX563" i="1"/>
  <c r="AW540" i="1"/>
  <c r="AV540" i="1"/>
  <c r="AU540" i="1"/>
  <c r="AT540" i="1"/>
  <c r="AS540" i="1"/>
  <c r="AR540" i="1"/>
  <c r="AQ540" i="1"/>
  <c r="AP540" i="1"/>
  <c r="AO540" i="1"/>
  <c r="AN563" i="1"/>
  <c r="AM563" i="1"/>
  <c r="AL563" i="1"/>
  <c r="AL551" i="1"/>
  <c r="AK526" i="1"/>
  <c r="AW528" i="1"/>
  <c r="AV528" i="1"/>
  <c r="AU528" i="1"/>
  <c r="AT528" i="1"/>
  <c r="AS528" i="1"/>
  <c r="AR528" i="1"/>
  <c r="AQ528" i="1"/>
  <c r="AP528" i="1"/>
  <c r="AO528" i="1"/>
  <c r="AN551" i="1"/>
  <c r="AM551" i="1"/>
  <c r="AX544" i="1"/>
  <c r="AW521" i="1"/>
  <c r="AV521" i="1"/>
  <c r="AU521" i="1"/>
  <c r="AT521" i="1"/>
  <c r="AS521" i="1"/>
  <c r="AR521" i="1"/>
  <c r="AQ521" i="1"/>
  <c r="AP521" i="1"/>
  <c r="AO521" i="1"/>
  <c r="AN544" i="1"/>
  <c r="AM544" i="1"/>
  <c r="AL544" i="1"/>
  <c r="AL537" i="1"/>
  <c r="AX537" i="1"/>
  <c r="AW514" i="1"/>
  <c r="AV514" i="1"/>
  <c r="AU514" i="1"/>
  <c r="AT514" i="1"/>
  <c r="AS514" i="1"/>
  <c r="AR514" i="1"/>
  <c r="AQ514" i="1"/>
  <c r="AP514" i="1"/>
  <c r="AO514" i="1"/>
  <c r="AN537" i="1"/>
  <c r="AM537" i="1"/>
  <c r="AM530" i="1"/>
  <c r="AW507" i="1"/>
  <c r="AV507" i="1"/>
  <c r="AU507" i="1"/>
  <c r="AT507" i="1"/>
  <c r="AS507" i="1"/>
  <c r="AR507" i="1"/>
  <c r="AQ507" i="1"/>
  <c r="AP507" i="1"/>
  <c r="AO507" i="1"/>
  <c r="AN530" i="1"/>
  <c r="AL530" i="1"/>
  <c r="AX523" i="1"/>
  <c r="AW500" i="1"/>
  <c r="AV500" i="1"/>
  <c r="AU500" i="1"/>
  <c r="AT500" i="1"/>
  <c r="AS500" i="1"/>
  <c r="AR500" i="1"/>
  <c r="AQ500" i="1"/>
  <c r="AP500" i="1"/>
  <c r="AO500" i="1"/>
  <c r="AN523" i="1"/>
  <c r="AM523" i="1"/>
  <c r="AL523" i="1"/>
  <c r="AK559" i="1"/>
  <c r="AV522" i="1"/>
  <c r="AV524" i="1" s="1"/>
  <c r="R40" i="4"/>
  <c r="U36" i="4"/>
  <c r="T36" i="4"/>
  <c r="S36" i="4"/>
  <c r="R36" i="4"/>
  <c r="Q36" i="4"/>
  <c r="AQ483" i="1"/>
  <c r="AR483" i="1" s="1"/>
  <c r="AQ476" i="1"/>
  <c r="AR476" i="1" s="1"/>
  <c r="AP432" i="1"/>
  <c r="AS429" i="1"/>
  <c r="AP424" i="1"/>
  <c r="AR424" i="1" s="1"/>
  <c r="AQ431" i="1"/>
  <c r="AQ430" i="1"/>
  <c r="AQ429" i="1"/>
  <c r="AQ428" i="1"/>
  <c r="AQ427" i="1"/>
  <c r="AQ426" i="1"/>
  <c r="AS451" i="1"/>
  <c r="AU452" i="1" s="1"/>
  <c r="R7" i="5"/>
  <c r="S7" i="5" s="1"/>
  <c r="T7" i="5" s="1"/>
  <c r="V7" i="5"/>
  <c r="BJ563" i="1" l="1"/>
  <c r="Q38" i="4"/>
  <c r="R38" i="4"/>
  <c r="BD572" i="1"/>
  <c r="AZ572" i="1"/>
  <c r="BA578" i="1" s="1"/>
  <c r="BA577" i="1" s="1"/>
  <c r="BC572" i="1"/>
  <c r="BD578" i="1" s="1"/>
  <c r="BA572" i="1"/>
  <c r="BB578" i="1" s="1"/>
  <c r="BB572" i="1"/>
  <c r="BC578" i="1" s="1"/>
  <c r="AQ432" i="1"/>
  <c r="AQ488" i="1"/>
  <c r="AU449" i="1"/>
  <c r="AU450" i="1"/>
  <c r="AU451" i="1"/>
  <c r="R14" i="5"/>
  <c r="S14" i="5" s="1"/>
  <c r="T14" i="5" s="1"/>
  <c r="U14" i="5" l="1"/>
  <c r="U15" i="5" s="1"/>
  <c r="BB576" i="1"/>
  <c r="BC576" i="1"/>
  <c r="BD576" i="1"/>
  <c r="BA576" i="1"/>
  <c r="BA575" i="1" s="1"/>
  <c r="S13" i="4" s="1"/>
  <c r="BD584" i="1"/>
  <c r="BD574" i="1"/>
  <c r="BD582" i="1" s="1"/>
  <c r="BD580" i="1"/>
  <c r="BA584" i="1"/>
  <c r="BA583" i="1" s="1"/>
  <c r="S50" i="4" s="1"/>
  <c r="S51" i="4" s="1"/>
  <c r="BA574" i="1"/>
  <c r="BA580" i="1"/>
  <c r="BA579" i="1" s="1"/>
  <c r="BB584" i="1"/>
  <c r="BB574" i="1"/>
  <c r="BB582" i="1" s="1"/>
  <c r="BB580" i="1"/>
  <c r="BC584" i="1"/>
  <c r="BC574" i="1"/>
  <c r="BC582" i="1" s="1"/>
  <c r="BC580" i="1"/>
  <c r="AS476" i="1"/>
  <c r="AS487" i="1"/>
  <c r="AS483" i="1"/>
  <c r="P11" i="5"/>
  <c r="O11" i="5"/>
  <c r="N11" i="5"/>
  <c r="M11" i="5"/>
  <c r="L11" i="5"/>
  <c r="K11" i="5"/>
  <c r="J11" i="5"/>
  <c r="I11" i="5"/>
  <c r="H11" i="5"/>
  <c r="G11" i="5"/>
  <c r="F11" i="5"/>
  <c r="E11" i="5"/>
  <c r="D11" i="5"/>
  <c r="N9" i="5"/>
  <c r="N10" i="5" s="1"/>
  <c r="M9" i="5"/>
  <c r="M10" i="5" s="1"/>
  <c r="L9" i="5"/>
  <c r="L10" i="5" s="1"/>
  <c r="K9" i="5"/>
  <c r="K10" i="5" s="1"/>
  <c r="J9" i="5"/>
  <c r="J10" i="5" s="1"/>
  <c r="I9" i="5"/>
  <c r="I10" i="5" s="1"/>
  <c r="H9" i="5"/>
  <c r="H10" i="5" s="1"/>
  <c r="G9" i="5"/>
  <c r="G10" i="5" s="1"/>
  <c r="F9" i="5"/>
  <c r="E9" i="5"/>
  <c r="D9" i="5"/>
  <c r="C9" i="5"/>
  <c r="C10" i="5" s="1"/>
  <c r="O9" i="5"/>
  <c r="O10" i="5" s="1"/>
  <c r="P9" i="5"/>
  <c r="P10" i="5" s="1"/>
  <c r="BB579" i="1" l="1"/>
  <c r="S25" i="4"/>
  <c r="S14" i="4"/>
  <c r="BB577" i="1"/>
  <c r="T19" i="4" s="1"/>
  <c r="S19" i="4"/>
  <c r="BB575" i="1"/>
  <c r="BA573" i="1"/>
  <c r="BA582" i="1"/>
  <c r="BA581" i="1" s="1"/>
  <c r="BB583" i="1"/>
  <c r="AS488" i="1"/>
  <c r="F4" i="5"/>
  <c r="F10" i="5" s="1"/>
  <c r="E4" i="5"/>
  <c r="E10" i="5" s="1"/>
  <c r="D4" i="5"/>
  <c r="D10" i="5" s="1"/>
  <c r="BC583" i="1" l="1"/>
  <c r="T50" i="4"/>
  <c r="T51" i="4" s="1"/>
  <c r="BB581" i="1"/>
  <c r="S37" i="4"/>
  <c r="S26" i="4"/>
  <c r="BC579" i="1"/>
  <c r="T25" i="4"/>
  <c r="BC575" i="1"/>
  <c r="T13" i="4"/>
  <c r="BC577" i="1"/>
  <c r="BD577" i="1" s="1"/>
  <c r="S20" i="4"/>
  <c r="T20" i="4"/>
  <c r="BB573" i="1"/>
  <c r="S7" i="4"/>
  <c r="T15" i="5"/>
  <c r="S15" i="5"/>
  <c r="R15" i="5"/>
  <c r="Q15" i="5"/>
  <c r="C68" i="4"/>
  <c r="P54" i="4"/>
  <c r="O54" i="4"/>
  <c r="N54" i="4"/>
  <c r="M54" i="4"/>
  <c r="L54" i="4"/>
  <c r="K54" i="4"/>
  <c r="J54" i="4"/>
  <c r="I54" i="4"/>
  <c r="H54" i="4"/>
  <c r="G54" i="4"/>
  <c r="F54" i="4"/>
  <c r="E54" i="4"/>
  <c r="D54" i="4"/>
  <c r="C54" i="4"/>
  <c r="P70" i="4"/>
  <c r="O70" i="4"/>
  <c r="N70" i="4"/>
  <c r="M70" i="4"/>
  <c r="L70" i="4"/>
  <c r="K70" i="4"/>
  <c r="J70" i="4"/>
  <c r="I70" i="4"/>
  <c r="H70" i="4"/>
  <c r="G70" i="4"/>
  <c r="F70" i="4"/>
  <c r="E70" i="4"/>
  <c r="D70" i="4"/>
  <c r="C70" i="4"/>
  <c r="P68" i="4"/>
  <c r="O68" i="4"/>
  <c r="N68" i="4"/>
  <c r="M68" i="4"/>
  <c r="L68" i="4"/>
  <c r="K68" i="4"/>
  <c r="J68" i="4"/>
  <c r="I68" i="4"/>
  <c r="H68" i="4"/>
  <c r="G68" i="4"/>
  <c r="F68" i="4"/>
  <c r="E68" i="4"/>
  <c r="D68" i="4"/>
  <c r="P66" i="4"/>
  <c r="O66" i="4"/>
  <c r="N66" i="4"/>
  <c r="M66" i="4"/>
  <c r="L66" i="4"/>
  <c r="K66" i="4"/>
  <c r="G66" i="4"/>
  <c r="D66" i="4"/>
  <c r="C66" i="4"/>
  <c r="P64" i="4"/>
  <c r="O64" i="4"/>
  <c r="N64" i="4"/>
  <c r="M64" i="4"/>
  <c r="L64" i="4"/>
  <c r="K64" i="4"/>
  <c r="J64" i="4"/>
  <c r="I64" i="4"/>
  <c r="H64" i="4"/>
  <c r="G64" i="4"/>
  <c r="F64" i="4"/>
  <c r="E64" i="4"/>
  <c r="D64" i="4"/>
  <c r="C64" i="4"/>
  <c r="P62" i="4"/>
  <c r="O62" i="4"/>
  <c r="N62" i="4"/>
  <c r="M62" i="4"/>
  <c r="L62" i="4"/>
  <c r="K62" i="4"/>
  <c r="G62" i="4"/>
  <c r="F62" i="4"/>
  <c r="E62" i="4"/>
  <c r="D62" i="4"/>
  <c r="C62" i="4"/>
  <c r="BF118" i="4"/>
  <c r="J62" i="4" s="1"/>
  <c r="BE118" i="4"/>
  <c r="I62" i="4" s="1"/>
  <c r="BD118" i="4"/>
  <c r="H62" i="4" s="1"/>
  <c r="P60" i="4"/>
  <c r="O60" i="4"/>
  <c r="N60" i="4"/>
  <c r="M60" i="4"/>
  <c r="L60" i="4"/>
  <c r="K60" i="4"/>
  <c r="J60" i="4"/>
  <c r="I60" i="4"/>
  <c r="H60" i="4"/>
  <c r="D60" i="4"/>
  <c r="C60" i="4"/>
  <c r="C58" i="4"/>
  <c r="D58" i="4"/>
  <c r="E58" i="4"/>
  <c r="F58" i="4"/>
  <c r="G58" i="4"/>
  <c r="H58" i="4"/>
  <c r="I58" i="4"/>
  <c r="J58" i="4"/>
  <c r="K58" i="4"/>
  <c r="L58" i="4"/>
  <c r="M58" i="4"/>
  <c r="N58" i="4"/>
  <c r="O58" i="4"/>
  <c r="P58" i="4"/>
  <c r="BA122" i="4"/>
  <c r="E66" i="4" s="1"/>
  <c r="BB122" i="4"/>
  <c r="F66" i="4" s="1"/>
  <c r="BA121" i="4"/>
  <c r="E60" i="4" s="1"/>
  <c r="BB121" i="4"/>
  <c r="F60" i="4" s="1"/>
  <c r="BC121" i="4"/>
  <c r="G60" i="4" s="1"/>
  <c r="BD583" i="1" l="1"/>
  <c r="U50" i="4"/>
  <c r="U51" i="4" s="1"/>
  <c r="T26" i="4"/>
  <c r="BD579" i="1"/>
  <c r="U25" i="4"/>
  <c r="S8" i="4"/>
  <c r="S38" i="4"/>
  <c r="BC581" i="1"/>
  <c r="T37" i="4"/>
  <c r="T14" i="4"/>
  <c r="BD575" i="1"/>
  <c r="U13" i="4"/>
  <c r="U19" i="4"/>
  <c r="BC573" i="1"/>
  <c r="T7" i="4"/>
  <c r="CW89" i="4"/>
  <c r="CY89" i="4" s="1"/>
  <c r="CT89" i="4"/>
  <c r="CV89" i="4" s="1"/>
  <c r="CW75" i="4"/>
  <c r="C44" i="4"/>
  <c r="D44" i="4"/>
  <c r="E44" i="4"/>
  <c r="F44" i="4"/>
  <c r="G44" i="4"/>
  <c r="H44" i="4"/>
  <c r="I44" i="4"/>
  <c r="J44" i="4"/>
  <c r="K44" i="4"/>
  <c r="L44" i="4"/>
  <c r="M44" i="4"/>
  <c r="N44" i="4"/>
  <c r="O44" i="4"/>
  <c r="P44" i="4"/>
  <c r="C42" i="4"/>
  <c r="D42" i="4"/>
  <c r="E42" i="4"/>
  <c r="F42" i="4"/>
  <c r="G42" i="4"/>
  <c r="H42" i="4"/>
  <c r="I42" i="4"/>
  <c r="J42" i="4"/>
  <c r="K42" i="4"/>
  <c r="L42" i="4"/>
  <c r="M42" i="4"/>
  <c r="N42" i="4"/>
  <c r="O42" i="4"/>
  <c r="P42" i="4"/>
  <c r="C33" i="4"/>
  <c r="D33" i="4"/>
  <c r="E33" i="4"/>
  <c r="F33" i="4"/>
  <c r="G33" i="4"/>
  <c r="H33" i="4"/>
  <c r="I33" i="4"/>
  <c r="J33" i="4"/>
  <c r="K33" i="4"/>
  <c r="L33" i="4"/>
  <c r="M33" i="4"/>
  <c r="P45" i="4" l="1"/>
  <c r="AX585" i="1"/>
  <c r="AW535" i="1"/>
  <c r="AX559" i="1" s="1"/>
  <c r="L45" i="4"/>
  <c r="AT562" i="1"/>
  <c r="AS535" i="1"/>
  <c r="AT536" i="1" s="1"/>
  <c r="D45" i="4"/>
  <c r="AK558" i="1"/>
  <c r="AL559" i="1" s="1"/>
  <c r="AL585" i="1"/>
  <c r="K45" i="4"/>
  <c r="AS562" i="1"/>
  <c r="AR535" i="1"/>
  <c r="AS536" i="1" s="1"/>
  <c r="C45" i="4"/>
  <c r="AK585" i="1"/>
  <c r="J45" i="4"/>
  <c r="AR562" i="1"/>
  <c r="AQ535" i="1"/>
  <c r="AR536" i="1" s="1"/>
  <c r="F45" i="4"/>
  <c r="AN585" i="1"/>
  <c r="AM558" i="1"/>
  <c r="AN559" i="1" s="1"/>
  <c r="I45" i="4"/>
  <c r="AP535" i="1"/>
  <c r="AQ536" i="1" s="1"/>
  <c r="AQ562" i="1"/>
  <c r="H45" i="4"/>
  <c r="AP562" i="1"/>
  <c r="AO535" i="1"/>
  <c r="AP536" i="1" s="1"/>
  <c r="O45" i="4"/>
  <c r="AW562" i="1"/>
  <c r="AV535" i="1"/>
  <c r="AW536" i="1" s="1"/>
  <c r="G45" i="4"/>
  <c r="AO562" i="1"/>
  <c r="AN558" i="1"/>
  <c r="AO536" i="1" s="1"/>
  <c r="N45" i="4"/>
  <c r="AV562" i="1"/>
  <c r="AU535" i="1"/>
  <c r="AV536" i="1" s="1"/>
  <c r="M45" i="4"/>
  <c r="AU562" i="1"/>
  <c r="AT535" i="1"/>
  <c r="AU536" i="1" s="1"/>
  <c r="E45" i="4"/>
  <c r="AM585" i="1"/>
  <c r="AL558" i="1"/>
  <c r="AM559" i="1" s="1"/>
  <c r="U26" i="4"/>
  <c r="T8" i="4"/>
  <c r="T38" i="4"/>
  <c r="BD581" i="1"/>
  <c r="U37" i="4"/>
  <c r="U20" i="4"/>
  <c r="U14" i="4"/>
  <c r="BD573" i="1"/>
  <c r="U7" i="4"/>
  <c r="I47" i="4"/>
  <c r="P43" i="4"/>
  <c r="N43" i="4"/>
  <c r="F43" i="4"/>
  <c r="L43" i="4"/>
  <c r="D43" i="4"/>
  <c r="C47" i="4"/>
  <c r="CW94" i="4"/>
  <c r="CX94" i="4" s="1"/>
  <c r="K47" i="4"/>
  <c r="CW90" i="4"/>
  <c r="J47" i="4"/>
  <c r="H43" i="4"/>
  <c r="M43" i="4"/>
  <c r="E43" i="4"/>
  <c r="O43" i="4"/>
  <c r="G43" i="4"/>
  <c r="D47" i="4"/>
  <c r="L47" i="4"/>
  <c r="I43" i="4"/>
  <c r="E47" i="4"/>
  <c r="M47" i="4"/>
  <c r="F47" i="4"/>
  <c r="N47" i="4"/>
  <c r="J43" i="4"/>
  <c r="G47" i="4"/>
  <c r="O47" i="4"/>
  <c r="K43" i="4"/>
  <c r="H47" i="4"/>
  <c r="P47" i="4"/>
  <c r="AU563" i="1" l="1"/>
  <c r="AO563" i="1"/>
  <c r="AW563" i="1"/>
  <c r="AM586" i="1"/>
  <c r="AQ563" i="1"/>
  <c r="AT563" i="1"/>
  <c r="AR563" i="1"/>
  <c r="AV563" i="1"/>
  <c r="AN586" i="1"/>
  <c r="AS563" i="1"/>
  <c r="AP563" i="1"/>
  <c r="AY586" i="1"/>
  <c r="AX586" i="1"/>
  <c r="AL586" i="1"/>
  <c r="U8" i="4"/>
  <c r="U38" i="4"/>
  <c r="M13" i="4"/>
  <c r="M7" i="8" s="1"/>
  <c r="H19" i="4"/>
  <c r="H9" i="8" s="1"/>
  <c r="H11" i="8" s="1"/>
  <c r="I19" i="4"/>
  <c r="I9" i="8" s="1"/>
  <c r="I11" i="8" s="1"/>
  <c r="J19" i="4"/>
  <c r="J9" i="8" s="1"/>
  <c r="J11" i="8" s="1"/>
  <c r="K19" i="4"/>
  <c r="K9" i="8" s="1"/>
  <c r="K11" i="8" s="1"/>
  <c r="L19" i="4"/>
  <c r="L9" i="8" s="1"/>
  <c r="M19" i="4"/>
  <c r="M9" i="8" s="1"/>
  <c r="H17" i="4"/>
  <c r="I17" i="4"/>
  <c r="J17" i="4"/>
  <c r="K17" i="4"/>
  <c r="L17" i="4"/>
  <c r="M17" i="4"/>
  <c r="N26" i="4"/>
  <c r="N19" i="4"/>
  <c r="N9" i="8" s="1"/>
  <c r="O19" i="4"/>
  <c r="O9" i="8" s="1"/>
  <c r="N17" i="4"/>
  <c r="O17" i="4"/>
  <c r="P19" i="4"/>
  <c r="P9" i="8" s="1"/>
  <c r="P17" i="4"/>
  <c r="Q17" i="4" s="1"/>
  <c r="C13" i="4"/>
  <c r="C7" i="8" s="1"/>
  <c r="D13" i="4"/>
  <c r="D7" i="8" s="1"/>
  <c r="E13" i="4"/>
  <c r="E7" i="8" s="1"/>
  <c r="F13" i="4"/>
  <c r="F7" i="8" s="1"/>
  <c r="G13" i="4"/>
  <c r="G7" i="8" s="1"/>
  <c r="H13" i="4"/>
  <c r="H7" i="8" s="1"/>
  <c r="I13" i="4"/>
  <c r="I7" i="8" s="1"/>
  <c r="J13" i="4"/>
  <c r="J7" i="8" s="1"/>
  <c r="K13" i="4"/>
  <c r="K7" i="8" s="1"/>
  <c r="L13" i="4"/>
  <c r="L7" i="8" s="1"/>
  <c r="N13" i="4"/>
  <c r="N7" i="8" s="1"/>
  <c r="O13" i="4"/>
  <c r="O7" i="8" s="1"/>
  <c r="P13" i="4"/>
  <c r="P7" i="8" s="1"/>
  <c r="C11" i="4"/>
  <c r="D11" i="4"/>
  <c r="E11" i="4"/>
  <c r="F11" i="4"/>
  <c r="G11" i="4"/>
  <c r="H11" i="4"/>
  <c r="I11" i="4"/>
  <c r="J11" i="4"/>
  <c r="K11" i="4"/>
  <c r="L11" i="4"/>
  <c r="M11" i="4"/>
  <c r="N11" i="4"/>
  <c r="O11" i="4"/>
  <c r="P11" i="4"/>
  <c r="C7" i="4"/>
  <c r="C5" i="8" s="1"/>
  <c r="D7" i="4"/>
  <c r="D5" i="8" s="1"/>
  <c r="E7" i="4"/>
  <c r="E5" i="8" s="1"/>
  <c r="F7" i="4"/>
  <c r="F5" i="8" s="1"/>
  <c r="G7" i="4"/>
  <c r="G5" i="8" s="1"/>
  <c r="H7" i="4"/>
  <c r="H5" i="8" s="1"/>
  <c r="I7" i="4"/>
  <c r="I5" i="8" s="1"/>
  <c r="J7" i="4"/>
  <c r="J5" i="8" s="1"/>
  <c r="K7" i="4"/>
  <c r="K5" i="8" s="1"/>
  <c r="L7" i="4"/>
  <c r="L5" i="8" s="1"/>
  <c r="M7" i="4"/>
  <c r="M5" i="8" s="1"/>
  <c r="N7" i="4"/>
  <c r="N5" i="8" s="1"/>
  <c r="O7" i="4"/>
  <c r="O5" i="8" s="1"/>
  <c r="P7" i="4"/>
  <c r="P5" i="8" s="1"/>
  <c r="C5" i="4"/>
  <c r="D5" i="4"/>
  <c r="E5" i="4"/>
  <c r="F5" i="4"/>
  <c r="G5" i="4"/>
  <c r="H5" i="4"/>
  <c r="I5" i="4"/>
  <c r="J5" i="4"/>
  <c r="K5" i="4"/>
  <c r="L5" i="4"/>
  <c r="M5" i="4"/>
  <c r="N5" i="4"/>
  <c r="O5" i="4"/>
  <c r="P5" i="4"/>
  <c r="CV92" i="4"/>
  <c r="CS92" i="4"/>
  <c r="CT75" i="4"/>
  <c r="CW56" i="4"/>
  <c r="CW57" i="4" s="1"/>
  <c r="CT56" i="4"/>
  <c r="CT57" i="4" s="1"/>
  <c r="CW51" i="4"/>
  <c r="CW52" i="4" s="1"/>
  <c r="CT51" i="4"/>
  <c r="CV51" i="4" s="1"/>
  <c r="D25" i="4" s="1"/>
  <c r="CW47" i="4"/>
  <c r="CT47" i="4"/>
  <c r="CW45" i="4"/>
  <c r="CT45" i="4"/>
  <c r="CN92" i="4"/>
  <c r="CK92" i="4"/>
  <c r="CH92" i="4"/>
  <c r="CO89" i="4"/>
  <c r="CL89" i="4"/>
  <c r="CI89" i="4"/>
  <c r="CO75" i="4"/>
  <c r="CL75" i="4"/>
  <c r="CI75" i="4"/>
  <c r="CO56" i="4"/>
  <c r="CO57" i="4" s="1"/>
  <c r="CL56" i="4"/>
  <c r="CN56" i="4" s="1"/>
  <c r="F19" i="4" s="1"/>
  <c r="F9" i="8" s="1"/>
  <c r="F11" i="8" s="1"/>
  <c r="CI56" i="4"/>
  <c r="CK56" i="4" s="1"/>
  <c r="G19" i="4" s="1"/>
  <c r="G9" i="8" s="1"/>
  <c r="G11" i="8" s="1"/>
  <c r="CO51" i="4"/>
  <c r="CQ51" i="4" s="1"/>
  <c r="E25" i="4" s="1"/>
  <c r="CL51" i="4"/>
  <c r="CN51" i="4" s="1"/>
  <c r="F25" i="4" s="1"/>
  <c r="CI51" i="4"/>
  <c r="CK51" i="4" s="1"/>
  <c r="G25" i="4" s="1"/>
  <c r="CO47" i="4"/>
  <c r="CL47" i="4"/>
  <c r="CI47" i="4"/>
  <c r="CO45" i="4"/>
  <c r="CL45" i="4"/>
  <c r="CI45" i="4"/>
  <c r="M6" i="8" l="1"/>
  <c r="E6" i="8"/>
  <c r="N6" i="8"/>
  <c r="F6" i="8"/>
  <c r="J6" i="8"/>
  <c r="K6" i="8"/>
  <c r="P6" i="8"/>
  <c r="H6" i="8"/>
  <c r="O6" i="8"/>
  <c r="G6" i="8"/>
  <c r="L6" i="8"/>
  <c r="D6" i="8"/>
  <c r="I6" i="8"/>
  <c r="G26" i="4"/>
  <c r="AO556" i="1"/>
  <c r="AO522" i="1"/>
  <c r="P8" i="4"/>
  <c r="AW501" i="1"/>
  <c r="AX573" i="1"/>
  <c r="H8" i="4"/>
  <c r="AO501" i="1"/>
  <c r="AP550" i="1"/>
  <c r="K14" i="4"/>
  <c r="AS508" i="1"/>
  <c r="AS552" i="1"/>
  <c r="C14" i="4"/>
  <c r="AK575" i="1"/>
  <c r="AK531" i="1"/>
  <c r="AK533" i="1" s="1"/>
  <c r="K20" i="4"/>
  <c r="AS515" i="1"/>
  <c r="AS554" i="1"/>
  <c r="P10" i="4"/>
  <c r="N8" i="4"/>
  <c r="AU501" i="1"/>
  <c r="AV550" i="1"/>
  <c r="P20" i="4"/>
  <c r="AX577" i="1"/>
  <c r="AX538" i="1"/>
  <c r="D26" i="4"/>
  <c r="AL545" i="1"/>
  <c r="AL547" i="1" s="1"/>
  <c r="AL579" i="1"/>
  <c r="M8" i="4"/>
  <c r="AT501" i="1"/>
  <c r="AU550" i="1"/>
  <c r="E8" i="4"/>
  <c r="AM573" i="1"/>
  <c r="AL524" i="1"/>
  <c r="H14" i="4"/>
  <c r="AP552" i="1"/>
  <c r="AP508" i="1"/>
  <c r="H20" i="4"/>
  <c r="AP554" i="1"/>
  <c r="AP515" i="1"/>
  <c r="I8" i="4"/>
  <c r="AP501" i="1"/>
  <c r="AQ550" i="1"/>
  <c r="F26" i="4"/>
  <c r="AN579" i="1"/>
  <c r="AN545" i="1"/>
  <c r="O8" i="4"/>
  <c r="AV501" i="1"/>
  <c r="AW550" i="1"/>
  <c r="Q22" i="4"/>
  <c r="Q5" i="4"/>
  <c r="Q23" i="4"/>
  <c r="R17" i="4"/>
  <c r="Q62" i="4"/>
  <c r="Q64" i="4"/>
  <c r="Q31" i="4"/>
  <c r="Q11" i="4"/>
  <c r="E26" i="4"/>
  <c r="AM545" i="1"/>
  <c r="AM579" i="1"/>
  <c r="F8" i="4"/>
  <c r="AM524" i="1"/>
  <c r="AN573" i="1"/>
  <c r="I14" i="4"/>
  <c r="AQ508" i="1"/>
  <c r="AQ552" i="1"/>
  <c r="I20" i="4"/>
  <c r="AQ554" i="1"/>
  <c r="AQ515" i="1"/>
  <c r="G20" i="4"/>
  <c r="AO554" i="1"/>
  <c r="AO515" i="1"/>
  <c r="F20" i="4"/>
  <c r="AN538" i="1"/>
  <c r="AN577" i="1"/>
  <c r="D8" i="4"/>
  <c r="AL573" i="1"/>
  <c r="AK524" i="1"/>
  <c r="AL526" i="1" s="1"/>
  <c r="P14" i="4"/>
  <c r="AX531" i="1"/>
  <c r="AX575" i="1"/>
  <c r="K8" i="4"/>
  <c r="AS550" i="1"/>
  <c r="AR501" i="1"/>
  <c r="C8" i="4"/>
  <c r="AK573" i="1"/>
  <c r="O14" i="4"/>
  <c r="AW552" i="1"/>
  <c r="AW508" i="1"/>
  <c r="F14" i="4"/>
  <c r="AN575" i="1"/>
  <c r="AN531" i="1"/>
  <c r="O20" i="4"/>
  <c r="AW554" i="1"/>
  <c r="AW515" i="1"/>
  <c r="D14" i="4"/>
  <c r="AL575" i="1"/>
  <c r="AL531" i="1"/>
  <c r="AL533" i="1" s="1"/>
  <c r="G8" i="4"/>
  <c r="AN524" i="1"/>
  <c r="AO550" i="1"/>
  <c r="J14" i="4"/>
  <c r="AR508" i="1"/>
  <c r="AR552" i="1"/>
  <c r="J20" i="4"/>
  <c r="AR515" i="1"/>
  <c r="AR554" i="1"/>
  <c r="L8" i="4"/>
  <c r="AT550" i="1"/>
  <c r="AS501" i="1"/>
  <c r="G14" i="4"/>
  <c r="AO552" i="1"/>
  <c r="AO508" i="1"/>
  <c r="M14" i="4"/>
  <c r="AU508" i="1"/>
  <c r="AU552" i="1"/>
  <c r="J8" i="4"/>
  <c r="AQ501" i="1"/>
  <c r="AR550" i="1"/>
  <c r="N14" i="4"/>
  <c r="AV552" i="1"/>
  <c r="AV508" i="1"/>
  <c r="E14" i="4"/>
  <c r="AM531" i="1"/>
  <c r="AM575" i="1"/>
  <c r="N20" i="4"/>
  <c r="AV554" i="1"/>
  <c r="AV515" i="1"/>
  <c r="M20" i="4"/>
  <c r="AU554" i="1"/>
  <c r="AU515" i="1"/>
  <c r="L14" i="4"/>
  <c r="AT508" i="1"/>
  <c r="AT552" i="1"/>
  <c r="L20" i="4"/>
  <c r="AT554" i="1"/>
  <c r="AT515" i="1"/>
  <c r="H63" i="4"/>
  <c r="H65" i="4"/>
  <c r="P65" i="4"/>
  <c r="P63" i="4"/>
  <c r="L63" i="4"/>
  <c r="L65" i="4"/>
  <c r="K63" i="4"/>
  <c r="K65" i="4"/>
  <c r="O63" i="4"/>
  <c r="O65" i="4"/>
  <c r="J65" i="4"/>
  <c r="J63" i="4"/>
  <c r="M63" i="4"/>
  <c r="M65" i="4"/>
  <c r="N65" i="4"/>
  <c r="N63" i="4"/>
  <c r="I65" i="4"/>
  <c r="I63" i="4"/>
  <c r="M16" i="4"/>
  <c r="K10" i="4"/>
  <c r="C10" i="4"/>
  <c r="O16" i="4"/>
  <c r="CO90" i="4"/>
  <c r="E48" i="4"/>
  <c r="CT90" i="4"/>
  <c r="D48" i="4"/>
  <c r="C48" i="4"/>
  <c r="CL90" i="4"/>
  <c r="F48" i="4"/>
  <c r="J10" i="4"/>
  <c r="CK89" i="4"/>
  <c r="G50" i="4" s="1"/>
  <c r="G48" i="4"/>
  <c r="N16" i="4"/>
  <c r="CK81" i="4"/>
  <c r="G35" i="4"/>
  <c r="P22" i="4"/>
  <c r="CL78" i="4"/>
  <c r="F35" i="4"/>
  <c r="CV81" i="4"/>
  <c r="CV75" i="4"/>
  <c r="D37" i="4" s="1"/>
  <c r="D35" i="4"/>
  <c r="CO78" i="4"/>
  <c r="E35" i="4"/>
  <c r="CY75" i="4"/>
  <c r="C35" i="4"/>
  <c r="E16" i="4"/>
  <c r="N22" i="4"/>
  <c r="M10" i="4"/>
  <c r="I22" i="4"/>
  <c r="F16" i="4"/>
  <c r="I10" i="4"/>
  <c r="M22" i="4"/>
  <c r="H10" i="4"/>
  <c r="L16" i="4"/>
  <c r="D16" i="4"/>
  <c r="L22" i="4"/>
  <c r="K16" i="4"/>
  <c r="C16" i="4"/>
  <c r="O22" i="4"/>
  <c r="E10" i="4"/>
  <c r="H16" i="4"/>
  <c r="G16" i="4"/>
  <c r="O10" i="4"/>
  <c r="G10" i="4"/>
  <c r="K22" i="4"/>
  <c r="F10" i="4"/>
  <c r="I16" i="4"/>
  <c r="N10" i="4"/>
  <c r="J16" i="4"/>
  <c r="J22" i="4"/>
  <c r="L10" i="4"/>
  <c r="D10" i="4"/>
  <c r="P16" i="4"/>
  <c r="H22" i="4"/>
  <c r="H6" i="4"/>
  <c r="L12" i="4"/>
  <c r="D12" i="4"/>
  <c r="I12" i="4"/>
  <c r="L18" i="4"/>
  <c r="N18" i="4"/>
  <c r="P12" i="4"/>
  <c r="P18" i="4"/>
  <c r="O12" i="4"/>
  <c r="E12" i="4"/>
  <c r="K12" i="4"/>
  <c r="D23" i="4"/>
  <c r="M18" i="4"/>
  <c r="M12" i="4"/>
  <c r="F17" i="4"/>
  <c r="O18" i="4"/>
  <c r="F12" i="4"/>
  <c r="N12" i="4"/>
  <c r="E17" i="4"/>
  <c r="G23" i="4"/>
  <c r="G12" i="4"/>
  <c r="D17" i="4"/>
  <c r="I18" i="4"/>
  <c r="F23" i="4"/>
  <c r="H12" i="4"/>
  <c r="C17" i="4"/>
  <c r="J18" i="4"/>
  <c r="E23" i="4"/>
  <c r="K18" i="4"/>
  <c r="C23" i="4"/>
  <c r="J12" i="4"/>
  <c r="G17" i="4"/>
  <c r="N6" i="4"/>
  <c r="F6" i="4"/>
  <c r="P6" i="4"/>
  <c r="O6" i="4"/>
  <c r="G6" i="4"/>
  <c r="I6" i="4"/>
  <c r="M6" i="4"/>
  <c r="D6" i="4"/>
  <c r="J6" i="4"/>
  <c r="CI78" i="4"/>
  <c r="K6" i="4"/>
  <c r="E6" i="4"/>
  <c r="L6" i="4"/>
  <c r="CI81" i="4"/>
  <c r="CI52" i="4"/>
  <c r="CT78" i="4"/>
  <c r="CN89" i="4"/>
  <c r="F50" i="4" s="1"/>
  <c r="CL57" i="4"/>
  <c r="CL81" i="4"/>
  <c r="CW78" i="4"/>
  <c r="CO81" i="4"/>
  <c r="CY51" i="4"/>
  <c r="C25" i="4" s="1"/>
  <c r="CW81" i="4"/>
  <c r="CQ81" i="4"/>
  <c r="CN81" i="4"/>
  <c r="CT52" i="4"/>
  <c r="CV56" i="4"/>
  <c r="D19" i="4" s="1"/>
  <c r="D9" i="8" s="1"/>
  <c r="D50" i="4"/>
  <c r="C50" i="4"/>
  <c r="CT81" i="4"/>
  <c r="CY56" i="4"/>
  <c r="C19" i="4" s="1"/>
  <c r="C9" i="8" s="1"/>
  <c r="CQ89" i="4"/>
  <c r="E50" i="4" s="1"/>
  <c r="CL52" i="4"/>
  <c r="CI57" i="4"/>
  <c r="CQ75" i="4"/>
  <c r="E37" i="4" s="1"/>
  <c r="CI90" i="4"/>
  <c r="CO52" i="4"/>
  <c r="CQ56" i="4"/>
  <c r="E19" i="4" s="1"/>
  <c r="E9" i="8" s="1"/>
  <c r="E11" i="8" s="1"/>
  <c r="CN75" i="4"/>
  <c r="F37" i="4" s="1"/>
  <c r="CK75" i="4"/>
  <c r="G37" i="4" s="1"/>
  <c r="CD53" i="4"/>
  <c r="CD46" i="4"/>
  <c r="CD44" i="4"/>
  <c r="CA53" i="4"/>
  <c r="CA46" i="4"/>
  <c r="CA44" i="4"/>
  <c r="BX53" i="4"/>
  <c r="BX46" i="4"/>
  <c r="BX44" i="4"/>
  <c r="CD89" i="4"/>
  <c r="CA89" i="4"/>
  <c r="BX89" i="4"/>
  <c r="CD84" i="4"/>
  <c r="CA84" i="4"/>
  <c r="BX84" i="4"/>
  <c r="CD72" i="4"/>
  <c r="CA72" i="4"/>
  <c r="BX72" i="4"/>
  <c r="CD50" i="4"/>
  <c r="CA50" i="4"/>
  <c r="BX50" i="4"/>
  <c r="J23" i="4" s="1"/>
  <c r="J67" i="4" s="1"/>
  <c r="BS53" i="4"/>
  <c r="BS46" i="4"/>
  <c r="BS44" i="4"/>
  <c r="BP53" i="4"/>
  <c r="BP46" i="4"/>
  <c r="BP44" i="4"/>
  <c r="BM53" i="4"/>
  <c r="BM46" i="4"/>
  <c r="BM44" i="4"/>
  <c r="BS90" i="4"/>
  <c r="BP90" i="4"/>
  <c r="BM90" i="4"/>
  <c r="BS85" i="4"/>
  <c r="BP85" i="4"/>
  <c r="BM85" i="4"/>
  <c r="BS72" i="4"/>
  <c r="BP72" i="4"/>
  <c r="BM72" i="4"/>
  <c r="BS50" i="4"/>
  <c r="BP50" i="4"/>
  <c r="BM50" i="4"/>
  <c r="AY78" i="4"/>
  <c r="AM580" i="1" l="1"/>
  <c r="AR551" i="1"/>
  <c r="AC16" i="4"/>
  <c r="AT553" i="1"/>
  <c r="AO555" i="1"/>
  <c r="AL574" i="1"/>
  <c r="AT555" i="1"/>
  <c r="AR553" i="1"/>
  <c r="AV555" i="1"/>
  <c r="AN574" i="1"/>
  <c r="AU551" i="1"/>
  <c r="AM576" i="1"/>
  <c r="AQ551" i="1"/>
  <c r="AN580" i="1"/>
  <c r="AR555" i="1"/>
  <c r="AQ553" i="1"/>
  <c r="AV553" i="1"/>
  <c r="AN576" i="1"/>
  <c r="AU555" i="1"/>
  <c r="AP555" i="1"/>
  <c r="AM552" i="1"/>
  <c r="AM581" i="1"/>
  <c r="D20" i="4"/>
  <c r="AL538" i="1"/>
  <c r="AL540" i="1" s="1"/>
  <c r="AL577" i="1"/>
  <c r="AV517" i="1"/>
  <c r="AU516" i="1"/>
  <c r="AO553" i="1"/>
  <c r="AW553" i="1"/>
  <c r="AX533" i="1"/>
  <c r="AX532" i="1"/>
  <c r="AO517" i="1"/>
  <c r="AN539" i="1"/>
  <c r="Q58" i="4"/>
  <c r="Q33" i="4"/>
  <c r="Q35" i="4" s="1"/>
  <c r="Q60" i="4"/>
  <c r="AW503" i="1"/>
  <c r="AV502" i="1"/>
  <c r="AP517" i="1"/>
  <c r="AO516" i="1"/>
  <c r="AY578" i="1"/>
  <c r="AX578" i="1"/>
  <c r="AP503" i="1"/>
  <c r="AO502" i="1"/>
  <c r="AN526" i="1"/>
  <c r="AM525" i="1"/>
  <c r="AT510" i="1"/>
  <c r="AT509" i="1"/>
  <c r="AO551" i="1"/>
  <c r="AQ517" i="1"/>
  <c r="AP516" i="1"/>
  <c r="R5" i="4"/>
  <c r="R64" i="4"/>
  <c r="R22" i="4"/>
  <c r="R31" i="4"/>
  <c r="R62" i="4"/>
  <c r="R23" i="4"/>
  <c r="R11" i="4"/>
  <c r="S17" i="4"/>
  <c r="AP510" i="1"/>
  <c r="AP509" i="1"/>
  <c r="AV503" i="1"/>
  <c r="AU502" i="1"/>
  <c r="AX526" i="1"/>
  <c r="AW502" i="1"/>
  <c r="AR503" i="1"/>
  <c r="AQ502" i="1"/>
  <c r="AT503" i="1"/>
  <c r="AS502" i="1"/>
  <c r="AW555" i="1"/>
  <c r="AN547" i="1"/>
  <c r="AM546" i="1"/>
  <c r="AU503" i="1"/>
  <c r="AT502" i="1"/>
  <c r="AV551" i="1"/>
  <c r="AY574" i="1"/>
  <c r="AX574" i="1"/>
  <c r="G39" i="4"/>
  <c r="AO558" i="1"/>
  <c r="AO529" i="1"/>
  <c r="E51" i="4"/>
  <c r="AM583" i="1"/>
  <c r="AM564" i="1"/>
  <c r="AN552" i="1"/>
  <c r="AN581" i="1"/>
  <c r="C20" i="4"/>
  <c r="AK538" i="1"/>
  <c r="AK540" i="1" s="1"/>
  <c r="AK577" i="1"/>
  <c r="AM533" i="1"/>
  <c r="AM532" i="1"/>
  <c r="AU553" i="1"/>
  <c r="AN525" i="1"/>
  <c r="AO503" i="1"/>
  <c r="AN533" i="1"/>
  <c r="AN532" i="1"/>
  <c r="AS503" i="1"/>
  <c r="AR502" i="1"/>
  <c r="AQ555" i="1"/>
  <c r="Q28" i="4"/>
  <c r="AP553" i="1"/>
  <c r="AS553" i="1"/>
  <c r="AW517" i="1"/>
  <c r="AV516" i="1"/>
  <c r="C26" i="4"/>
  <c r="AK579" i="1"/>
  <c r="AL580" i="1" s="1"/>
  <c r="AK545" i="1"/>
  <c r="AK547" i="1" s="1"/>
  <c r="AU517" i="1"/>
  <c r="AT516" i="1"/>
  <c r="AU510" i="1"/>
  <c r="AU509" i="1"/>
  <c r="AT551" i="1"/>
  <c r="AS551" i="1"/>
  <c r="AM547" i="1"/>
  <c r="AL546" i="1"/>
  <c r="Q54" i="4"/>
  <c r="Q6" i="4"/>
  <c r="Q5" i="5"/>
  <c r="Q4" i="5" s="1"/>
  <c r="Q9" i="5" s="1"/>
  <c r="Q8" i="5" s="1"/>
  <c r="Q11" i="5" s="1"/>
  <c r="Q17" i="5" s="1"/>
  <c r="Q66" i="4"/>
  <c r="Q10" i="4"/>
  <c r="AS509" i="1"/>
  <c r="AS510" i="1"/>
  <c r="AO524" i="1"/>
  <c r="AN546" i="1"/>
  <c r="F51" i="4"/>
  <c r="AN583" i="1"/>
  <c r="AN564" i="1"/>
  <c r="E20" i="4"/>
  <c r="AM577" i="1"/>
  <c r="AM538" i="1"/>
  <c r="AV510" i="1"/>
  <c r="AV509" i="1"/>
  <c r="AR517" i="1"/>
  <c r="AQ516" i="1"/>
  <c r="AN540" i="1"/>
  <c r="AQ503" i="1"/>
  <c r="AP502" i="1"/>
  <c r="AM526" i="1"/>
  <c r="AL525" i="1"/>
  <c r="AS555" i="1"/>
  <c r="AO557" i="1"/>
  <c r="AR510" i="1"/>
  <c r="AR509" i="1"/>
  <c r="AL581" i="1"/>
  <c r="AL552" i="1"/>
  <c r="AL554" i="1" s="1"/>
  <c r="C51" i="4"/>
  <c r="AK564" i="1"/>
  <c r="AK566" i="1" s="1"/>
  <c r="AK583" i="1"/>
  <c r="G51" i="4"/>
  <c r="AO560" i="1"/>
  <c r="AO541" i="1"/>
  <c r="D51" i="4"/>
  <c r="AL564" i="1"/>
  <c r="AL566" i="1" s="1"/>
  <c r="AL583" i="1"/>
  <c r="AT517" i="1"/>
  <c r="AS516" i="1"/>
  <c r="AO510" i="1"/>
  <c r="AO509" i="1"/>
  <c r="AL576" i="1"/>
  <c r="AW510" i="1"/>
  <c r="AW509" i="1"/>
  <c r="AX576" i="1"/>
  <c r="AY576" i="1"/>
  <c r="AQ510" i="1"/>
  <c r="AQ509" i="1"/>
  <c r="Q12" i="4"/>
  <c r="Q16" i="4"/>
  <c r="AW551" i="1"/>
  <c r="AM574" i="1"/>
  <c r="AX540" i="1"/>
  <c r="AW516" i="1"/>
  <c r="AX539" i="1"/>
  <c r="AS517" i="1"/>
  <c r="AR516" i="1"/>
  <c r="AP551" i="1"/>
  <c r="E5" i="5"/>
  <c r="E6" i="5" s="1"/>
  <c r="G5" i="5"/>
  <c r="G6" i="5" s="1"/>
  <c r="D5" i="5"/>
  <c r="D6" i="5" s="1"/>
  <c r="F5" i="5"/>
  <c r="F6" i="5" s="1"/>
  <c r="C5" i="5"/>
  <c r="C6" i="5" s="1"/>
  <c r="J5" i="5"/>
  <c r="J6" i="5" s="1"/>
  <c r="C55" i="4"/>
  <c r="E39" i="4"/>
  <c r="D46" i="4"/>
  <c r="E55" i="4"/>
  <c r="F40" i="4"/>
  <c r="G55" i="4"/>
  <c r="D67" i="4"/>
  <c r="J55" i="4"/>
  <c r="E67" i="4"/>
  <c r="G67" i="4"/>
  <c r="F63" i="4"/>
  <c r="F65" i="4"/>
  <c r="D63" i="4"/>
  <c r="D65" i="4"/>
  <c r="E65" i="4"/>
  <c r="E63" i="4"/>
  <c r="F55" i="4"/>
  <c r="E9" i="4"/>
  <c r="C63" i="4"/>
  <c r="C65" i="4"/>
  <c r="F67" i="4"/>
  <c r="C67" i="4"/>
  <c r="D55" i="4"/>
  <c r="G63" i="4"/>
  <c r="G65" i="4"/>
  <c r="C9" i="4"/>
  <c r="D21" i="4"/>
  <c r="E40" i="4"/>
  <c r="E28" i="4"/>
  <c r="E27" i="4"/>
  <c r="G28" i="4"/>
  <c r="G27" i="4"/>
  <c r="D28" i="4"/>
  <c r="D27" i="4"/>
  <c r="F28" i="4"/>
  <c r="F27" i="4"/>
  <c r="G40" i="4"/>
  <c r="C27" i="4"/>
  <c r="D40" i="4"/>
  <c r="E53" i="4"/>
  <c r="E52" i="4"/>
  <c r="E46" i="4"/>
  <c r="C52" i="4"/>
  <c r="C46" i="4"/>
  <c r="C40" i="4"/>
  <c r="F49" i="4"/>
  <c r="F53" i="4"/>
  <c r="F52" i="4"/>
  <c r="F46" i="4"/>
  <c r="G53" i="4"/>
  <c r="G52" i="4"/>
  <c r="G46" i="4"/>
  <c r="C53" i="4"/>
  <c r="D53" i="4"/>
  <c r="D52" i="4"/>
  <c r="BS86" i="4"/>
  <c r="K48" i="4"/>
  <c r="CA85" i="4"/>
  <c r="I48" i="4"/>
  <c r="D49" i="4"/>
  <c r="BX85" i="4"/>
  <c r="J48" i="4"/>
  <c r="CD85" i="4"/>
  <c r="H48" i="4"/>
  <c r="G49" i="4"/>
  <c r="E49" i="4"/>
  <c r="BO85" i="4"/>
  <c r="M50" i="4" s="1"/>
  <c r="M48" i="4"/>
  <c r="BR85" i="4"/>
  <c r="L50" i="4" s="1"/>
  <c r="L48" i="4"/>
  <c r="E38" i="4"/>
  <c r="BX74" i="4"/>
  <c r="J35" i="4"/>
  <c r="D31" i="4"/>
  <c r="D34" i="4"/>
  <c r="D36" i="4" s="1"/>
  <c r="BS74" i="4"/>
  <c r="K35" i="4"/>
  <c r="CA73" i="4"/>
  <c r="I35" i="4"/>
  <c r="D38" i="4"/>
  <c r="D39" i="4"/>
  <c r="G31" i="4"/>
  <c r="G41" i="4" s="1"/>
  <c r="G34" i="4"/>
  <c r="G36" i="4" s="1"/>
  <c r="G38" i="4"/>
  <c r="C34" i="4"/>
  <c r="C36" i="4" s="1"/>
  <c r="C31" i="4"/>
  <c r="AY82" i="4"/>
  <c r="P35" i="4"/>
  <c r="BO74" i="4"/>
  <c r="M35" i="4"/>
  <c r="F39" i="4"/>
  <c r="F38" i="4"/>
  <c r="F22" i="4"/>
  <c r="CY81" i="4"/>
  <c r="C37" i="4"/>
  <c r="F34" i="4"/>
  <c r="F36" i="4" s="1"/>
  <c r="F31" i="4"/>
  <c r="CD73" i="4"/>
  <c r="H35" i="4"/>
  <c r="BR74" i="4"/>
  <c r="L35" i="4"/>
  <c r="E31" i="4"/>
  <c r="E34" i="4"/>
  <c r="E36" i="4" s="1"/>
  <c r="E22" i="4"/>
  <c r="C22" i="4"/>
  <c r="C28" i="4"/>
  <c r="D22" i="4"/>
  <c r="G15" i="4"/>
  <c r="G22" i="4"/>
  <c r="J21" i="4"/>
  <c r="E15" i="4"/>
  <c r="D15" i="4"/>
  <c r="CC50" i="4"/>
  <c r="I25" i="4" s="1"/>
  <c r="I23" i="4"/>
  <c r="I5" i="5" s="1"/>
  <c r="I6" i="5" s="1"/>
  <c r="F24" i="4"/>
  <c r="CF50" i="4"/>
  <c r="H25" i="4" s="1"/>
  <c r="H23" i="4"/>
  <c r="H5" i="5" s="1"/>
  <c r="H6" i="5" s="1"/>
  <c r="F18" i="4"/>
  <c r="F15" i="4"/>
  <c r="F21" i="4"/>
  <c r="J9" i="4"/>
  <c r="BS51" i="4"/>
  <c r="K23" i="4"/>
  <c r="K5" i="5" s="1"/>
  <c r="K6" i="5" s="1"/>
  <c r="C21" i="4"/>
  <c r="D24" i="4"/>
  <c r="J15" i="4"/>
  <c r="E24" i="4"/>
  <c r="BR50" i="4"/>
  <c r="L25" i="4" s="1"/>
  <c r="L23" i="4"/>
  <c r="G24" i="4"/>
  <c r="C15" i="4"/>
  <c r="BM51" i="4"/>
  <c r="M23" i="4"/>
  <c r="M5" i="5" s="1"/>
  <c r="M6" i="5" s="1"/>
  <c r="D18" i="4"/>
  <c r="H18" i="4"/>
  <c r="G18" i="4"/>
  <c r="G21" i="4"/>
  <c r="G9" i="4"/>
  <c r="E18" i="4"/>
  <c r="E21" i="4"/>
  <c r="D9" i="4"/>
  <c r="F9" i="4"/>
  <c r="J27" i="4"/>
  <c r="BS73" i="4"/>
  <c r="BS78" i="4" s="1"/>
  <c r="BO50" i="4"/>
  <c r="M25" i="4" s="1"/>
  <c r="CC84" i="4"/>
  <c r="I50" i="4" s="1"/>
  <c r="CA51" i="4"/>
  <c r="BP51" i="4"/>
  <c r="BU85" i="4"/>
  <c r="K50" i="4" s="1"/>
  <c r="BZ50" i="4"/>
  <c r="J25" i="4" s="1"/>
  <c r="BX51" i="4"/>
  <c r="BZ84" i="4"/>
  <c r="J50" i="4" s="1"/>
  <c r="CD51" i="4"/>
  <c r="BZ74" i="4"/>
  <c r="BP73" i="4"/>
  <c r="BP78" i="4" s="1"/>
  <c r="CA74" i="4"/>
  <c r="CC74" i="4"/>
  <c r="CF84" i="4"/>
  <c r="H50" i="4" s="1"/>
  <c r="CF72" i="4"/>
  <c r="H37" i="4" s="1"/>
  <c r="CD74" i="4"/>
  <c r="BX73" i="4"/>
  <c r="CF74" i="4"/>
  <c r="CC72" i="4"/>
  <c r="I37" i="4" s="1"/>
  <c r="BZ72" i="4"/>
  <c r="J37" i="4" s="1"/>
  <c r="BM73" i="4"/>
  <c r="BM78" i="4" s="1"/>
  <c r="BU74" i="4"/>
  <c r="BM86" i="4"/>
  <c r="BU50" i="4"/>
  <c r="K25" i="4" s="1"/>
  <c r="BO72" i="4"/>
  <c r="M37" i="4" s="1"/>
  <c r="BM74" i="4"/>
  <c r="BP86" i="4"/>
  <c r="BR72" i="4"/>
  <c r="L37" i="4" s="1"/>
  <c r="BP74" i="4"/>
  <c r="BU72" i="4"/>
  <c r="K37" i="4" s="1"/>
  <c r="AO561" i="1" l="1"/>
  <c r="AD16" i="4"/>
  <c r="AN584" i="1"/>
  <c r="AN582" i="1"/>
  <c r="Q68" i="4"/>
  <c r="AO559" i="1"/>
  <c r="AL584" i="1"/>
  <c r="Q48" i="4"/>
  <c r="Q42" i="4"/>
  <c r="Q39" i="4"/>
  <c r="Q41" i="4" s="1"/>
  <c r="AO531" i="1"/>
  <c r="AN553" i="1"/>
  <c r="K51" i="4"/>
  <c r="AS541" i="1"/>
  <c r="AS560" i="1"/>
  <c r="L51" i="4"/>
  <c r="AT541" i="1"/>
  <c r="AT560" i="1"/>
  <c r="R24" i="4"/>
  <c r="R28" i="4"/>
  <c r="AL578" i="1"/>
  <c r="I51" i="4"/>
  <c r="AQ541" i="1"/>
  <c r="AQ560" i="1"/>
  <c r="AO543" i="1"/>
  <c r="AN565" i="1"/>
  <c r="AM540" i="1"/>
  <c r="AL539" i="1"/>
  <c r="R58" i="4"/>
  <c r="R33" i="4"/>
  <c r="R35" i="4" s="1"/>
  <c r="R60" i="4"/>
  <c r="R32" i="4"/>
  <c r="AM578" i="1"/>
  <c r="AR558" i="1"/>
  <c r="AR529" i="1"/>
  <c r="AU558" i="1"/>
  <c r="AU529" i="1"/>
  <c r="I26" i="4"/>
  <c r="AQ556" i="1"/>
  <c r="AQ522" i="1"/>
  <c r="AM539" i="1"/>
  <c r="Q29" i="4"/>
  <c r="AN554" i="1"/>
  <c r="AM553" i="1"/>
  <c r="R6" i="4"/>
  <c r="R54" i="4"/>
  <c r="R5" i="5"/>
  <c r="R4" i="5" s="1"/>
  <c r="R9" i="5" s="1"/>
  <c r="R8" i="5" s="1"/>
  <c r="R11" i="5" s="1"/>
  <c r="R17" i="5" s="1"/>
  <c r="R66" i="4"/>
  <c r="R10" i="4"/>
  <c r="AM582" i="1"/>
  <c r="AT558" i="1"/>
  <c r="AT529" i="1"/>
  <c r="AQ558" i="1"/>
  <c r="AQ529" i="1"/>
  <c r="M51" i="4"/>
  <c r="AU560" i="1"/>
  <c r="AU541" i="1"/>
  <c r="M26" i="4"/>
  <c r="AU522" i="1"/>
  <c r="AU556" i="1"/>
  <c r="K26" i="4"/>
  <c r="AS522" i="1"/>
  <c r="AS556" i="1"/>
  <c r="L26" i="4"/>
  <c r="AT522" i="1"/>
  <c r="AT556" i="1"/>
  <c r="AN566" i="1"/>
  <c r="AM565" i="1"/>
  <c r="AN578" i="1"/>
  <c r="AM566" i="1"/>
  <c r="AL565" i="1"/>
  <c r="S64" i="4"/>
  <c r="S31" i="4"/>
  <c r="S62" i="4"/>
  <c r="T17" i="4"/>
  <c r="S23" i="4"/>
  <c r="S11" i="4"/>
  <c r="S5" i="4"/>
  <c r="S22" i="4"/>
  <c r="AM554" i="1"/>
  <c r="AL553" i="1"/>
  <c r="H26" i="4"/>
  <c r="AP556" i="1"/>
  <c r="AP557" i="1" s="1"/>
  <c r="AP522" i="1"/>
  <c r="J51" i="4"/>
  <c r="AR541" i="1"/>
  <c r="AR560" i="1"/>
  <c r="AP558" i="1"/>
  <c r="AP559" i="1" s="1"/>
  <c r="AP529" i="1"/>
  <c r="C39" i="4"/>
  <c r="C41" i="4" s="1"/>
  <c r="C56" i="4" s="1"/>
  <c r="AK581" i="1"/>
  <c r="AL582" i="1" s="1"/>
  <c r="AK552" i="1"/>
  <c r="AK554" i="1" s="1"/>
  <c r="AS558" i="1"/>
  <c r="AS529" i="1"/>
  <c r="H51" i="4"/>
  <c r="AP541" i="1"/>
  <c r="AP560" i="1"/>
  <c r="AP561" i="1" s="1"/>
  <c r="J26" i="4"/>
  <c r="AR556" i="1"/>
  <c r="AR522" i="1"/>
  <c r="AM584" i="1"/>
  <c r="R16" i="4"/>
  <c r="R12" i="4"/>
  <c r="G57" i="4"/>
  <c r="L5" i="5"/>
  <c r="L6" i="5" s="1"/>
  <c r="L9" i="4"/>
  <c r="E69" i="4"/>
  <c r="E29" i="4"/>
  <c r="G29" i="4"/>
  <c r="F69" i="4"/>
  <c r="C59" i="4"/>
  <c r="C61" i="4"/>
  <c r="E59" i="4"/>
  <c r="E61" i="4"/>
  <c r="M55" i="4"/>
  <c r="M67" i="4"/>
  <c r="K67" i="4"/>
  <c r="K55" i="4"/>
  <c r="L55" i="4"/>
  <c r="L67" i="4"/>
  <c r="F32" i="4"/>
  <c r="F59" i="4"/>
  <c r="F61" i="4"/>
  <c r="G61" i="4"/>
  <c r="G59" i="4"/>
  <c r="D59" i="4"/>
  <c r="D61" i="4"/>
  <c r="C69" i="4"/>
  <c r="D69" i="4"/>
  <c r="H55" i="4"/>
  <c r="H67" i="4"/>
  <c r="G69" i="4"/>
  <c r="I67" i="4"/>
  <c r="I55" i="4"/>
  <c r="D29" i="4"/>
  <c r="H40" i="4"/>
  <c r="M40" i="4"/>
  <c r="F29" i="4"/>
  <c r="K40" i="4"/>
  <c r="D32" i="4"/>
  <c r="L52" i="4"/>
  <c r="L53" i="4"/>
  <c r="L46" i="4"/>
  <c r="M53" i="4"/>
  <c r="M52" i="4"/>
  <c r="M46" i="4"/>
  <c r="I49" i="4"/>
  <c r="I52" i="4"/>
  <c r="I53" i="4"/>
  <c r="I46" i="4"/>
  <c r="J40" i="4"/>
  <c r="K46" i="4"/>
  <c r="K53" i="4"/>
  <c r="K52" i="4"/>
  <c r="I40" i="4"/>
  <c r="H49" i="4"/>
  <c r="H53" i="4"/>
  <c r="H52" i="4"/>
  <c r="H46" i="4"/>
  <c r="J49" i="4"/>
  <c r="J52" i="4"/>
  <c r="J46" i="4"/>
  <c r="J53" i="4"/>
  <c r="L40" i="4"/>
  <c r="C30" i="4"/>
  <c r="L49" i="4"/>
  <c r="M49" i="4"/>
  <c r="K49" i="4"/>
  <c r="G32" i="4"/>
  <c r="D30" i="4"/>
  <c r="F30" i="4"/>
  <c r="C29" i="4"/>
  <c r="E41" i="4"/>
  <c r="E56" i="4" s="1"/>
  <c r="H38" i="4"/>
  <c r="H39" i="4"/>
  <c r="G56" i="4"/>
  <c r="K34" i="4"/>
  <c r="K36" i="4" s="1"/>
  <c r="K31" i="4"/>
  <c r="K38" i="4"/>
  <c r="K39" i="4"/>
  <c r="J38" i="4"/>
  <c r="J39" i="4"/>
  <c r="I38" i="4"/>
  <c r="I39" i="4"/>
  <c r="M31" i="4"/>
  <c r="M34" i="4"/>
  <c r="M36" i="4" s="1"/>
  <c r="E32" i="4"/>
  <c r="C38" i="4"/>
  <c r="E30" i="4"/>
  <c r="D41" i="4"/>
  <c r="D56" i="4" s="1"/>
  <c r="J31" i="4"/>
  <c r="J34" i="4"/>
  <c r="J36" i="4" s="1"/>
  <c r="M39" i="4"/>
  <c r="M38" i="4"/>
  <c r="H31" i="4"/>
  <c r="H34" i="4"/>
  <c r="H36" i="4" s="1"/>
  <c r="I31" i="4"/>
  <c r="I34" i="4"/>
  <c r="I36" i="4" s="1"/>
  <c r="L38" i="4"/>
  <c r="L39" i="4"/>
  <c r="L34" i="4"/>
  <c r="L36" i="4" s="1"/>
  <c r="L31" i="4"/>
  <c r="F41" i="4"/>
  <c r="F56" i="4" s="1"/>
  <c r="G30" i="4"/>
  <c r="M28" i="4"/>
  <c r="J24" i="4"/>
  <c r="I28" i="4"/>
  <c r="J28" i="4"/>
  <c r="H28" i="4"/>
  <c r="L28" i="4"/>
  <c r="K28" i="4"/>
  <c r="K29" i="4" s="1"/>
  <c r="L24" i="4"/>
  <c r="L27" i="4"/>
  <c r="L21" i="4"/>
  <c r="L15" i="4"/>
  <c r="K24" i="4"/>
  <c r="K9" i="4"/>
  <c r="K27" i="4"/>
  <c r="K21" i="4"/>
  <c r="K15" i="4"/>
  <c r="H24" i="4"/>
  <c r="H27" i="4"/>
  <c r="H21" i="4"/>
  <c r="H15" i="4"/>
  <c r="H9" i="4"/>
  <c r="I24" i="4"/>
  <c r="I27" i="4"/>
  <c r="I15" i="4"/>
  <c r="I21" i="4"/>
  <c r="I9" i="4"/>
  <c r="M24" i="4"/>
  <c r="M27" i="4"/>
  <c r="M21" i="4"/>
  <c r="M15" i="4"/>
  <c r="M9" i="4"/>
  <c r="BE95" i="4"/>
  <c r="BB95" i="4"/>
  <c r="AY95" i="4"/>
  <c r="BE91" i="4"/>
  <c r="BB91" i="4"/>
  <c r="AY91" i="4"/>
  <c r="AX92" i="4" s="1"/>
  <c r="BE84" i="4"/>
  <c r="N33" i="4" s="1"/>
  <c r="BB84" i="4"/>
  <c r="O33" i="4" s="1"/>
  <c r="AY84" i="4"/>
  <c r="BG78" i="4"/>
  <c r="BF78" i="4"/>
  <c r="BE78" i="4"/>
  <c r="BC78" i="4"/>
  <c r="BB78" i="4"/>
  <c r="AZ78" i="4"/>
  <c r="BE53" i="4"/>
  <c r="BE45" i="4"/>
  <c r="BE43" i="4"/>
  <c r="BB53" i="4"/>
  <c r="BB45" i="4"/>
  <c r="BB43" i="4"/>
  <c r="AY53" i="4"/>
  <c r="AY45" i="4"/>
  <c r="AY43" i="4"/>
  <c r="BE64" i="4"/>
  <c r="BB64" i="4"/>
  <c r="AY64" i="4"/>
  <c r="BG50" i="4"/>
  <c r="BE50" i="4"/>
  <c r="BC50" i="4"/>
  <c r="BB50" i="4"/>
  <c r="AZ50" i="4"/>
  <c r="AY50" i="4"/>
  <c r="AR561" i="1" l="1"/>
  <c r="AT557" i="1"/>
  <c r="AC17" i="4"/>
  <c r="AC18" i="4" s="1"/>
  <c r="AE16" i="4"/>
  <c r="AU559" i="1"/>
  <c r="AR557" i="1"/>
  <c r="AU561" i="1"/>
  <c r="AR559" i="1"/>
  <c r="R42" i="4"/>
  <c r="R48" i="4"/>
  <c r="R39" i="4"/>
  <c r="R41" i="4" s="1"/>
  <c r="AU557" i="1"/>
  <c r="AV557" i="1"/>
  <c r="AS543" i="1"/>
  <c r="AR542" i="1"/>
  <c r="AT559" i="1"/>
  <c r="AS559" i="1"/>
  <c r="S12" i="4"/>
  <c r="S16" i="4"/>
  <c r="AQ559" i="1"/>
  <c r="AU531" i="1"/>
  <c r="AT530" i="1"/>
  <c r="AQ543" i="1"/>
  <c r="AP542" i="1"/>
  <c r="AS561" i="1"/>
  <c r="S24" i="4"/>
  <c r="S28" i="4"/>
  <c r="T31" i="4"/>
  <c r="T64" i="4"/>
  <c r="T62" i="4"/>
  <c r="T11" i="4"/>
  <c r="T23" i="4"/>
  <c r="T5" i="4"/>
  <c r="U17" i="4"/>
  <c r="T22" i="4"/>
  <c r="AU524" i="1"/>
  <c r="AT523" i="1"/>
  <c r="AU523" i="1"/>
  <c r="AR531" i="1"/>
  <c r="AQ530" i="1"/>
  <c r="R29" i="4"/>
  <c r="AP524" i="1"/>
  <c r="AO523" i="1"/>
  <c r="AP531" i="1"/>
  <c r="AO530" i="1"/>
  <c r="S58" i="4"/>
  <c r="S60" i="4"/>
  <c r="S32" i="4"/>
  <c r="S33" i="4"/>
  <c r="S35" i="4" s="1"/>
  <c r="AT524" i="1"/>
  <c r="AS523" i="1"/>
  <c r="AU543" i="1"/>
  <c r="AT542" i="1"/>
  <c r="R68" i="4"/>
  <c r="AP543" i="1"/>
  <c r="AO542" i="1"/>
  <c r="AQ524" i="1"/>
  <c r="AP523" i="1"/>
  <c r="AT561" i="1"/>
  <c r="AT531" i="1"/>
  <c r="AS530" i="1"/>
  <c r="AS557" i="1"/>
  <c r="AQ557" i="1"/>
  <c r="AT543" i="1"/>
  <c r="AS542" i="1"/>
  <c r="Q43" i="4"/>
  <c r="Q47" i="4"/>
  <c r="AR524" i="1"/>
  <c r="AQ523" i="1"/>
  <c r="AS531" i="1"/>
  <c r="AR530" i="1"/>
  <c r="AR543" i="1"/>
  <c r="AQ542" i="1"/>
  <c r="S6" i="4"/>
  <c r="S5" i="5"/>
  <c r="S4" i="5" s="1"/>
  <c r="S9" i="5" s="1"/>
  <c r="S8" i="5" s="1"/>
  <c r="S11" i="5" s="1"/>
  <c r="S17" i="5" s="1"/>
  <c r="S54" i="4"/>
  <c r="S66" i="4"/>
  <c r="S10" i="4"/>
  <c r="AS524" i="1"/>
  <c r="AR523" i="1"/>
  <c r="AQ531" i="1"/>
  <c r="AP530" i="1"/>
  <c r="AQ561" i="1"/>
  <c r="Q53" i="4"/>
  <c r="F57" i="4"/>
  <c r="F72" i="4" s="1"/>
  <c r="F3" i="5" s="1"/>
  <c r="F22" i="5" s="1"/>
  <c r="G72" i="4"/>
  <c r="G3" i="5" s="1"/>
  <c r="G22" i="5" s="1"/>
  <c r="I29" i="4"/>
  <c r="I69" i="4"/>
  <c r="J61" i="4"/>
  <c r="J59" i="4"/>
  <c r="K59" i="4"/>
  <c r="K61" i="4"/>
  <c r="M29" i="4"/>
  <c r="M69" i="4"/>
  <c r="I59" i="4"/>
  <c r="I61" i="4"/>
  <c r="D57" i="4"/>
  <c r="D72" i="4" s="1"/>
  <c r="D3" i="5" s="1"/>
  <c r="E57" i="4"/>
  <c r="E72" i="4" s="1"/>
  <c r="E3" i="5" s="1"/>
  <c r="H29" i="4"/>
  <c r="H69" i="4"/>
  <c r="J29" i="4"/>
  <c r="J69" i="4"/>
  <c r="M61" i="4"/>
  <c r="M59" i="4"/>
  <c r="C57" i="4"/>
  <c r="C72" i="4" s="1"/>
  <c r="C3" i="5" s="1"/>
  <c r="H59" i="4"/>
  <c r="H61" i="4"/>
  <c r="K69" i="4"/>
  <c r="L29" i="4"/>
  <c r="L69" i="4"/>
  <c r="L59" i="4"/>
  <c r="L61" i="4"/>
  <c r="P48" i="4"/>
  <c r="Q49" i="4" s="1"/>
  <c r="BD91" i="4"/>
  <c r="O50" i="4" s="1"/>
  <c r="O48" i="4"/>
  <c r="BD92" i="4"/>
  <c r="N48" i="4"/>
  <c r="J41" i="4"/>
  <c r="J56" i="4" s="1"/>
  <c r="M41" i="4"/>
  <c r="M57" i="4" s="1"/>
  <c r="M72" i="4" s="1"/>
  <c r="M3" i="5" s="1"/>
  <c r="M22" i="5" s="1"/>
  <c r="I32" i="4"/>
  <c r="I30" i="4"/>
  <c r="L32" i="4"/>
  <c r="L30" i="4"/>
  <c r="AY81" i="4"/>
  <c r="AY85" i="4" s="1"/>
  <c r="P33" i="4"/>
  <c r="H32" i="4"/>
  <c r="H30" i="4"/>
  <c r="K41" i="4"/>
  <c r="K57" i="4" s="1"/>
  <c r="K72" i="4" s="1"/>
  <c r="K3" i="5" s="1"/>
  <c r="K22" i="5" s="1"/>
  <c r="BE82" i="4"/>
  <c r="N35" i="4"/>
  <c r="L41" i="4"/>
  <c r="L56" i="4" s="1"/>
  <c r="J32" i="4"/>
  <c r="J30" i="4"/>
  <c r="I41" i="4"/>
  <c r="I57" i="4" s="1"/>
  <c r="I72" i="4" s="1"/>
  <c r="I3" i="5" s="1"/>
  <c r="I22" i="5" s="1"/>
  <c r="BB82" i="4"/>
  <c r="O35" i="4"/>
  <c r="K32" i="4"/>
  <c r="K30" i="4"/>
  <c r="M32" i="4"/>
  <c r="M30" i="4"/>
  <c r="H41" i="4"/>
  <c r="H56" i="4" s="1"/>
  <c r="BB51" i="4"/>
  <c r="BB56" i="4" s="1"/>
  <c r="O23" i="4"/>
  <c r="O5" i="5" s="1"/>
  <c r="O6" i="5" s="1"/>
  <c r="BE51" i="4"/>
  <c r="BE56" i="4" s="1"/>
  <c r="N23" i="4"/>
  <c r="N5" i="5" s="1"/>
  <c r="N6" i="5" s="1"/>
  <c r="BH50" i="4"/>
  <c r="AY51" i="4"/>
  <c r="AY56" i="4" s="1"/>
  <c r="P23" i="4"/>
  <c r="AB16" i="4" s="1"/>
  <c r="BA85" i="4"/>
  <c r="BD85" i="4"/>
  <c r="BA91" i="4"/>
  <c r="P50" i="4" s="1"/>
  <c r="BB81" i="4"/>
  <c r="BB85" i="4" s="1"/>
  <c r="BE81" i="4"/>
  <c r="BE85" i="4" s="1"/>
  <c r="BA92" i="4"/>
  <c r="BH91" i="4"/>
  <c r="N50" i="4" s="1"/>
  <c r="BA78" i="4"/>
  <c r="P37" i="4" s="1"/>
  <c r="BH78" i="4"/>
  <c r="N37" i="4" s="1"/>
  <c r="BD78" i="4"/>
  <c r="O37" i="4" s="1"/>
  <c r="BA50" i="4"/>
  <c r="P25" i="4" s="1"/>
  <c r="BD50" i="4"/>
  <c r="O25" i="4" s="1"/>
  <c r="AF16" i="4" l="1"/>
  <c r="AD17" i="4"/>
  <c r="AD18" i="4" s="1"/>
  <c r="AD19" i="4" s="1"/>
  <c r="AD20" i="4" s="1"/>
  <c r="S42" i="4"/>
  <c r="S48" i="4"/>
  <c r="S39" i="4"/>
  <c r="S41" i="4" s="1"/>
  <c r="O26" i="4"/>
  <c r="AW556" i="1"/>
  <c r="AW557" i="1" s="1"/>
  <c r="AW522" i="1"/>
  <c r="T12" i="4"/>
  <c r="T16" i="4"/>
  <c r="Q57" i="4"/>
  <c r="Q70" i="4" s="1"/>
  <c r="Q72" i="4" s="1"/>
  <c r="Q56" i="4"/>
  <c r="AW529" i="1"/>
  <c r="O39" i="4"/>
  <c r="AW558" i="1"/>
  <c r="T60" i="4"/>
  <c r="T32" i="4"/>
  <c r="T33" i="4"/>
  <c r="T35" i="4" s="1"/>
  <c r="T58" i="4"/>
  <c r="AV529" i="1"/>
  <c r="AV558" i="1"/>
  <c r="AV559" i="1" s="1"/>
  <c r="U31" i="4"/>
  <c r="U62" i="4"/>
  <c r="U64" i="4"/>
  <c r="U5" i="4"/>
  <c r="U23" i="4"/>
  <c r="U11" i="4"/>
  <c r="U22" i="4"/>
  <c r="AX581" i="1"/>
  <c r="AX552" i="1"/>
  <c r="AX554" i="1" s="1"/>
  <c r="P5" i="5"/>
  <c r="P6" i="5" s="1"/>
  <c r="Q24" i="4"/>
  <c r="N51" i="4"/>
  <c r="AV560" i="1"/>
  <c r="AV561" i="1" s="1"/>
  <c r="AV541" i="1"/>
  <c r="S29" i="4"/>
  <c r="S68" i="4"/>
  <c r="T6" i="4"/>
  <c r="T5" i="5"/>
  <c r="T4" i="5" s="1"/>
  <c r="T9" i="5" s="1"/>
  <c r="T8" i="5" s="1"/>
  <c r="T11" i="5" s="1"/>
  <c r="T17" i="5" s="1"/>
  <c r="T66" i="4"/>
  <c r="T54" i="4"/>
  <c r="T10" i="4"/>
  <c r="R49" i="4"/>
  <c r="R53" i="4"/>
  <c r="P26" i="4"/>
  <c r="AX579" i="1"/>
  <c r="AX545" i="1"/>
  <c r="P51" i="4"/>
  <c r="AX564" i="1"/>
  <c r="AX583" i="1"/>
  <c r="O51" i="4"/>
  <c r="AW560" i="1"/>
  <c r="AW541" i="1"/>
  <c r="T24" i="4"/>
  <c r="T28" i="4"/>
  <c r="R43" i="4"/>
  <c r="R47" i="4"/>
  <c r="D12" i="5"/>
  <c r="C12" i="5"/>
  <c r="F12" i="5"/>
  <c r="G12" i="5"/>
  <c r="M12" i="5"/>
  <c r="E12" i="5"/>
  <c r="K12" i="5"/>
  <c r="I12" i="5"/>
  <c r="M56" i="4"/>
  <c r="G71" i="4"/>
  <c r="J57" i="4"/>
  <c r="J72" i="4" s="1"/>
  <c r="J3" i="5" s="1"/>
  <c r="J22" i="5" s="1"/>
  <c r="L57" i="4"/>
  <c r="L72" i="4" s="1"/>
  <c r="L3" i="5" s="1"/>
  <c r="L22" i="5" s="1"/>
  <c r="I71" i="4"/>
  <c r="K71" i="4"/>
  <c r="C71" i="4"/>
  <c r="I56" i="4"/>
  <c r="P55" i="4"/>
  <c r="P67" i="4"/>
  <c r="K56" i="4"/>
  <c r="M71" i="4"/>
  <c r="N28" i="4"/>
  <c r="N69" i="4" s="1"/>
  <c r="N67" i="4"/>
  <c r="N55" i="4"/>
  <c r="E71" i="4"/>
  <c r="H57" i="4"/>
  <c r="H72" i="4" s="1"/>
  <c r="H3" i="5" s="1"/>
  <c r="H22" i="5" s="1"/>
  <c r="D71" i="4"/>
  <c r="O67" i="4"/>
  <c r="O55" i="4"/>
  <c r="F71" i="4"/>
  <c r="N49" i="4"/>
  <c r="N53" i="4"/>
  <c r="N52" i="4"/>
  <c r="N46" i="4"/>
  <c r="O53" i="4"/>
  <c r="O52" i="4"/>
  <c r="O46" i="4"/>
  <c r="O34" i="4"/>
  <c r="O36" i="4" s="1"/>
  <c r="O40" i="4"/>
  <c r="N34" i="4"/>
  <c r="N36" i="4" s="1"/>
  <c r="N40" i="4"/>
  <c r="P53" i="4"/>
  <c r="P52" i="4"/>
  <c r="P46" i="4"/>
  <c r="P40" i="4"/>
  <c r="P28" i="4"/>
  <c r="O49" i="4"/>
  <c r="P49" i="4"/>
  <c r="N31" i="4"/>
  <c r="P39" i="4"/>
  <c r="P38" i="4"/>
  <c r="P31" i="4"/>
  <c r="P34" i="4"/>
  <c r="P36" i="4" s="1"/>
  <c r="O31" i="4"/>
  <c r="O38" i="4"/>
  <c r="N39" i="4"/>
  <c r="N38" i="4"/>
  <c r="O28" i="4"/>
  <c r="P15" i="4"/>
  <c r="P27" i="4"/>
  <c r="P24" i="4"/>
  <c r="P9" i="4"/>
  <c r="P21" i="4"/>
  <c r="N24" i="4"/>
  <c r="N27" i="4"/>
  <c r="N21" i="4"/>
  <c r="N9" i="4"/>
  <c r="N15" i="4"/>
  <c r="O27" i="4"/>
  <c r="O21" i="4"/>
  <c r="O24" i="4"/>
  <c r="O15" i="4"/>
  <c r="O9" i="4"/>
  <c r="BH85" i="4"/>
  <c r="AO409" i="1"/>
  <c r="AR410" i="1"/>
  <c r="AQ410" i="1"/>
  <c r="AP410" i="1"/>
  <c r="AO410" i="1"/>
  <c r="AN433" i="1"/>
  <c r="AM433" i="1"/>
  <c r="AL433" i="1"/>
  <c r="AO400" i="1"/>
  <c r="AO399" i="1"/>
  <c r="AW561" i="1" l="1"/>
  <c r="AG16" i="4"/>
  <c r="AE17" i="4"/>
  <c r="AE18" i="4" s="1"/>
  <c r="AE19" i="4" s="1"/>
  <c r="AE20" i="4" s="1"/>
  <c r="Q32" i="4"/>
  <c r="AB17" i="4"/>
  <c r="AB18" i="4" s="1"/>
  <c r="AC19" i="4" s="1"/>
  <c r="AC20" i="4" s="1"/>
  <c r="T29" i="4"/>
  <c r="AW559" i="1"/>
  <c r="R57" i="4"/>
  <c r="R70" i="4" s="1"/>
  <c r="R72" i="4" s="1"/>
  <c r="N41" i="4"/>
  <c r="N56" i="4" s="1"/>
  <c r="AY580" i="1"/>
  <c r="AX580" i="1"/>
  <c r="T42" i="4"/>
  <c r="T48" i="4"/>
  <c r="T39" i="4"/>
  <c r="T41" i="4" s="1"/>
  <c r="U60" i="4"/>
  <c r="U32" i="4"/>
  <c r="U58" i="4"/>
  <c r="U33" i="4"/>
  <c r="U35" i="4" s="1"/>
  <c r="AX582" i="1"/>
  <c r="AY582" i="1"/>
  <c r="O41" i="4"/>
  <c r="O57" i="4" s="1"/>
  <c r="O71" i="4" s="1"/>
  <c r="AX584" i="1"/>
  <c r="AY584" i="1"/>
  <c r="T68" i="4"/>
  <c r="AV531" i="1"/>
  <c r="AU530" i="1"/>
  <c r="AW531" i="1"/>
  <c r="AV530" i="1"/>
  <c r="AW543" i="1"/>
  <c r="AV542" i="1"/>
  <c r="R56" i="4"/>
  <c r="AX566" i="1"/>
  <c r="AW542" i="1"/>
  <c r="AV543" i="1"/>
  <c r="AU542" i="1"/>
  <c r="U12" i="4"/>
  <c r="U16" i="4"/>
  <c r="S49" i="4"/>
  <c r="S53" i="4"/>
  <c r="AW524" i="1"/>
  <c r="AV523" i="1"/>
  <c r="O69" i="4"/>
  <c r="U24" i="4"/>
  <c r="U28" i="4"/>
  <c r="Q3" i="5"/>
  <c r="Q16" i="5" s="1"/>
  <c r="S43" i="4"/>
  <c r="S47" i="4"/>
  <c r="AX547" i="1"/>
  <c r="AW523" i="1"/>
  <c r="U6" i="4"/>
  <c r="U66" i="4"/>
  <c r="U54" i="4"/>
  <c r="U5" i="5"/>
  <c r="U10" i="4"/>
  <c r="AO411" i="1"/>
  <c r="L12" i="5"/>
  <c r="H12" i="5"/>
  <c r="J12" i="5"/>
  <c r="L71" i="4"/>
  <c r="N29" i="4"/>
  <c r="N57" i="4"/>
  <c r="N72" i="4" s="1"/>
  <c r="N3" i="5" s="1"/>
  <c r="N22" i="5" s="1"/>
  <c r="N32" i="4"/>
  <c r="N61" i="4"/>
  <c r="N59" i="4"/>
  <c r="O29" i="4"/>
  <c r="J71" i="4"/>
  <c r="O59" i="4"/>
  <c r="O61" i="4"/>
  <c r="P29" i="4"/>
  <c r="P69" i="4"/>
  <c r="H71" i="4"/>
  <c r="P61" i="4"/>
  <c r="P59" i="4"/>
  <c r="N30" i="4"/>
  <c r="P41" i="4"/>
  <c r="P56" i="4" s="1"/>
  <c r="O32" i="4"/>
  <c r="O30" i="4"/>
  <c r="P32" i="4"/>
  <c r="P30" i="4"/>
  <c r="AR408" i="1"/>
  <c r="AQ408" i="1"/>
  <c r="AP408" i="1"/>
  <c r="AO408" i="1"/>
  <c r="AN431" i="1"/>
  <c r="AM431" i="1"/>
  <c r="AR398" i="1"/>
  <c r="AQ398" i="1"/>
  <c r="AP398" i="1"/>
  <c r="AO398" i="1"/>
  <c r="AN421" i="1"/>
  <c r="AM421" i="1"/>
  <c r="AR537" i="1" l="1"/>
  <c r="O56" i="4"/>
  <c r="AB56" i="4" s="1"/>
  <c r="AF17" i="4"/>
  <c r="AF18" i="4" s="1"/>
  <c r="AF19" i="4" s="1"/>
  <c r="AF20" i="4" s="1"/>
  <c r="S57" i="4"/>
  <c r="S70" i="4" s="1"/>
  <c r="S72" i="4" s="1"/>
  <c r="S73" i="4" s="1"/>
  <c r="R3" i="5"/>
  <c r="R16" i="5" s="1"/>
  <c r="R73" i="4"/>
  <c r="S56" i="4"/>
  <c r="U42" i="4"/>
  <c r="U48" i="4"/>
  <c r="U39" i="4"/>
  <c r="U41" i="4" s="1"/>
  <c r="T49" i="4"/>
  <c r="T53" i="4"/>
  <c r="U4" i="5"/>
  <c r="U9" i="5" s="1"/>
  <c r="U8" i="5" s="1"/>
  <c r="V5" i="5"/>
  <c r="V4" i="5" s="1"/>
  <c r="V9" i="5" s="1"/>
  <c r="U29" i="4"/>
  <c r="U68" i="4"/>
  <c r="T47" i="4"/>
  <c r="T43" i="4"/>
  <c r="O72" i="4"/>
  <c r="O3" i="5" s="1"/>
  <c r="O22" i="5" s="1"/>
  <c r="P57" i="4"/>
  <c r="N12" i="5"/>
  <c r="N71" i="4"/>
  <c r="AG17" i="4" l="1"/>
  <c r="AG18" i="4" s="1"/>
  <c r="AG19" i="4" s="1"/>
  <c r="AG20" i="4" s="1"/>
  <c r="AH20" i="4" s="1"/>
  <c r="P72" i="4"/>
  <c r="Q73" i="4" s="1"/>
  <c r="P75" i="4"/>
  <c r="T56" i="4"/>
  <c r="S3" i="5"/>
  <c r="S16" i="5" s="1"/>
  <c r="T57" i="4"/>
  <c r="U49" i="4"/>
  <c r="U53" i="4"/>
  <c r="U11" i="5"/>
  <c r="U17" i="5" s="1"/>
  <c r="V8" i="5"/>
  <c r="V11" i="5" s="1"/>
  <c r="U47" i="4"/>
  <c r="U43" i="4"/>
  <c r="Q12" i="5"/>
  <c r="Q13" i="5" s="1"/>
  <c r="P71" i="4"/>
  <c r="O12" i="5"/>
  <c r="AZ399" i="1"/>
  <c r="AZ394" i="1"/>
  <c r="AT367" i="1"/>
  <c r="AT377" i="1" s="1"/>
  <c r="AU367" i="1"/>
  <c r="AU377" i="1" s="1"/>
  <c r="AV367" i="1"/>
  <c r="AV377" i="1" s="1"/>
  <c r="AW367" i="1"/>
  <c r="AW377" i="1" s="1"/>
  <c r="AX390" i="1"/>
  <c r="AX400" i="1" s="1"/>
  <c r="AQ366" i="1"/>
  <c r="AQ367" i="1" s="1"/>
  <c r="AQ377" i="1" s="1"/>
  <c r="AR365" i="1"/>
  <c r="AR366" i="1"/>
  <c r="AS363" i="1"/>
  <c r="AS367" i="1" s="1"/>
  <c r="AS377" i="1" s="1"/>
  <c r="AY390" i="1"/>
  <c r="AY400" i="1" s="1"/>
  <c r="AP367" i="1"/>
  <c r="AP377" i="1" s="1"/>
  <c r="AO367" i="1"/>
  <c r="AO377" i="1" s="1"/>
  <c r="AN390" i="1"/>
  <c r="AN400" i="1" s="1"/>
  <c r="AM390" i="1"/>
  <c r="AM400" i="1" s="1"/>
  <c r="AL390" i="1"/>
  <c r="AL400" i="1" s="1"/>
  <c r="AK390" i="1"/>
  <c r="AK400" i="1" s="1"/>
  <c r="AY381" i="1"/>
  <c r="AY395" i="1" s="1"/>
  <c r="AX381" i="1"/>
  <c r="AX395" i="1" s="1"/>
  <c r="AW358" i="1"/>
  <c r="AW372" i="1" s="1"/>
  <c r="AV358" i="1"/>
  <c r="AV372" i="1" s="1"/>
  <c r="AU358" i="1"/>
  <c r="AU372" i="1" s="1"/>
  <c r="AT358" i="1"/>
  <c r="AT372" i="1" s="1"/>
  <c r="AS358" i="1"/>
  <c r="AS372" i="1" s="1"/>
  <c r="AR358" i="1"/>
  <c r="AR372" i="1" s="1"/>
  <c r="AQ358" i="1"/>
  <c r="AQ372" i="1" s="1"/>
  <c r="AP358" i="1"/>
  <c r="AP372" i="1" s="1"/>
  <c r="AO358" i="1"/>
  <c r="AO372" i="1" s="1"/>
  <c r="AN381" i="1"/>
  <c r="AN395" i="1" s="1"/>
  <c r="AM381" i="1"/>
  <c r="AM395" i="1" s="1"/>
  <c r="AL381" i="1"/>
  <c r="AL395" i="1" s="1"/>
  <c r="AK381" i="1"/>
  <c r="AK395" i="1" s="1"/>
  <c r="AX326" i="1"/>
  <c r="AZ321" i="1"/>
  <c r="AN330" i="1"/>
  <c r="AM330" i="1"/>
  <c r="AL330" i="1"/>
  <c r="CJ369" i="1"/>
  <c r="AW308" i="1" s="1"/>
  <c r="CN369" i="1"/>
  <c r="AY331" i="1" s="1"/>
  <c r="AJ348" i="1"/>
  <c r="AK327" i="1" s="1"/>
  <c r="CN348" i="1"/>
  <c r="AY327" i="1" s="1"/>
  <c r="CJ348" i="1"/>
  <c r="AX327" i="1" s="1"/>
  <c r="CF369" i="1"/>
  <c r="CB369" i="1"/>
  <c r="AV308" i="1" s="1"/>
  <c r="BX369" i="1"/>
  <c r="AU308" i="1" s="1"/>
  <c r="BT369" i="1"/>
  <c r="AT308" i="1" s="1"/>
  <c r="BP369" i="1"/>
  <c r="AS308" i="1" s="1"/>
  <c r="BL369" i="1"/>
  <c r="AR308" i="1" s="1"/>
  <c r="BH369" i="1"/>
  <c r="AQ308" i="1" s="1"/>
  <c r="BD369" i="1"/>
  <c r="AP308" i="1" s="1"/>
  <c r="AZ369" i="1"/>
  <c r="AO308" i="1" s="1"/>
  <c r="AR346" i="1"/>
  <c r="AM331" i="1" s="1"/>
  <c r="AN369" i="1"/>
  <c r="AL331" i="1" s="1"/>
  <c r="AJ369" i="1"/>
  <c r="AK331" i="1" s="1"/>
  <c r="AN348" i="1"/>
  <c r="AL327" i="1" s="1"/>
  <c r="CF348" i="1"/>
  <c r="AW304" i="1" s="1"/>
  <c r="CB348" i="1"/>
  <c r="AV304" i="1" s="1"/>
  <c r="BX348" i="1"/>
  <c r="AU304" i="1" s="1"/>
  <c r="BT348" i="1"/>
  <c r="AT304" i="1" s="1"/>
  <c r="BP348" i="1"/>
  <c r="AS304" i="1" s="1"/>
  <c r="BL348" i="1"/>
  <c r="AR304" i="1" s="1"/>
  <c r="AQ304" i="1"/>
  <c r="BD348" i="1"/>
  <c r="AP304" i="1" s="1"/>
  <c r="AZ348" i="1"/>
  <c r="AO304" i="1" s="1"/>
  <c r="AV325" i="1"/>
  <c r="AN327" i="1" s="1"/>
  <c r="AR325" i="1"/>
  <c r="AM327" i="1" s="1"/>
  <c r="CN343" i="1"/>
  <c r="AY322" i="1" s="1"/>
  <c r="CJ343" i="1"/>
  <c r="AX322" i="1" s="1"/>
  <c r="CF343" i="1"/>
  <c r="AW299" i="1" s="1"/>
  <c r="CB343" i="1"/>
  <c r="AV299" i="1" s="1"/>
  <c r="BX343" i="1"/>
  <c r="AU299" i="1" s="1"/>
  <c r="BT343" i="1"/>
  <c r="AT299" i="1" s="1"/>
  <c r="AZ311" i="1" s="1"/>
  <c r="BP343" i="1"/>
  <c r="AS299" i="1" s="1"/>
  <c r="BL343" i="1"/>
  <c r="AR299" i="1" s="1"/>
  <c r="BH343" i="1"/>
  <c r="AQ299" i="1" s="1"/>
  <c r="BD343" i="1"/>
  <c r="AP299" i="1" s="1"/>
  <c r="AZ343" i="1"/>
  <c r="AO299" i="1" s="1"/>
  <c r="AR320" i="1"/>
  <c r="AM322" i="1" s="1"/>
  <c r="AN343" i="1"/>
  <c r="AL322" i="1" s="1"/>
  <c r="AJ343" i="1"/>
  <c r="AK322" i="1" s="1"/>
  <c r="AY312" i="1"/>
  <c r="AX312" i="1"/>
  <c r="AW289" i="1"/>
  <c r="AV289" i="1"/>
  <c r="AU289" i="1"/>
  <c r="AR289" i="1"/>
  <c r="AS289" i="1"/>
  <c r="AT289" i="1"/>
  <c r="AQ289" i="1"/>
  <c r="AP289" i="1"/>
  <c r="AO289" i="1"/>
  <c r="AM312" i="1"/>
  <c r="AK312" i="1"/>
  <c r="AZ280" i="1"/>
  <c r="CN306" i="1"/>
  <c r="AY281" i="1" s="1"/>
  <c r="CJ306" i="1"/>
  <c r="AX281" i="1" s="1"/>
  <c r="CF306" i="1"/>
  <c r="AW258" i="1" s="1"/>
  <c r="CB306" i="1"/>
  <c r="AV258" i="1" s="1"/>
  <c r="BX306" i="1"/>
  <c r="AU258" i="1" s="1"/>
  <c r="BT306" i="1"/>
  <c r="AT258" i="1" s="1"/>
  <c r="BP306" i="1"/>
  <c r="AS258" i="1" s="1"/>
  <c r="BL306" i="1"/>
  <c r="AR258" i="1" s="1"/>
  <c r="BH306" i="1"/>
  <c r="AQ258" i="1" s="1"/>
  <c r="BD306" i="1"/>
  <c r="AP258" i="1" s="1"/>
  <c r="AZ306" i="1"/>
  <c r="AO258" i="1" s="1"/>
  <c r="AR283" i="1"/>
  <c r="AM281" i="1" s="1"/>
  <c r="AN306" i="1"/>
  <c r="AL281" i="1" s="1"/>
  <c r="AJ306" i="1"/>
  <c r="AK281" i="1" s="1"/>
  <c r="AX292" i="1"/>
  <c r="AX276" i="1" s="1"/>
  <c r="AW269" i="1"/>
  <c r="AW253" i="1" s="1"/>
  <c r="AV269" i="1"/>
  <c r="AV253" i="1" s="1"/>
  <c r="AU269" i="1"/>
  <c r="AU253" i="1" s="1"/>
  <c r="AT269" i="1"/>
  <c r="AT253" i="1" s="1"/>
  <c r="AS269" i="1"/>
  <c r="AS253" i="1" s="1"/>
  <c r="AR269" i="1"/>
  <c r="AR253" i="1" s="1"/>
  <c r="AQ269" i="1"/>
  <c r="AQ253" i="1" s="1"/>
  <c r="AP269" i="1"/>
  <c r="AP253" i="1" s="1"/>
  <c r="AO269" i="1"/>
  <c r="AO253" i="1" s="1"/>
  <c r="AN292" i="1"/>
  <c r="AN276" i="1" s="1"/>
  <c r="AM292" i="1"/>
  <c r="AM276" i="1" s="1"/>
  <c r="AL292" i="1"/>
  <c r="AL276" i="1" s="1"/>
  <c r="AK292" i="1"/>
  <c r="AK276" i="1" s="1"/>
  <c r="AY292" i="1"/>
  <c r="AY276" i="1" s="1"/>
  <c r="AY270" i="1"/>
  <c r="AY271" i="1" s="1"/>
  <c r="AX270" i="1"/>
  <c r="AX271" i="1" s="1"/>
  <c r="AW247" i="1"/>
  <c r="AW248" i="1" s="1"/>
  <c r="AV247" i="1"/>
  <c r="AV248" i="1" s="1"/>
  <c r="AU247" i="1"/>
  <c r="AU248" i="1" s="1"/>
  <c r="AT247" i="1"/>
  <c r="AT248" i="1" s="1"/>
  <c r="AS247" i="1"/>
  <c r="AS248" i="1" s="1"/>
  <c r="AR247" i="1"/>
  <c r="AR248" i="1" s="1"/>
  <c r="AQ247" i="1"/>
  <c r="AQ248" i="1" s="1"/>
  <c r="AP247" i="1"/>
  <c r="AP248" i="1" s="1"/>
  <c r="AO247" i="1"/>
  <c r="AO248" i="1" s="1"/>
  <c r="AN270" i="1"/>
  <c r="AN271" i="1" s="1"/>
  <c r="AM270" i="1"/>
  <c r="AM271" i="1" s="1"/>
  <c r="AL270" i="1"/>
  <c r="AL271" i="1" s="1"/>
  <c r="AK270" i="1"/>
  <c r="AY257" i="1"/>
  <c r="AK264" i="1" s="1"/>
  <c r="AX257" i="1"/>
  <c r="AL264" i="1" s="1"/>
  <c r="AW234" i="1"/>
  <c r="AM264" i="1" s="1"/>
  <c r="AV234" i="1"/>
  <c r="AN264" i="1" s="1"/>
  <c r="AU234" i="1"/>
  <c r="AO241" i="1" s="1"/>
  <c r="AT234" i="1"/>
  <c r="AP241" i="1" s="1"/>
  <c r="AS234" i="1"/>
  <c r="AQ241" i="1" s="1"/>
  <c r="AR234" i="1"/>
  <c r="AR241" i="1" s="1"/>
  <c r="AQ234" i="1"/>
  <c r="AS241" i="1" s="1"/>
  <c r="AP234" i="1"/>
  <c r="AT241" i="1" s="1"/>
  <c r="AO234" i="1"/>
  <c r="AU241" i="1" s="1"/>
  <c r="AN257" i="1"/>
  <c r="AV241" i="1" s="1"/>
  <c r="AM257" i="1"/>
  <c r="AW241" i="1" s="1"/>
  <c r="AL257" i="1"/>
  <c r="AX264" i="1" s="1"/>
  <c r="AK257" i="1"/>
  <c r="AY264" i="1" s="1"/>
  <c r="AY258" i="1"/>
  <c r="AK263" i="1" s="1"/>
  <c r="AX258" i="1"/>
  <c r="AL263" i="1" s="1"/>
  <c r="AW235" i="1"/>
  <c r="AM263" i="1" s="1"/>
  <c r="AV235" i="1"/>
  <c r="AN263" i="1" s="1"/>
  <c r="AU235" i="1"/>
  <c r="AO240" i="1" s="1"/>
  <c r="AT235" i="1"/>
  <c r="AS235" i="1"/>
  <c r="AQ240" i="1" s="1"/>
  <c r="AR235" i="1"/>
  <c r="AR240" i="1" s="1"/>
  <c r="AQ235" i="1"/>
  <c r="AS240" i="1" s="1"/>
  <c r="AP235" i="1"/>
  <c r="AT240" i="1" s="1"/>
  <c r="AO235" i="1"/>
  <c r="AU240" i="1" s="1"/>
  <c r="AN258" i="1"/>
  <c r="AV240" i="1" s="1"/>
  <c r="AM258" i="1"/>
  <c r="AL258" i="1"/>
  <c r="AK258" i="1"/>
  <c r="AY263" i="1" s="1"/>
  <c r="AZ269" i="1" l="1"/>
  <c r="AZ275" i="1"/>
  <c r="AV283" i="1"/>
  <c r="AN281" i="1" s="1"/>
  <c r="AN312" i="1"/>
  <c r="AL312" i="1"/>
  <c r="P3" i="5"/>
  <c r="P22" i="5" s="1"/>
  <c r="L23" i="5" s="1"/>
  <c r="T70" i="4"/>
  <c r="T72" i="4" s="1"/>
  <c r="T73" i="4" s="1"/>
  <c r="U57" i="4"/>
  <c r="U70" i="4" s="1"/>
  <c r="U72" i="4" s="1"/>
  <c r="S74" i="4" s="1"/>
  <c r="U56" i="4"/>
  <c r="AC56" i="4" s="1"/>
  <c r="AR367" i="1"/>
  <c r="AR377" i="1" s="1"/>
  <c r="AZ400" i="1" s="1"/>
  <c r="BA264" i="1"/>
  <c r="AX331" i="1"/>
  <c r="AZ327" i="1"/>
  <c r="AZ281" i="1"/>
  <c r="AZ282" i="1" s="1"/>
  <c r="AZ276" i="1"/>
  <c r="AS242" i="1"/>
  <c r="AY265" i="1"/>
  <c r="AQ242" i="1"/>
  <c r="AM265" i="1"/>
  <c r="AT242" i="1"/>
  <c r="AU242" i="1"/>
  <c r="AV242" i="1"/>
  <c r="AZ270" i="1"/>
  <c r="AL265" i="1"/>
  <c r="AO242" i="1"/>
  <c r="AK259" i="1"/>
  <c r="AN265" i="1"/>
  <c r="AK265" i="1"/>
  <c r="AR242" i="1"/>
  <c r="AZ264" i="1"/>
  <c r="AL259" i="1"/>
  <c r="AT236" i="1"/>
  <c r="AM259" i="1"/>
  <c r="AU236" i="1"/>
  <c r="AP240" i="1"/>
  <c r="AP242" i="1" s="1"/>
  <c r="AW240" i="1"/>
  <c r="AW242" i="1" s="1"/>
  <c r="AN259" i="1"/>
  <c r="AX263" i="1"/>
  <c r="AX265" i="1" s="1"/>
  <c r="AO236" i="1"/>
  <c r="AW236" i="1"/>
  <c r="AK271" i="1"/>
  <c r="AK272" i="1" s="1"/>
  <c r="AV236" i="1"/>
  <c r="AX259" i="1"/>
  <c r="AR236" i="1"/>
  <c r="AP236" i="1"/>
  <c r="AY259" i="1"/>
  <c r="AS236" i="1"/>
  <c r="AQ236" i="1"/>
  <c r="AZ312" i="1" l="1"/>
  <c r="AZ395" i="1"/>
  <c r="P12" i="5"/>
  <c r="U73" i="4"/>
  <c r="T3" i="5"/>
  <c r="T16" i="5" s="1"/>
  <c r="U3" i="5"/>
  <c r="S19" i="5" s="1"/>
  <c r="S20" i="5" s="1"/>
  <c r="BA263" i="1"/>
  <c r="R12" i="5"/>
  <c r="R13" i="5" s="1"/>
  <c r="S12" i="5"/>
  <c r="AZ271" i="1"/>
  <c r="AK260" i="1"/>
  <c r="AK266" i="1"/>
  <c r="AZ265" i="1" s="1"/>
  <c r="AZ263" i="1"/>
  <c r="V3" i="5" l="1"/>
  <c r="V12" i="5" s="1"/>
  <c r="V16" i="5" s="1"/>
  <c r="U16" i="5"/>
  <c r="S13" i="5"/>
  <c r="T12" i="5"/>
  <c r="T13" i="5" l="1"/>
  <c r="U12" i="5"/>
  <c r="D27" i="5" l="1"/>
  <c r="D29" i="5" s="1"/>
  <c r="U13" i="5"/>
  <c r="D28" i="5" l="1"/>
  <c r="D30" i="5" s="1"/>
  <c r="D35" i="5" l="1"/>
  <c r="D36" i="5"/>
  <c r="D32" i="5"/>
  <c r="D34" i="5" s="1"/>
  <c r="AV320" i="1" l="1"/>
  <c r="AZ326" i="1" s="1"/>
  <c r="AV346" i="1"/>
  <c r="AN331" i="1" s="1"/>
  <c r="AZ331" i="1" s="1"/>
  <c r="AN322" i="1" l="1"/>
  <c r="AZ322" i="1" s="1"/>
  <c r="AZ3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tc={C3CBB6C6-8D89-4290-B3AB-F4A5FC0E8B2F}</author>
    <author>tc={E989E494-20DD-4A0D-A74A-76ADF3827696}</author>
    <author>tc={9B3823AB-CFBE-41D3-8729-908727AFF693}</author>
    <author>tc={D2F8CA59-FFD2-4CCE-9155-94974B1C06BA}</author>
  </authors>
  <commentList>
    <comment ref="AJ287"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Only quarterly data is available so I've had to use that</t>
      </text>
    </comment>
    <comment ref="AJ294"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Only quarterly data is available so I've had to use that</t>
      </text>
    </comment>
    <comment ref="AJ376"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Only quarterly data is available so I've had to use that</t>
      </text>
    </comment>
    <comment ref="AJ385"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Only quarterly data is available so I've had to use that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nihir</author>
  </authors>
  <commentList>
    <comment ref="D36" authorId="0" shapeId="0" xr:uid="{D2F91F95-CF03-4476-AEB4-C5197F35C793}">
      <text>
        <r>
          <rPr>
            <b/>
            <sz val="9"/>
            <color indexed="81"/>
            <rFont val="Tahoma"/>
            <charset val="1"/>
          </rPr>
          <t>nihir:</t>
        </r>
        <r>
          <rPr>
            <sz val="9"/>
            <color indexed="81"/>
            <rFont val="Tahoma"/>
            <charset val="1"/>
          </rPr>
          <t xml:space="preserve">
This is below the 10yr average multiple of 13.7x</t>
        </r>
      </text>
    </comment>
  </commentList>
</comments>
</file>

<file path=xl/sharedStrings.xml><?xml version="1.0" encoding="utf-8"?>
<sst xmlns="http://schemas.openxmlformats.org/spreadsheetml/2006/main" count="1146" uniqueCount="457">
  <si>
    <t>Date</t>
  </si>
  <si>
    <t>EWBC</t>
  </si>
  <si>
    <t>KRE</t>
  </si>
  <si>
    <t>Low</t>
  </si>
  <si>
    <t>Close</t>
  </si>
  <si>
    <t>Adj Close</t>
  </si>
  <si>
    <t>Volume</t>
  </si>
  <si>
    <t xml:space="preserve">When CRE prices fall by 40% , the EWBC's CRE NCO is 25 bps </t>
  </si>
  <si>
    <t xml:space="preserve">CRE losses Build </t>
  </si>
  <si>
    <t>NCO Rate</t>
  </si>
  <si>
    <t>NCO rate = historical CRE NCO when CRE prices fall 40% from peak</t>
  </si>
  <si>
    <t>CRE ALLL %</t>
  </si>
  <si>
    <t>CRE ALLL% = guidance for CRE ALLL in Q1 earnings call</t>
  </si>
  <si>
    <t>CRE Loans ($mm)</t>
  </si>
  <si>
    <t>CRE Loans = Total CRE loans on book</t>
  </si>
  <si>
    <t>% Utilized</t>
  </si>
  <si>
    <t xml:space="preserve">% Utilized = % of CRE ALLL dedicated to cover stressed losses </t>
  </si>
  <si>
    <t xml:space="preserve">Implied Allowance </t>
  </si>
  <si>
    <t>Implied Allowance = CRE ALLL% * CRE Loans * % Utilized</t>
  </si>
  <si>
    <t>Implied loss</t>
  </si>
  <si>
    <t>Implied loss = NCO rate * CRE Loans</t>
  </si>
  <si>
    <t>Surprise</t>
  </si>
  <si>
    <t>Gain (loss) that the bank hasn't allowed for</t>
  </si>
  <si>
    <t>2022</t>
  </si>
  <si>
    <t>2021</t>
  </si>
  <si>
    <t>2020</t>
  </si>
  <si>
    <t>2019</t>
  </si>
  <si>
    <t>2018</t>
  </si>
  <si>
    <t>2017</t>
  </si>
  <si>
    <t>2016</t>
  </si>
  <si>
    <t>2015</t>
  </si>
  <si>
    <t>2014</t>
  </si>
  <si>
    <t>2013</t>
  </si>
  <si>
    <t>2012</t>
  </si>
  <si>
    <t>2011</t>
  </si>
  <si>
    <t>2010</t>
  </si>
  <si>
    <t>2009</t>
  </si>
  <si>
    <t>NIM</t>
  </si>
  <si>
    <t xml:space="preserve">Average Return on Equity </t>
  </si>
  <si>
    <t xml:space="preserve">   EWBC Return on Equity %</t>
  </si>
  <si>
    <t>Average Bank ROE</t>
  </si>
  <si>
    <t>East West ROE</t>
  </si>
  <si>
    <t>=</t>
  </si>
  <si>
    <t>East West Bank NIM</t>
  </si>
  <si>
    <t>Average Bank NIM</t>
  </si>
  <si>
    <t>East West Bank NPA/Total Loans</t>
  </si>
  <si>
    <t>Industry NPA/Total Loans</t>
  </si>
  <si>
    <t>NPA/Total Loan calculation</t>
  </si>
  <si>
    <t>Q1</t>
  </si>
  <si>
    <t>Q2</t>
  </si>
  <si>
    <t>Q3</t>
  </si>
  <si>
    <t>Q4</t>
  </si>
  <si>
    <t>Avg</t>
  </si>
  <si>
    <t>0,73</t>
  </si>
  <si>
    <t>2,40</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</si>
  <si>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</si>
  <si>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</si>
  <si>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</si>
  <si>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</si>
  <si>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</si>
  <si>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</si>
  <si>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</si>
  <si>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</si>
  <si>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</si>
  <si>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</si>
  <si>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</si>
  <si>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</si>
  <si>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</si>
  <si>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</si>
  <si>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</si>
  <si>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</si>
  <si>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</si>
  <si>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</si>
  <si>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</si>
  <si>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</si>
  <si>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</si>
  <si>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</si>
  <si>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</si>
  <si>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</si>
  <si>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</si>
  <si>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</si>
  <si>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</si>
  <si>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</si>
  <si>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</si>
  <si>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</si>
  <si>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</si>
  <si>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</si>
  <si>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</si>
  <si>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</si>
  <si>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</si>
  <si>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</si>
  <si>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</si>
  <si>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</si>
  <si>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</si>
  <si>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</si>
  <si>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</si>
  <si>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</si>
  <si>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</si>
  <si>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</si>
  <si>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</si>
  <si>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</si>
  <si>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</si>
  <si>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</si>
  <si>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</si>
  <si>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</si>
  <si>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</si>
  <si>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</si>
  <si>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</si>
  <si>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</si>
  <si>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</si>
  <si>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</si>
  <si>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</si>
  <si>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Tier 1 risk-based capital ratio calculation</t>
  </si>
  <si>
    <t>East West Bank Tier 1 risk-based capital ratio</t>
  </si>
  <si>
    <t>Industry Tier 1 risk-based capital ratio</t>
  </si>
  <si>
    <t>East West Bank Efficiency Ratio</t>
  </si>
  <si>
    <t xml:space="preserve">Industry Efficiency ratio </t>
  </si>
  <si>
    <t xml:space="preserve">Yield on Loans </t>
  </si>
  <si>
    <t>Cost of deposits</t>
  </si>
  <si>
    <t>Industry Average Loan Yield</t>
  </si>
  <si>
    <t xml:space="preserve">East West Bank Average Loan Yield </t>
  </si>
  <si>
    <t xml:space="preserve">East West Bank Average Deposit Cost </t>
  </si>
  <si>
    <t>Industry Average Deposit Cost</t>
  </si>
  <si>
    <t xml:space="preserve">Loan to deposit ratio </t>
  </si>
  <si>
    <t>East West Bank Average LTD</t>
  </si>
  <si>
    <t xml:space="preserve">Industry Average LTD </t>
  </si>
  <si>
    <t xml:space="preserve">  Gross Loans / Total Deposits %</t>
  </si>
  <si>
    <t xml:space="preserve">  Net Loans / Total Deposits %</t>
  </si>
  <si>
    <t>x</t>
  </si>
  <si>
    <t>Yield on Earnings Assets</t>
  </si>
  <si>
    <t>Yield On earning assets</t>
  </si>
  <si>
    <t>Cost of Funding Liabilities</t>
  </si>
  <si>
    <t xml:space="preserve">Cost of Funding Liabilities </t>
  </si>
  <si>
    <t>East West Yield on Earning Assets</t>
  </si>
  <si>
    <t>Industry Yield on Earning Assets</t>
  </si>
  <si>
    <t>East West Cost of Funding Liabilities</t>
  </si>
  <si>
    <t xml:space="preserve"> industry Cost of Funding Liabilities</t>
  </si>
  <si>
    <t>EWBC BV/S</t>
  </si>
  <si>
    <t xml:space="preserve">EWBC EPS </t>
  </si>
  <si>
    <t>East West Bank China and HK data</t>
  </si>
  <si>
    <t>($ in thousands)</t>
  </si>
  <si>
    <t>Amount</t>
  </si>
  <si>
    <t>Hong Kong Branch</t>
  </si>
  <si>
    <t>Cash and cash equivalents</t>
  </si>
  <si>
    <t>Interest-bearing deposits with banks</t>
  </si>
  <si>
    <t>AFS debt securities</t>
  </si>
  <si>
    <t>AFS investment securities</t>
  </si>
  <si>
    <t>Loans held-for-investment</t>
  </si>
  <si>
    <t>Available-for-sale investment securities</t>
  </si>
  <si>
    <t>Total assets</t>
  </si>
  <si>
    <t>Subsidiary Bank in China</t>
  </si>
  <si>
    <t>CAGR since '15</t>
  </si>
  <si>
    <t>Assets</t>
  </si>
  <si>
    <t>Cash</t>
  </si>
  <si>
    <t>AFS</t>
  </si>
  <si>
    <t>HTM</t>
  </si>
  <si>
    <t xml:space="preserve">Deposits </t>
  </si>
  <si>
    <t>Loans</t>
  </si>
  <si>
    <t>Total Interest Income</t>
  </si>
  <si>
    <t>Net Interest Income</t>
  </si>
  <si>
    <t>% of Loans</t>
  </si>
  <si>
    <t>Tax %</t>
  </si>
  <si>
    <t>Delta to FFR</t>
  </si>
  <si>
    <t>Cost of IB</t>
  </si>
  <si>
    <t>NIB % of Deposits</t>
  </si>
  <si>
    <t xml:space="preserve">Deposit Growth </t>
  </si>
  <si>
    <t>LT Borrowing</t>
  </si>
  <si>
    <t>LTD Ratio</t>
  </si>
  <si>
    <t>ST Borrowing</t>
  </si>
  <si>
    <t>FCFE</t>
  </si>
  <si>
    <t xml:space="preserve">Growth </t>
  </si>
  <si>
    <t>Yield</t>
  </si>
  <si>
    <t>Cost</t>
  </si>
  <si>
    <t xml:space="preserve">Average FFR </t>
  </si>
  <si>
    <t xml:space="preserve">Securities </t>
  </si>
  <si>
    <t>Repos</t>
  </si>
  <si>
    <t>% of Deposits</t>
  </si>
  <si>
    <t xml:space="preserve">% Efficiency Ratio </t>
  </si>
  <si>
    <t>% of IBL</t>
  </si>
  <si>
    <t xml:space="preserve">IEAs </t>
  </si>
  <si>
    <t>% of total assets</t>
  </si>
  <si>
    <t>Year Ended December 31,</t>
  </si>
  <si>
    <t>Average Balance</t>
  </si>
  <si>
    <t>Interest</t>
  </si>
  <si>
    <t>Average Yield/ Rate</t>
  </si>
  <si>
    <t>ASSETS</t>
  </si>
  <si>
    <t>Interest-earning assets:</t>
  </si>
  <si>
    <t>Interest-bearing cash and deposits with banks</t>
  </si>
  <si>
    <t>% of IEA</t>
  </si>
  <si>
    <t>Resale agreements (1)</t>
  </si>
  <si>
    <t>Available-for-sale ("AFS") debt securities (2)(3)</t>
  </si>
  <si>
    <t>Held-to-maturity ("HTM") debt securities (2)(4)</t>
  </si>
  <si>
    <t>Restricted equity securities</t>
  </si>
  <si>
    <t>Securities</t>
  </si>
  <si>
    <t>Loans (5)(6)</t>
  </si>
  <si>
    <t>Total interest-earning assets</t>
  </si>
  <si>
    <t>Noninterest-earning assets:</t>
  </si>
  <si>
    <t>Cash and due from banks</t>
  </si>
  <si>
    <t>Allowance for loan losses</t>
  </si>
  <si>
    <t>Other assets</t>
  </si>
  <si>
    <t>IEAs as a % of Total Assets</t>
  </si>
  <si>
    <t>LIABILITIES AND STOCKHOLDERS' EQUITY</t>
  </si>
  <si>
    <t>Interest-bearing liabilities:</t>
  </si>
  <si>
    <t>Checking deposits</t>
  </si>
  <si>
    <t>Money market deposits</t>
  </si>
  <si>
    <t>Saving deposits</t>
  </si>
  <si>
    <t>Time deposits</t>
  </si>
  <si>
    <t>Federal funds purchased and other short-term borrowings</t>
  </si>
  <si>
    <t>FHLB advances</t>
  </si>
  <si>
    <t>Repurchase agreements (1)</t>
  </si>
  <si>
    <t>Total interest-bearing liabilities</t>
  </si>
  <si>
    <t>Noninterest-bearing liabilities and stockholders' equity:</t>
  </si>
  <si>
    <t>Demand deposits</t>
  </si>
  <si>
    <t>Accrued expenses and other liabilities</t>
  </si>
  <si>
    <t>Stockholders' equity</t>
  </si>
  <si>
    <t>Total liabilities and stockholders' equity</t>
  </si>
  <si>
    <t>Interest rate spread</t>
  </si>
  <si>
    <t>Net interest income and net interest margin</t>
  </si>
  <si>
    <t>Source</t>
  </si>
  <si>
    <t xml:space="preserve">Interest Bearing Deposits </t>
  </si>
  <si>
    <t xml:space="preserve">Non Interest bearing deposits </t>
  </si>
  <si>
    <t>IB % of Deposits</t>
  </si>
  <si>
    <t>Blended Cost of Deposits</t>
  </si>
  <si>
    <t>% of IEAs</t>
  </si>
  <si>
    <t>% of IBLs</t>
  </si>
  <si>
    <t xml:space="preserve">Short-term borrowing </t>
  </si>
  <si>
    <t>Long-term borrowing</t>
  </si>
  <si>
    <t>Blended Cost of ST</t>
  </si>
  <si>
    <t>Cost of LT^</t>
  </si>
  <si>
    <t>Investment securities (2)(3)</t>
  </si>
  <si>
    <t>Loans (4)(5)</t>
  </si>
  <si>
    <t>Checking deposits (6)</t>
  </si>
  <si>
    <t>Money market deposits (6)</t>
  </si>
  <si>
    <t>Saving deposits (6)</t>
  </si>
  <si>
    <t>Time deposits (6)</t>
  </si>
  <si>
    <t xml:space="preserve">Blended Cost of Deposits </t>
  </si>
  <si>
    <t>Investments in FHLB and Federal Reserve Bank stock</t>
  </si>
  <si>
    <t>Long-term debt</t>
  </si>
  <si>
    <t>Cash and Cash with Banks</t>
  </si>
  <si>
    <t>Average Yield Rate</t>
  </si>
  <si>
    <t>(Dollars in thousands)</t>
  </si>
  <si>
    <t>Due from banks and short-term investments</t>
  </si>
  <si>
    <t>Securities purchased under resale agreements</t>
  </si>
  <si>
    <t>Investment securities (1)(2)</t>
  </si>
  <si>
    <t>FHLB and FRB stock</t>
  </si>
  <si>
    <t>Loans receivable (1)(3)</t>
  </si>
  <si>
    <t>Loans receivable - covered (3)</t>
  </si>
  <si>
    <t>Checking accounts</t>
  </si>
  <si>
    <t>Money market accounts</t>
  </si>
  <si>
    <t>Savings deposits</t>
  </si>
  <si>
    <t>Federal funds purchased and other borrowings</t>
  </si>
  <si>
    <t>Securities sold under repurchase agreements</t>
  </si>
  <si>
    <t>Noninterest-bearing liabilities:</t>
  </si>
  <si>
    <t>Other liabilities</t>
  </si>
  <si>
    <t>Investment securities(1)(2)(3)</t>
  </si>
  <si>
    <t>Loans receivable(2)(4)</t>
  </si>
  <si>
    <t>Loans receivable - covered(2)</t>
  </si>
  <si>
    <t>Federal funds purchased</t>
  </si>
  <si>
    <t>Cash Interest Earned (+)</t>
  </si>
  <si>
    <t>Repo Interest Earned (+)</t>
  </si>
  <si>
    <t>Loan Interest Earned (+)</t>
  </si>
  <si>
    <t>Securities Interest Earned (+)</t>
  </si>
  <si>
    <t>Deposit Interest Expense (-)</t>
  </si>
  <si>
    <t>LT Borrowing Interest Expense (-)</t>
  </si>
  <si>
    <t>ST Borrowing Interest Expense (-)</t>
  </si>
  <si>
    <t>Provision for Credit Losses (-)</t>
  </si>
  <si>
    <t>NIB Deposits</t>
  </si>
  <si>
    <t>IB Deposits</t>
  </si>
  <si>
    <t>Other borrowings</t>
  </si>
  <si>
    <t>Tax Expense (-)</t>
  </si>
  <si>
    <t>Non-interest expenses (-)</t>
  </si>
  <si>
    <t>Other (+)</t>
  </si>
  <si>
    <t>Forex Income (+)</t>
  </si>
  <si>
    <t>Wealth Management Fees (+)</t>
  </si>
  <si>
    <t>Deposit Account Fees (+)</t>
  </si>
  <si>
    <t>Lending Fees (+)</t>
  </si>
  <si>
    <t>Lending fees</t>
  </si>
  <si>
    <t>Deposit account fees</t>
  </si>
  <si>
    <t>Foreign exchange income</t>
  </si>
  <si>
    <t>Wealth management fees</t>
  </si>
  <si>
    <t xml:space="preserve">Other </t>
  </si>
  <si>
    <t>Provision for (reversal of) credit losses</t>
  </si>
  <si>
    <t>Tax Expense</t>
  </si>
  <si>
    <t>Non-interest Expense</t>
  </si>
  <si>
    <t>East West Bancorp FCFE Build</t>
  </si>
  <si>
    <t xml:space="preserve">Discount Rate </t>
  </si>
  <si>
    <t xml:space="preserve">Tax Rate </t>
  </si>
  <si>
    <t>Risk Free Rate</t>
  </si>
  <si>
    <t>ERP</t>
  </si>
  <si>
    <t xml:space="preserve">Cost of Equity </t>
  </si>
  <si>
    <t>Un-levered Beta</t>
  </si>
  <si>
    <t xml:space="preserve">Net Income </t>
  </si>
  <si>
    <t>East West Bancorp Net Income Build ($m)</t>
  </si>
  <si>
    <r>
      <t>2023 YTD</t>
    </r>
    <r>
      <rPr>
        <b/>
        <vertAlign val="superscript"/>
        <sz val="11"/>
        <color theme="0"/>
        <rFont val="Source Sans Pro"/>
        <family val="2"/>
      </rPr>
      <t>1</t>
    </r>
  </si>
  <si>
    <t>CET 1 Ratio</t>
  </si>
  <si>
    <t>Implied Risk Weighting %</t>
  </si>
  <si>
    <t>CET 1 YoY Delta (-)</t>
  </si>
  <si>
    <t>Net Income (+)</t>
  </si>
  <si>
    <t>CET 1 Capital</t>
  </si>
  <si>
    <t>Implied RWAs</t>
  </si>
  <si>
    <t>NPV of Stage 1 FCFE</t>
  </si>
  <si>
    <t>Steady State</t>
  </si>
  <si>
    <t>Perpetuity Growth Method</t>
  </si>
  <si>
    <t>Growth Rate</t>
  </si>
  <si>
    <t>Stage 2 FCF</t>
  </si>
  <si>
    <t>Cumulative PV of Stage 1 FCF</t>
  </si>
  <si>
    <t>PV of Stage 2 FCF</t>
  </si>
  <si>
    <t>Equity Value</t>
  </si>
  <si>
    <t>Diluted Shares Outstanding</t>
  </si>
  <si>
    <t>Intrinsic Stock Price</t>
  </si>
  <si>
    <t xml:space="preserve">Current Stock Price </t>
  </si>
  <si>
    <t xml:space="preserve">Implied Terminal Multiple ('27 Earnings) </t>
  </si>
  <si>
    <t>Calculations for the model</t>
  </si>
  <si>
    <t xml:space="preserve">% of IEAs for every interest bearing asset going forward </t>
  </si>
  <si>
    <t xml:space="preserve">Cash </t>
  </si>
  <si>
    <t>FFR</t>
  </si>
  <si>
    <t xml:space="preserve">Delta to FFR for the first half of the year </t>
  </si>
  <si>
    <t>Securities Calculation</t>
  </si>
  <si>
    <t xml:space="preserve">FHLB and FRS stock </t>
  </si>
  <si>
    <t xml:space="preserve">Money market </t>
  </si>
  <si>
    <t>Checking</t>
  </si>
  <si>
    <t>Savings</t>
  </si>
  <si>
    <t xml:space="preserve">Time Deposits </t>
  </si>
  <si>
    <t>Demand Deposits</t>
  </si>
  <si>
    <t xml:space="preserve">Cost </t>
  </si>
  <si>
    <t>% IBL</t>
  </si>
  <si>
    <t>Short term borrowing</t>
  </si>
  <si>
    <t xml:space="preserve">FFR </t>
  </si>
  <si>
    <r>
      <rPr>
        <sz val="11"/>
        <color rgb="FF00B050"/>
        <rFont val="Times New Roman"/>
        <family val="1"/>
      </rPr>
      <t>Order in which to do things in: % of IEAs for every security going forward</t>
    </r>
    <r>
      <rPr>
        <sz val="11"/>
        <color theme="1"/>
        <rFont val="Times New Roman"/>
        <family val="2"/>
      </rPr>
      <t>,</t>
    </r>
    <r>
      <rPr>
        <sz val="11"/>
        <color rgb="FF00B050"/>
        <rFont val="Times New Roman"/>
        <family val="1"/>
      </rPr>
      <t xml:space="preserve"> % of NIB deposits now and going forward</t>
    </r>
    <r>
      <rPr>
        <sz val="11"/>
        <color theme="1"/>
        <rFont val="Times New Roman"/>
        <family val="2"/>
      </rPr>
      <t xml:space="preserve">, </t>
    </r>
    <r>
      <rPr>
        <sz val="11"/>
        <color rgb="FF00B050"/>
        <rFont val="Times New Roman"/>
        <family val="1"/>
      </rPr>
      <t xml:space="preserve">deposits as a % of IBLs this year and going forward, Rest as a % of IBLs for this year and going forward, average fed funds rate for this year and going forward, </t>
    </r>
    <r>
      <rPr>
        <sz val="11"/>
        <color theme="1"/>
        <rFont val="Times New Roman"/>
        <family val="2"/>
      </rPr>
      <t>plot out the delta to ffr for all asset classes for a period of time (see what the lag is see what the true delta is), plot the delta going forward for all asset classes, do the same for liabilities, normalize provision for credit loss</t>
    </r>
  </si>
  <si>
    <t>Delta FFR for all assets and liabilities</t>
  </si>
  <si>
    <t xml:space="preserve">Delta </t>
  </si>
  <si>
    <t>IB deposits</t>
  </si>
  <si>
    <t>LT borrowing</t>
  </si>
  <si>
    <t>ST borrowing</t>
  </si>
  <si>
    <t>% Difference Cash</t>
  </si>
  <si>
    <t>% Difference FFR</t>
  </si>
  <si>
    <t>Takeaway: FFR % difference with one year lag to a factor of 2 and am upward transformation of 20%</t>
  </si>
  <si>
    <t>% Difference Repos</t>
  </si>
  <si>
    <t>Takeaway: FFR % difference with one year lag to a factor of 3 + 0.3</t>
  </si>
  <si>
    <t>% Difference Loans</t>
  </si>
  <si>
    <t>5x + 0.5</t>
  </si>
  <si>
    <t>% difference Securities</t>
  </si>
  <si>
    <t xml:space="preserve">% difference IB Deposits </t>
  </si>
  <si>
    <t>3x+0.2</t>
  </si>
  <si>
    <t>normalized: 1 year lag 2x + 0.2</t>
  </si>
  <si>
    <t>normalized 1 year lag, delta is 2%</t>
  </si>
  <si>
    <t>% Differense ST borrowing</t>
  </si>
  <si>
    <t>3x and 1 year lag</t>
  </si>
  <si>
    <t>Repo</t>
  </si>
  <si>
    <t>Loan</t>
  </si>
  <si>
    <t>IB</t>
  </si>
  <si>
    <t>ST</t>
  </si>
  <si>
    <t>LT</t>
  </si>
  <si>
    <t>This year use what's alr happened</t>
  </si>
  <si>
    <t>% Growth</t>
  </si>
  <si>
    <t>Implied NIM</t>
  </si>
  <si>
    <t>Implied IRR</t>
  </si>
  <si>
    <t>Cash and Cash with Banks Yield %</t>
  </si>
  <si>
    <t>Implied beta to FFR</t>
  </si>
  <si>
    <t>Repo Yield</t>
  </si>
  <si>
    <t>Loan Yield</t>
  </si>
  <si>
    <t>Implied Composite beta to FFR</t>
  </si>
  <si>
    <t xml:space="preserve">IB Deposit Cost </t>
  </si>
  <si>
    <t xml:space="preserve">LT Borrowing Cost </t>
  </si>
  <si>
    <t xml:space="preserve">ST Borrowing Cost </t>
  </si>
  <si>
    <t>Securities Yield</t>
  </si>
  <si>
    <t xml:space="preserve">Implied ROE </t>
  </si>
  <si>
    <t>EWBC Vol</t>
  </si>
  <si>
    <t>KRE Vol</t>
  </si>
  <si>
    <t>% EWBC</t>
  </si>
  <si>
    <t>KBE Vol</t>
  </si>
  <si>
    <t>% of EWBC vol from ETFs</t>
  </si>
  <si>
    <t xml:space="preserve"> </t>
  </si>
  <si>
    <t xml:space="preserve">Margin of Safety </t>
  </si>
  <si>
    <t>3650 Days Historical Price To Book Value Per Share (Daily Time Series Ratio)</t>
  </si>
  <si>
    <t>East West Bank</t>
  </si>
  <si>
    <t xml:space="preserve">Peer Mean </t>
  </si>
  <si>
    <t>3650 Days Historical P/E (Daily Time Series Ratio)</t>
  </si>
  <si>
    <t>EWBC.O</t>
  </si>
  <si>
    <t>Peer Mean</t>
  </si>
  <si>
    <t>Premium/Discount to Peer Group (P/BV)</t>
  </si>
  <si>
    <t>Premium/Discount to Peer Group (P/E)</t>
  </si>
  <si>
    <t>CRE</t>
  </si>
  <si>
    <t>C&amp;I</t>
  </si>
  <si>
    <t>Resi</t>
  </si>
  <si>
    <t>Deposits</t>
  </si>
  <si>
    <t>Time</t>
  </si>
  <si>
    <t>Demand</t>
  </si>
  <si>
    <t>Money Mkt</t>
  </si>
  <si>
    <t>Q4 19</t>
  </si>
  <si>
    <t>Q1 20</t>
  </si>
  <si>
    <t>Q2 20</t>
  </si>
  <si>
    <t>Q3 20</t>
  </si>
  <si>
    <t>Q4 20</t>
  </si>
  <si>
    <t>Q1 21</t>
  </si>
  <si>
    <t>Q2 21</t>
  </si>
  <si>
    <t>Q3 21</t>
  </si>
  <si>
    <t>Q4 21</t>
  </si>
  <si>
    <t>Q1 22</t>
  </si>
  <si>
    <t>Q2 22</t>
  </si>
  <si>
    <t>Q3 22</t>
  </si>
  <si>
    <t>Q4 22</t>
  </si>
  <si>
    <t>Q1 23</t>
  </si>
  <si>
    <t>Q2 23</t>
  </si>
  <si>
    <t>17.0% 17.4% 17.9% 18.5% 19.2%</t>
  </si>
  <si>
    <t xml:space="preserve">New York </t>
  </si>
  <si>
    <t>LA</t>
  </si>
  <si>
    <t>Chicago</t>
  </si>
  <si>
    <t>Houston</t>
  </si>
  <si>
    <t>Phoenix</t>
  </si>
  <si>
    <t>Philly</t>
  </si>
  <si>
    <t>Provision for CRE losses in H2 23 (estimated)</t>
  </si>
  <si>
    <t>CRE ALL Impact Build</t>
  </si>
  <si>
    <t>CRE Loans</t>
  </si>
  <si>
    <t>Implied NCO rate</t>
  </si>
  <si>
    <t>Current CRE NCO rate (H1)</t>
  </si>
  <si>
    <t>Alvarez Manuel Pham</t>
  </si>
  <si>
    <t>Dir</t>
  </si>
  <si>
    <t>P - Purchase</t>
  </si>
  <si>
    <t>M</t>
  </si>
  <si>
    <t>Deskus Archana</t>
  </si>
  <si>
    <t>Kay Sabrina</t>
  </si>
  <si>
    <t>Campbell Molly</t>
  </si>
  <si>
    <t>Sussman Lester</t>
  </si>
  <si>
    <t>Ng Dominic</t>
  </si>
  <si>
    <t>CEO</t>
  </si>
  <si>
    <t>Shi Parker</t>
  </si>
  <si>
    <t>COO</t>
  </si>
  <si>
    <t>New</t>
  </si>
  <si>
    <t>Oh Irene H</t>
  </si>
  <si>
    <t>CFO</t>
  </si>
  <si>
    <t>Teo Gary</t>
  </si>
  <si>
    <t>EVP</t>
  </si>
  <si>
    <t>X</t>
  </si>
  <si>
    <t>Filing Date</t>
  </si>
  <si>
    <t>Trade Date</t>
  </si>
  <si>
    <t>Ticker</t>
  </si>
  <si>
    <t>Insider Name</t>
  </si>
  <si>
    <t>Title</t>
  </si>
  <si>
    <t xml:space="preserve">Trade Type  </t>
  </si>
  <si>
    <t>Price</t>
  </si>
  <si>
    <t>Qty</t>
  </si>
  <si>
    <t>Owned</t>
  </si>
  <si>
    <t>?Own</t>
  </si>
  <si>
    <t>Value</t>
  </si>
  <si>
    <t>1d</t>
  </si>
  <si>
    <t>1w</t>
  </si>
  <si>
    <t>1m</t>
  </si>
  <si>
    <t>6m</t>
  </si>
  <si>
    <t xml:space="preserve">Date </t>
  </si>
  <si>
    <t>Name</t>
  </si>
  <si>
    <t>Position</t>
  </si>
  <si>
    <t>Buy/Sell</t>
  </si>
  <si>
    <t>Price at Purchase</t>
  </si>
  <si>
    <t>Quantity Purchased</t>
  </si>
  <si>
    <t>% Change Owned</t>
  </si>
  <si>
    <t>Value of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</si>
</sst>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_);[Red]\(&quot;$&quot;#,##0\)"/>
    <numFmt numFmtId="8" formatCode="&quot;$&quot;#,##0.00_);[Red]\(&quot;$&quot;#,##0.00\)"/>
    <numFmt numFmtId="43" formatCode="_(* #,##0.00_);_(* \(#,##0.00\);_(* &quot;-&quot;??_);_(@_)"/>
    <numFmt numFmtId="164" formatCode="_(#,##0.0%_);_(\(#,##0.0%\)_);_(#,##0.0%_)"/>
    <numFmt numFmtId="165" formatCode="0.0%"/>
    <numFmt numFmtId="166" formatCode="_(0_);_(\(0\);_(&quot;-&quot;_);@_)"/>
    <numFmt numFmtId="167" formatCode="_(\$* #,##0_);_(\$* \(#,##0\);_(\$* &quot;-&quot;_);_(@_)"/>
    <numFmt numFmtId="168" formatCode="_(#,##0.00%_);_(\(#,##0.00\)%;_(&quot;-&quot;\%_);@"/>
    <numFmt numFmtId="169" formatCode="_(#,##0_);_(\(#,##0\);_(&quot;-&quot;_);_(@_)"/>
    <numFmt numFmtId="170" formatCode="_(#,##0%_);_(\(#,##0\)%;_(&quot;-&quot;\%_);@"/>
    <numFmt numFmtId="171" formatCode="0.0%_);\(0.0%\);0.0%_);@_)"/>
    <numFmt numFmtId="172" formatCode="_(* #,##0_);_(* \(#,##0\);_(* &quot;-&quot;??_);_(@_)"/>
    <numFmt numFmtId="173" formatCode="&quot;$&quot;#,##0_);\(&quot;$&quot;#,##0\);&quot;$&quot;\ \-_);@_)"/>
    <numFmt numFmtId="174" formatCode="#,##0_);\(#,##0\);\-_);@_)"/>
    <numFmt numFmtId="175" formatCode="&quot;$&quot;#,##0.00_);\(&quot;$&quot;#,##0.00\);&quot;$&quot;\ \-_);@_)"/>
    <numFmt numFmtId="176" formatCode="0.0\x_);\(0.0\x\);0.0\x_);@_)"/>
    <numFmt numFmtId="177" formatCode="0.000%"/>
    <numFmt numFmtId="178" formatCode="0.00%_);\(0.00%\);0.00%_);@_)"/>
    <numFmt numFmtId="179" formatCode="0.00000%"/>
  </numFmts>
  <fonts count="54" x14ac:knownFonts="1">
    <font>
      <sz val="10"/>
      <color theme="1"/>
      <name val="Times New Roman"/>
      <family val="2"/>
    </font>
    <font>
      <sz val="10"/>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0"/>
      <color rgb="FF006100"/>
      <name val="Times New Roman"/>
      <family val="2"/>
    </font>
    <font>
      <sz val="10"/>
      <color rgb="FF9C0006"/>
      <name val="Times New Roman"/>
      <family val="2"/>
    </font>
    <font>
      <sz val="10"/>
      <color rgb="FF9C5700"/>
      <name val="Times New Roman"/>
      <family val="2"/>
    </font>
    <font>
      <sz val="10"/>
      <color rgb="FF3F3F76"/>
      <name val="Times New Roman"/>
      <family val="2"/>
    </font>
    <font>
      <b/>
      <sz val="10"/>
      <color rgb="FF3F3F3F"/>
      <name val="Times New Roman"/>
      <family val="2"/>
    </font>
    <font>
      <b/>
      <sz val="10"/>
      <color rgb="FFFA7D00"/>
      <name val="Times New Roman"/>
      <family val="2"/>
    </font>
    <font>
      <sz val="10"/>
      <color rgb="FFFA7D00"/>
      <name val="Times New Roman"/>
      <family val="2"/>
    </font>
    <font>
      <b/>
      <sz val="10"/>
      <color theme="0"/>
      <name val="Times New Roman"/>
      <family val="2"/>
    </font>
    <font>
      <sz val="10"/>
      <color rgb="FFFF0000"/>
      <name val="Times New Roman"/>
      <family val="2"/>
    </font>
    <font>
      <i/>
      <sz val="10"/>
      <color rgb="FF7F7F7F"/>
      <name val="Times New Roman"/>
      <family val="2"/>
    </font>
    <font>
      <b/>
      <sz val="10"/>
      <color theme="1"/>
      <name val="Times New Roman"/>
      <family val="2"/>
    </font>
    <font>
      <sz val="10"/>
      <color theme="0"/>
      <name val="Times New Roman"/>
      <family val="2"/>
    </font>
    <font>
      <b/>
      <sz val="11"/>
      <name val="Times New Roman"/>
      <family val="1"/>
    </font>
    <font>
      <sz val="11"/>
      <name val="Times New Roman"/>
      <family val="1"/>
    </font>
    <font>
      <sz val="11"/>
      <color theme="1"/>
      <name val="Times New Roman"/>
      <family val="2"/>
    </font>
    <font>
      <sz val="11"/>
      <name val="Source Sans Pro"/>
      <family val="2"/>
    </font>
    <font>
      <b/>
      <sz val="11"/>
      <color theme="0"/>
      <name val="Source Sans Pro"/>
      <family val="2"/>
    </font>
    <font>
      <b/>
      <vertAlign val="superscript"/>
      <sz val="11"/>
      <color theme="0"/>
      <name val="Source Sans Pro"/>
      <family val="2"/>
    </font>
    <font>
      <sz val="11"/>
      <color indexed="8"/>
      <name val="Arial"/>
      <family val="2"/>
    </font>
    <font>
      <b/>
      <u/>
      <sz val="11"/>
      <name val="Calibri Light"/>
      <family val="2"/>
      <scheme val="major"/>
    </font>
    <font>
      <sz val="11"/>
      <name val="Calibri Light"/>
      <family val="2"/>
      <scheme val="major"/>
    </font>
    <font>
      <b/>
      <sz val="11"/>
      <name val="Calibri Light"/>
      <family val="2"/>
      <scheme val="major"/>
    </font>
    <font>
      <sz val="11"/>
      <color theme="1"/>
      <name val="Times New Roman"/>
      <family val="1"/>
    </font>
    <font>
      <b/>
      <sz val="11"/>
      <color theme="1"/>
      <name val="Times New Roman"/>
      <family val="1"/>
    </font>
    <font>
      <b/>
      <sz val="10"/>
      <color theme="1"/>
      <name val="Book Antiqua"/>
      <family val="1"/>
    </font>
    <font>
      <sz val="10"/>
      <color theme="1"/>
      <name val="Book Antiqua"/>
      <family val="1"/>
    </font>
    <font>
      <sz val="10"/>
      <color rgb="FF00B050"/>
      <name val="Book Antiqua"/>
      <family val="1"/>
    </font>
    <font>
      <b/>
      <sz val="10"/>
      <color theme="0"/>
      <name val="Book Antiqua"/>
      <family val="1"/>
    </font>
    <font>
      <sz val="10"/>
      <color rgb="FF0000FF"/>
      <name val="Book Antiqua"/>
      <family val="1"/>
    </font>
    <font>
      <i/>
      <sz val="10"/>
      <color theme="1"/>
      <name val="Book Antiqua"/>
      <family val="1"/>
    </font>
    <font>
      <i/>
      <sz val="10"/>
      <color rgb="FF0000FF"/>
      <name val="Book Antiqua"/>
      <family val="1"/>
    </font>
    <font>
      <sz val="10"/>
      <name val="Book Antiqua"/>
      <family val="1"/>
    </font>
    <font>
      <b/>
      <sz val="10"/>
      <name val="Book Antiqua"/>
      <family val="1"/>
    </font>
    <font>
      <i/>
      <sz val="10"/>
      <color rgb="FF3333FF"/>
      <name val="Book Antiqua"/>
      <family val="1"/>
    </font>
    <font>
      <b/>
      <sz val="18"/>
      <color theme="1"/>
      <name val="Times New Roman"/>
      <family val="1"/>
    </font>
    <font>
      <sz val="11"/>
      <color rgb="FF00B050"/>
      <name val="Times New Roman"/>
      <family val="1"/>
    </font>
    <font>
      <i/>
      <sz val="11"/>
      <color theme="1"/>
      <name val="Times New Roman"/>
      <family val="1"/>
    </font>
    <font>
      <b/>
      <u/>
      <sz val="10"/>
      <color rgb="FF0000FF"/>
      <name val="Book Antiqua"/>
      <family val="1"/>
    </font>
    <font>
      <sz val="10"/>
      <color rgb="FF333333"/>
      <name val="Times New Roman"/>
      <family val="1"/>
    </font>
    <font>
      <sz val="10"/>
      <color theme="0"/>
      <name val="Book Antiqua"/>
      <family val="1"/>
    </font>
    <font>
      <sz val="9"/>
      <color indexed="81"/>
      <name val="Tahoma"/>
      <charset val="1"/>
    </font>
    <font>
      <b/>
      <sz val="9"/>
      <color indexed="81"/>
      <name val="Tahoma"/>
      <charset val="1"/>
    </font>
    <font>
      <u/>
      <sz val="10"/>
      <color theme="10"/>
      <name val="Times New Roman"/>
      <family val="2"/>
    </font>
    <font>
      <sz val="8"/>
      <name val="Times New Roman"/>
      <family val="2"/>
    </font>
    <font>
      <sz val="11"/>
      <color theme="0"/>
      <name val="Book Antiqua"/>
      <family val="1"/>
    </font>
    <font>
      <sz val="11"/>
      <color theme="1"/>
      <name val="Book Antiqua"/>
      <family val="1"/>
    </font>
    <font>
      <sz val="11"/>
      <color rgb="FF0000FF"/>
      <name val="Book Antiqua"/>
      <family val="1"/>
    </font>
    <font>
      <sz val="7"/>
      <color rgb="FF242424"/>
      <name val="Arial"/>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629B"/>
        <bgColor indexed="64"/>
      </patternFill>
    </fill>
    <fill>
      <patternFill patternType="solid">
        <fgColor theme="4" tint="0.79998168889431442"/>
        <bgColor indexed="64"/>
      </patternFill>
    </fill>
    <fill>
      <patternFill patternType="solid">
        <fgColor rgb="FFC00000"/>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5F9FC"/>
        <bgColor indexed="64"/>
      </patternFill>
    </fill>
    <fill>
      <patternFill patternType="solid">
        <fgColor rgb="FFF1FFF1"/>
        <bgColor indexed="64"/>
      </patternFill>
    </fill>
    <fill>
      <patternFill patternType="solid">
        <fgColor rgb="FFF4FFF4"/>
        <bgColor indexed="64"/>
      </patternFill>
    </fill>
    <fill>
      <patternFill patternType="solid">
        <fgColor rgb="FFEBFFEB"/>
        <bgColor indexed="64"/>
      </patternFill>
    </fill>
    <fill>
      <patternFill patternType="solid">
        <fgColor rgb="FFF3FFF3"/>
        <bgColor indexed="64"/>
      </patternFill>
    </fill>
    <fill>
      <patternFill patternType="solid">
        <fgColor rgb="FFECFFEC"/>
        <bgColor indexed="64"/>
      </patternFill>
    </fill>
    <fill>
      <patternFill patternType="solid">
        <fgColor rgb="FFE9FFE9"/>
        <bgColor indexed="64"/>
      </patternFill>
    </fill>
    <fill>
      <patternFill patternType="solid">
        <fgColor rgb="FFEDFFED"/>
        <bgColor indexed="64"/>
      </patternFill>
    </fill>
    <fill>
      <patternFill patternType="solid">
        <fgColor rgb="FFCCE6FF"/>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indexed="64"/>
      </bottom>
      <diagonal/>
    </border>
    <border>
      <left style="thin">
        <color indexed="64"/>
      </left>
      <right/>
      <top/>
      <bottom/>
      <diagonal/>
    </border>
    <border>
      <left/>
      <right/>
      <top style="thin">
        <color indexed="64"/>
      </top>
      <bottom style="medium">
        <color indexed="64"/>
      </bottom>
      <diagonal/>
    </border>
    <border>
      <left/>
      <right/>
      <top/>
      <bottom style="thin">
        <color indexed="64"/>
      </bottom>
      <diagonal/>
    </border>
    <border>
      <left/>
      <right/>
      <top style="medium">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dotted">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tted">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C6D5E1"/>
      </right>
      <top/>
      <bottom style="medium">
        <color rgb="FFC6D5E1"/>
      </bottom>
      <diagonal/>
    </border>
    <border>
      <left/>
      <right style="medium">
        <color rgb="FFC6D5E1"/>
      </right>
      <top/>
      <bottom/>
      <diagonal/>
    </border>
    <border>
      <left style="medium">
        <color rgb="FFC6D5E1"/>
      </left>
      <right style="medium">
        <color rgb="FFC6D5E1"/>
      </right>
      <top/>
      <bottom/>
      <diagonal/>
    </border>
    <border>
      <left style="medium">
        <color rgb="FFC6D5E1"/>
      </left>
      <right style="medium">
        <color rgb="FFC6D5E1"/>
      </right>
      <top/>
      <bottom style="medium">
        <color rgb="FFC6D5E1"/>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48" fillId="0" borderId="0" applyNumberFormat="0" applyFill="0" applyBorder="0" applyAlignment="0" applyProtection="0"/>
  </cellStyleXfs>
  <cellXfs count="294">
    <xf numFmtId="0" fontId="0" fillId="0" borderId="0" xfId="0"/>
    <xf numFmtId="0" fontId="18" fillId="0" borderId="0" xfId="0" applyFont="1" applyAlignment="1">
      <alignment horizontal="left"/>
    </xf>
    <xf numFmtId="166" fontId="18" fillId="0" borderId="0" xfId="0" applyNumberFormat="1" applyFont="1" applyAlignment="1">
      <alignment horizontal="right"/>
    </xf>
    <xf numFmtId="167" fontId="19" fillId="0" borderId="0" xfId="0" applyNumberFormat="1" applyFont="1"/>
    <xf numFmtId="166" fontId="19" fillId="0" borderId="0" xfId="0" applyNumberFormat="1" applyFont="1" applyAlignment="1">
      <alignment horizontal="right"/>
    </xf>
    <xf numFmtId="0" fontId="20" fillId="0" borderId="0" xfId="0" applyFont="1"/>
    <xf numFmtId="14" fontId="20" fillId="0" borderId="0" xfId="0" applyNumberFormat="1" applyFont="1"/>
    <xf numFmtId="10" fontId="20" fillId="0" borderId="0" xfId="0" applyNumberFormat="1" applyFont="1"/>
    <xf numFmtId="0" fontId="21" fillId="0" borderId="0" xfId="0" applyFont="1"/>
    <xf numFmtId="0" fontId="22" fillId="33" borderId="10" xfId="0" applyFont="1" applyFill="1" applyBorder="1"/>
    <xf numFmtId="0" fontId="22" fillId="33" borderId="10" xfId="0" applyFont="1" applyFill="1" applyBorder="1" applyAlignment="1">
      <alignment horizontal="right"/>
    </xf>
    <xf numFmtId="0" fontId="21" fillId="0" borderId="11" xfId="0" applyFont="1" applyBorder="1"/>
    <xf numFmtId="2" fontId="21" fillId="0" borderId="0" xfId="1" applyNumberFormat="1" applyFont="1" applyBorder="1" applyAlignment="1">
      <alignment horizontal="right"/>
    </xf>
    <xf numFmtId="2" fontId="21" fillId="0" borderId="0" xfId="1" applyNumberFormat="1" applyFont="1" applyFill="1" applyBorder="1" applyAlignment="1">
      <alignment horizontal="right"/>
    </xf>
    <xf numFmtId="0" fontId="24" fillId="0" borderId="0" xfId="0" applyFont="1" applyAlignment="1">
      <alignment horizontal="left" vertical="top"/>
    </xf>
    <xf numFmtId="164" fontId="24" fillId="0" borderId="0" xfId="0" applyNumberFormat="1" applyFont="1" applyAlignment="1">
      <alignment horizontal="right" vertical="top" wrapText="1"/>
    </xf>
    <xf numFmtId="165" fontId="20" fillId="0" borderId="0" xfId="1" applyNumberFormat="1" applyFont="1"/>
    <xf numFmtId="164" fontId="20" fillId="0" borderId="0" xfId="0" applyNumberFormat="1" applyFont="1"/>
    <xf numFmtId="165" fontId="20" fillId="0" borderId="0" xfId="0" applyNumberFormat="1" applyFont="1"/>
    <xf numFmtId="10" fontId="20" fillId="0" borderId="0" xfId="1" applyNumberFormat="1" applyFont="1"/>
    <xf numFmtId="2" fontId="20" fillId="0" borderId="0" xfId="0" applyNumberFormat="1" applyFont="1"/>
    <xf numFmtId="0" fontId="20" fillId="0" borderId="0" xfId="0" applyFont="1" applyAlignment="1">
      <alignment horizontal="right"/>
    </xf>
    <xf numFmtId="0" fontId="20" fillId="0" borderId="12" xfId="0" applyFont="1" applyBorder="1"/>
    <xf numFmtId="0" fontId="25" fillId="0" borderId="0" xfId="0" quotePrefix="1" applyFont="1" applyAlignment="1">
      <alignment horizontal="center"/>
    </xf>
    <xf numFmtId="2" fontId="26" fillId="0" borderId="0" xfId="0" applyNumberFormat="1" applyFont="1"/>
    <xf numFmtId="2" fontId="27" fillId="0" borderId="0" xfId="0" applyNumberFormat="1" applyFont="1"/>
    <xf numFmtId="0" fontId="28" fillId="0" borderId="0" xfId="0" applyFont="1" applyAlignment="1">
      <alignment horizontal="left"/>
    </xf>
    <xf numFmtId="165" fontId="29" fillId="0" borderId="0" xfId="1" applyNumberFormat="1" applyFont="1"/>
    <xf numFmtId="167" fontId="20" fillId="0" borderId="0" xfId="0" applyNumberFormat="1" applyFont="1"/>
    <xf numFmtId="0" fontId="31" fillId="0" borderId="11" xfId="0" applyFont="1" applyBorder="1"/>
    <xf numFmtId="0" fontId="31" fillId="0" borderId="0" xfId="0" applyFont="1"/>
    <xf numFmtId="0" fontId="30" fillId="0" borderId="11" xfId="0" applyFont="1" applyBorder="1"/>
    <xf numFmtId="173" fontId="30" fillId="0" borderId="18" xfId="0" applyNumberFormat="1" applyFont="1" applyBorder="1"/>
    <xf numFmtId="173" fontId="32" fillId="0" borderId="18" xfId="0" applyNumberFormat="1" applyFont="1" applyBorder="1"/>
    <xf numFmtId="174" fontId="32" fillId="0" borderId="18" xfId="0" applyNumberFormat="1" applyFont="1" applyBorder="1" applyAlignment="1">
      <alignment vertical="center"/>
    </xf>
    <xf numFmtId="0" fontId="30" fillId="0" borderId="11" xfId="0" applyFont="1" applyBorder="1" applyAlignment="1">
      <alignment horizontal="left" indent="2"/>
    </xf>
    <xf numFmtId="173" fontId="30" fillId="0" borderId="17" xfId="0" applyNumberFormat="1" applyFont="1" applyBorder="1"/>
    <xf numFmtId="0" fontId="31" fillId="0" borderId="26" xfId="0" applyFont="1" applyBorder="1"/>
    <xf numFmtId="0" fontId="31" fillId="0" borderId="13" xfId="0" applyFont="1" applyBorder="1"/>
    <xf numFmtId="176" fontId="31" fillId="0" borderId="27" xfId="0" applyNumberFormat="1" applyFont="1" applyBorder="1"/>
    <xf numFmtId="0" fontId="30" fillId="34" borderId="11" xfId="0" applyFont="1" applyFill="1" applyBorder="1"/>
    <xf numFmtId="0" fontId="31" fillId="34" borderId="0" xfId="0" applyFont="1" applyFill="1"/>
    <xf numFmtId="175" fontId="30" fillId="34" borderId="17" xfId="0" applyNumberFormat="1" applyFont="1" applyFill="1" applyBorder="1"/>
    <xf numFmtId="0" fontId="31" fillId="34" borderId="11" xfId="0" applyFont="1" applyFill="1" applyBorder="1"/>
    <xf numFmtId="175" fontId="32" fillId="34" borderId="18" xfId="0" applyNumberFormat="1" applyFont="1" applyFill="1" applyBorder="1"/>
    <xf numFmtId="165" fontId="30" fillId="34" borderId="17" xfId="1" applyNumberFormat="1" applyFont="1" applyFill="1" applyBorder="1"/>
    <xf numFmtId="0" fontId="31" fillId="0" borderId="0" xfId="0" applyFont="1" applyAlignment="1">
      <alignment horizontal="left"/>
    </xf>
    <xf numFmtId="167" fontId="32" fillId="0" borderId="0" xfId="0" applyNumberFormat="1" applyFont="1"/>
    <xf numFmtId="172" fontId="31" fillId="0" borderId="0" xfId="0" applyNumberFormat="1" applyFont="1"/>
    <xf numFmtId="169" fontId="34" fillId="0" borderId="0" xfId="0" applyNumberFormat="1" applyFont="1"/>
    <xf numFmtId="169" fontId="32" fillId="0" borderId="0" xfId="0" applyNumberFormat="1" applyFont="1"/>
    <xf numFmtId="9" fontId="31" fillId="0" borderId="0" xfId="0" applyNumberFormat="1" applyFont="1"/>
    <xf numFmtId="165" fontId="35" fillId="0" borderId="0" xfId="1" applyNumberFormat="1" applyFont="1"/>
    <xf numFmtId="9" fontId="36" fillId="0" borderId="0" xfId="0" applyNumberFormat="1" applyFont="1"/>
    <xf numFmtId="0" fontId="35" fillId="0" borderId="0" xfId="0" applyFont="1"/>
    <xf numFmtId="10" fontId="36" fillId="0" borderId="0" xfId="0" applyNumberFormat="1" applyFont="1"/>
    <xf numFmtId="169" fontId="37" fillId="0" borderId="0" xfId="0" applyNumberFormat="1" applyFont="1"/>
    <xf numFmtId="169" fontId="31" fillId="0" borderId="0" xfId="0" applyNumberFormat="1" applyFont="1"/>
    <xf numFmtId="43" fontId="31" fillId="0" borderId="0" xfId="0" applyNumberFormat="1" applyFont="1"/>
    <xf numFmtId="0" fontId="30" fillId="34" borderId="14" xfId="0" applyFont="1" applyFill="1" applyBorder="1"/>
    <xf numFmtId="167" fontId="38" fillId="34" borderId="23" xfId="0" applyNumberFormat="1" applyFont="1" applyFill="1" applyBorder="1"/>
    <xf numFmtId="165" fontId="31" fillId="0" borderId="0" xfId="0" applyNumberFormat="1" applyFont="1"/>
    <xf numFmtId="0" fontId="33" fillId="35" borderId="15" xfId="0" applyFont="1" applyFill="1" applyBorder="1"/>
    <xf numFmtId="0" fontId="33" fillId="35" borderId="16" xfId="0" applyFont="1" applyFill="1" applyBorder="1"/>
    <xf numFmtId="0" fontId="33" fillId="35" borderId="17" xfId="0" applyFont="1" applyFill="1" applyBorder="1"/>
    <xf numFmtId="171" fontId="31" fillId="37" borderId="11" xfId="0" applyNumberFormat="1" applyFont="1" applyFill="1" applyBorder="1" applyAlignment="1">
      <alignment vertical="center"/>
    </xf>
    <xf numFmtId="171" fontId="36" fillId="36" borderId="18" xfId="0" applyNumberFormat="1" applyFont="1" applyFill="1" applyBorder="1" applyAlignment="1">
      <alignment vertical="center"/>
    </xf>
    <xf numFmtId="165" fontId="31" fillId="0" borderId="0" xfId="1" applyNumberFormat="1" applyFont="1"/>
    <xf numFmtId="0" fontId="31" fillId="0" borderId="18" xfId="0" applyFont="1" applyBorder="1"/>
    <xf numFmtId="2" fontId="39" fillId="0" borderId="18" xfId="0" applyNumberFormat="1" applyFont="1" applyBorder="1"/>
    <xf numFmtId="0" fontId="31" fillId="37" borderId="18" xfId="0" applyFont="1" applyFill="1" applyBorder="1"/>
    <xf numFmtId="0" fontId="30" fillId="34" borderId="19" xfId="0" applyFont="1" applyFill="1" applyBorder="1"/>
    <xf numFmtId="165" fontId="30" fillId="34" borderId="20" xfId="1" applyNumberFormat="1" applyFont="1" applyFill="1" applyBorder="1"/>
    <xf numFmtId="0" fontId="31" fillId="0" borderId="0" xfId="0" applyFont="1" applyAlignment="1">
      <alignment horizontal="center"/>
    </xf>
    <xf numFmtId="0" fontId="33" fillId="35" borderId="16" xfId="0" applyFont="1" applyFill="1" applyBorder="1" applyAlignment="1">
      <alignment horizontal="center"/>
    </xf>
    <xf numFmtId="0" fontId="33" fillId="35" borderId="17" xfId="0" applyFont="1" applyFill="1" applyBorder="1" applyAlignment="1">
      <alignment horizontal="center"/>
    </xf>
    <xf numFmtId="0" fontId="35" fillId="0" borderId="11" xfId="0" applyFont="1" applyBorder="1" applyAlignment="1">
      <alignment horizontal="left"/>
    </xf>
    <xf numFmtId="10" fontId="36" fillId="0" borderId="0" xfId="1" applyNumberFormat="1" applyFont="1" applyBorder="1"/>
    <xf numFmtId="10" fontId="36" fillId="0" borderId="21" xfId="1" applyNumberFormat="1" applyFont="1" applyBorder="1"/>
    <xf numFmtId="0" fontId="31" fillId="0" borderId="18" xfId="0" applyFont="1" applyBorder="1" applyAlignment="1">
      <alignment horizontal="left"/>
    </xf>
    <xf numFmtId="0" fontId="31" fillId="0" borderId="11" xfId="0" applyFont="1" applyBorder="1" applyAlignment="1">
      <alignment horizontal="left"/>
    </xf>
    <xf numFmtId="167" fontId="34" fillId="0" borderId="0" xfId="0" applyNumberFormat="1" applyFont="1"/>
    <xf numFmtId="167" fontId="34" fillId="0" borderId="21" xfId="0" applyNumberFormat="1" applyFont="1" applyBorder="1"/>
    <xf numFmtId="0" fontId="35" fillId="0" borderId="11" xfId="0" applyFont="1" applyBorder="1" applyAlignment="1">
      <alignment horizontal="left" indent="1"/>
    </xf>
    <xf numFmtId="165" fontId="35" fillId="0" borderId="0" xfId="1" applyNumberFormat="1" applyFont="1" applyBorder="1"/>
    <xf numFmtId="165" fontId="35" fillId="0" borderId="21" xfId="1" applyNumberFormat="1" applyFont="1" applyBorder="1"/>
    <xf numFmtId="10" fontId="35" fillId="0" borderId="0" xfId="1" applyNumberFormat="1" applyFont="1" applyBorder="1"/>
    <xf numFmtId="10" fontId="35" fillId="0" borderId="21" xfId="1" applyNumberFormat="1" applyFont="1" applyBorder="1"/>
    <xf numFmtId="169" fontId="31" fillId="0" borderId="21" xfId="0" applyNumberFormat="1" applyFont="1" applyBorder="1"/>
    <xf numFmtId="169" fontId="34" fillId="0" borderId="21" xfId="0" applyNumberFormat="1" applyFont="1" applyBorder="1"/>
    <xf numFmtId="168" fontId="36" fillId="0" borderId="0" xfId="0" applyNumberFormat="1" applyFont="1"/>
    <xf numFmtId="168" fontId="36" fillId="0" borderId="21" xfId="0" applyNumberFormat="1" applyFont="1" applyBorder="1"/>
    <xf numFmtId="0" fontId="30" fillId="34" borderId="11" xfId="0" applyFont="1" applyFill="1" applyBorder="1" applyAlignment="1">
      <alignment horizontal="left"/>
    </xf>
    <xf numFmtId="169" fontId="30" fillId="34" borderId="0" xfId="0" applyNumberFormat="1" applyFont="1" applyFill="1"/>
    <xf numFmtId="169" fontId="30" fillId="34" borderId="21" xfId="0" applyNumberFormat="1" applyFont="1" applyFill="1" applyBorder="1"/>
    <xf numFmtId="165" fontId="31" fillId="0" borderId="0" xfId="1" applyNumberFormat="1" applyFont="1" applyBorder="1"/>
    <xf numFmtId="165" fontId="31" fillId="0" borderId="21" xfId="1" applyNumberFormat="1" applyFont="1" applyBorder="1"/>
    <xf numFmtId="10" fontId="31" fillId="0" borderId="0" xfId="0" applyNumberFormat="1" applyFont="1"/>
    <xf numFmtId="0" fontId="35" fillId="0" borderId="11" xfId="0" applyFont="1" applyBorder="1" applyAlignment="1">
      <alignment horizontal="left" indent="2"/>
    </xf>
    <xf numFmtId="165" fontId="35" fillId="0" borderId="0" xfId="0" applyNumberFormat="1" applyFont="1"/>
    <xf numFmtId="165" fontId="35" fillId="0" borderId="21" xfId="0" applyNumberFormat="1" applyFont="1" applyBorder="1"/>
    <xf numFmtId="10" fontId="34" fillId="0" borderId="0" xfId="0" applyNumberFormat="1" applyFont="1"/>
    <xf numFmtId="168" fontId="34" fillId="0" borderId="0" xfId="0" applyNumberFormat="1" applyFont="1"/>
    <xf numFmtId="168" fontId="34" fillId="0" borderId="21" xfId="0" applyNumberFormat="1" applyFont="1" applyBorder="1"/>
    <xf numFmtId="0" fontId="35" fillId="0" borderId="11" xfId="0" applyFont="1" applyBorder="1"/>
    <xf numFmtId="0" fontId="30" fillId="34" borderId="22" xfId="0" applyFont="1" applyFill="1" applyBorder="1"/>
    <xf numFmtId="167" fontId="38" fillId="34" borderId="24" xfId="0" applyNumberFormat="1" applyFont="1" applyFill="1" applyBorder="1"/>
    <xf numFmtId="167" fontId="38" fillId="34" borderId="25" xfId="0" applyNumberFormat="1" applyFont="1" applyFill="1" applyBorder="1"/>
    <xf numFmtId="169" fontId="30" fillId="34" borderId="18" xfId="0" applyNumberFormat="1" applyFont="1" applyFill="1" applyBorder="1"/>
    <xf numFmtId="165" fontId="36" fillId="0" borderId="0" xfId="0" applyNumberFormat="1" applyFont="1"/>
    <xf numFmtId="0" fontId="29" fillId="0" borderId="0" xfId="0" applyFont="1"/>
    <xf numFmtId="0" fontId="40" fillId="0" borderId="28" xfId="0" applyFont="1" applyBorder="1"/>
    <xf numFmtId="3" fontId="0" fillId="0" borderId="0" xfId="0" applyNumberFormat="1"/>
    <xf numFmtId="3" fontId="20" fillId="0" borderId="0" xfId="0" applyNumberFormat="1" applyFont="1"/>
    <xf numFmtId="177" fontId="20" fillId="0" borderId="0" xfId="0" applyNumberFormat="1" applyFont="1"/>
    <xf numFmtId="0" fontId="28" fillId="0" borderId="0" xfId="0" applyFont="1"/>
    <xf numFmtId="9" fontId="20" fillId="0" borderId="0" xfId="0" applyNumberFormat="1" applyFont="1"/>
    <xf numFmtId="3" fontId="29" fillId="0" borderId="0" xfId="0" applyNumberFormat="1" applyFont="1"/>
    <xf numFmtId="10" fontId="29" fillId="0" borderId="0" xfId="1" applyNumberFormat="1" applyFont="1"/>
    <xf numFmtId="165" fontId="36" fillId="0" borderId="0" xfId="1" applyNumberFormat="1" applyFont="1" applyBorder="1"/>
    <xf numFmtId="0" fontId="42" fillId="0" borderId="0" xfId="0" applyFont="1" applyAlignment="1">
      <alignment horizontal="left" indent="1"/>
    </xf>
    <xf numFmtId="166" fontId="38" fillId="0" borderId="0" xfId="0" applyNumberFormat="1" applyFont="1" applyAlignment="1">
      <alignment horizontal="right"/>
    </xf>
    <xf numFmtId="0" fontId="38" fillId="0" borderId="0" xfId="0" applyFont="1" applyAlignment="1">
      <alignment horizontal="left"/>
    </xf>
    <xf numFmtId="166" fontId="38" fillId="0" borderId="0" xfId="0" applyNumberFormat="1" applyFont="1" applyAlignment="1">
      <alignment horizontal="centerContinuous"/>
    </xf>
    <xf numFmtId="166" fontId="37" fillId="0" borderId="0" xfId="0" applyNumberFormat="1" applyFont="1" applyAlignment="1">
      <alignment horizontal="right"/>
    </xf>
    <xf numFmtId="166" fontId="37" fillId="0" borderId="0" xfId="0" applyNumberFormat="1" applyFont="1" applyAlignment="1">
      <alignment horizontal="centerContinuous"/>
    </xf>
    <xf numFmtId="0" fontId="30" fillId="36" borderId="0" xfId="0" applyFont="1" applyFill="1" applyAlignment="1">
      <alignment horizontal="left"/>
    </xf>
    <xf numFmtId="167" fontId="38" fillId="36" borderId="0" xfId="0" applyNumberFormat="1" applyFont="1" applyFill="1"/>
    <xf numFmtId="168" fontId="38" fillId="36" borderId="0" xfId="0" applyNumberFormat="1" applyFont="1" applyFill="1"/>
    <xf numFmtId="166" fontId="38" fillId="36" borderId="0" xfId="0" applyNumberFormat="1" applyFont="1" applyFill="1" applyAlignment="1">
      <alignment horizontal="right"/>
    </xf>
    <xf numFmtId="10" fontId="38" fillId="36" borderId="0" xfId="1" applyNumberFormat="1" applyFont="1" applyFill="1"/>
    <xf numFmtId="169" fontId="38" fillId="36" borderId="0" xfId="0" applyNumberFormat="1" applyFont="1" applyFill="1"/>
    <xf numFmtId="168" fontId="37" fillId="0" borderId="0" xfId="0" applyNumberFormat="1" applyFont="1"/>
    <xf numFmtId="170" fontId="37" fillId="0" borderId="0" xfId="0" applyNumberFormat="1" applyFont="1"/>
    <xf numFmtId="0" fontId="31" fillId="37" borderId="0" xfId="0" applyFont="1" applyFill="1" applyAlignment="1">
      <alignment horizontal="left"/>
    </xf>
    <xf numFmtId="169" fontId="37" fillId="37" borderId="0" xfId="0" applyNumberFormat="1" applyFont="1" applyFill="1"/>
    <xf numFmtId="168" fontId="37" fillId="37" borderId="0" xfId="0" applyNumberFormat="1" applyFont="1" applyFill="1"/>
    <xf numFmtId="169" fontId="30" fillId="36" borderId="0" xfId="0" applyNumberFormat="1" applyFont="1" applyFill="1"/>
    <xf numFmtId="0" fontId="30" fillId="36" borderId="0" xfId="0" applyFont="1" applyFill="1"/>
    <xf numFmtId="10" fontId="30" fillId="36" borderId="0" xfId="1" applyNumberFormat="1" applyFont="1" applyFill="1"/>
    <xf numFmtId="167" fontId="38" fillId="0" borderId="0" xfId="0" applyNumberFormat="1" applyFont="1"/>
    <xf numFmtId="168" fontId="38" fillId="0" borderId="0" xfId="0" applyNumberFormat="1" applyFont="1"/>
    <xf numFmtId="167" fontId="37" fillId="0" borderId="0" xfId="0" applyNumberFormat="1" applyFont="1"/>
    <xf numFmtId="10" fontId="37" fillId="0" borderId="0" xfId="1" applyNumberFormat="1" applyFont="1" applyAlignment="1">
      <alignment horizontal="right"/>
    </xf>
    <xf numFmtId="10" fontId="38" fillId="0" borderId="0" xfId="1" applyNumberFormat="1" applyFont="1"/>
    <xf numFmtId="10" fontId="30" fillId="36" borderId="0" xfId="1" applyNumberFormat="1" applyFont="1" applyFill="1" applyAlignment="1">
      <alignment horizontal="left"/>
    </xf>
    <xf numFmtId="165" fontId="38" fillId="36" borderId="0" xfId="1" applyNumberFormat="1" applyFont="1" applyFill="1"/>
    <xf numFmtId="0" fontId="43" fillId="0" borderId="0" xfId="0" applyFont="1"/>
    <xf numFmtId="3" fontId="44" fillId="0" borderId="0" xfId="0" applyNumberFormat="1" applyFont="1"/>
    <xf numFmtId="169" fontId="30" fillId="36" borderId="0" xfId="0" applyNumberFormat="1" applyFont="1" applyFill="1" applyAlignment="1">
      <alignment horizontal="right"/>
    </xf>
    <xf numFmtId="3" fontId="31" fillId="0" borderId="0" xfId="0" applyNumberFormat="1" applyFont="1"/>
    <xf numFmtId="0" fontId="45" fillId="0" borderId="0" xfId="0" applyFont="1"/>
    <xf numFmtId="165" fontId="45" fillId="0" borderId="0" xfId="0" applyNumberFormat="1" applyFont="1"/>
    <xf numFmtId="43" fontId="45" fillId="0" borderId="0" xfId="0" applyNumberFormat="1" applyFont="1"/>
    <xf numFmtId="10" fontId="36" fillId="0" borderId="18" xfId="1" applyNumberFormat="1" applyFont="1" applyBorder="1"/>
    <xf numFmtId="169" fontId="31" fillId="0" borderId="18" xfId="0" applyNumberFormat="1" applyFont="1" applyBorder="1"/>
    <xf numFmtId="165" fontId="35" fillId="0" borderId="18" xfId="1" applyNumberFormat="1" applyFont="1" applyBorder="1"/>
    <xf numFmtId="10" fontId="36" fillId="0" borderId="18" xfId="0" applyNumberFormat="1" applyFont="1" applyBorder="1"/>
    <xf numFmtId="10" fontId="35" fillId="0" borderId="18" xfId="1" applyNumberFormat="1" applyFont="1" applyBorder="1"/>
    <xf numFmtId="165" fontId="36" fillId="0" borderId="18" xfId="0" applyNumberFormat="1" applyFont="1" applyBorder="1"/>
    <xf numFmtId="3" fontId="31" fillId="0" borderId="18" xfId="0" applyNumberFormat="1" applyFont="1" applyBorder="1"/>
    <xf numFmtId="168" fontId="36" fillId="0" borderId="18" xfId="0" applyNumberFormat="1" applyFont="1" applyBorder="1"/>
    <xf numFmtId="172" fontId="31" fillId="0" borderId="18" xfId="0" applyNumberFormat="1" applyFont="1" applyBorder="1"/>
    <xf numFmtId="9" fontId="36" fillId="0" borderId="18" xfId="0" applyNumberFormat="1" applyFont="1" applyBorder="1"/>
    <xf numFmtId="169" fontId="37" fillId="0" borderId="18" xfId="0" applyNumberFormat="1" applyFont="1" applyBorder="1"/>
    <xf numFmtId="0" fontId="31" fillId="0" borderId="11" xfId="0" applyFont="1" applyBorder="1" applyAlignment="1">
      <alignment horizontal="left" indent="1"/>
    </xf>
    <xf numFmtId="167" fontId="38" fillId="34" borderId="22" xfId="0" applyNumberFormat="1" applyFont="1" applyFill="1" applyBorder="1"/>
    <xf numFmtId="10" fontId="31" fillId="0" borderId="0" xfId="1" applyNumberFormat="1" applyFont="1"/>
    <xf numFmtId="165" fontId="30" fillId="34" borderId="18" xfId="1" applyNumberFormat="1" applyFont="1" applyFill="1" applyBorder="1"/>
    <xf numFmtId="178" fontId="36" fillId="37" borderId="18" xfId="0" applyNumberFormat="1" applyFont="1" applyFill="1" applyBorder="1" applyAlignment="1">
      <alignment horizontal="right" vertical="center"/>
    </xf>
    <xf numFmtId="178" fontId="36" fillId="37" borderId="18" xfId="0" applyNumberFormat="1" applyFont="1" applyFill="1" applyBorder="1" applyAlignment="1">
      <alignment vertical="center"/>
    </xf>
    <xf numFmtId="10" fontId="0" fillId="0" borderId="0" xfId="0" applyNumberFormat="1"/>
    <xf numFmtId="179" fontId="0" fillId="0" borderId="0" xfId="0" applyNumberFormat="1"/>
    <xf numFmtId="165" fontId="0" fillId="0" borderId="0" xfId="1" applyNumberFormat="1" applyFont="1"/>
    <xf numFmtId="43" fontId="37" fillId="0" borderId="0" xfId="0" applyNumberFormat="1" applyFont="1"/>
    <xf numFmtId="165" fontId="37" fillId="0" borderId="0" xfId="1" applyNumberFormat="1" applyFont="1"/>
    <xf numFmtId="0" fontId="20" fillId="0" borderId="0" xfId="0" applyFont="1" applyAlignment="1">
      <alignment horizontal="left" indent="1"/>
    </xf>
    <xf numFmtId="43" fontId="20" fillId="0" borderId="0" xfId="43" applyFont="1"/>
    <xf numFmtId="167" fontId="32" fillId="0" borderId="18" xfId="0" applyNumberFormat="1" applyFont="1" applyBorder="1"/>
    <xf numFmtId="169" fontId="32" fillId="0" borderId="18" xfId="0" applyNumberFormat="1" applyFont="1" applyBorder="1"/>
    <xf numFmtId="14" fontId="0" fillId="0" borderId="0" xfId="0" applyNumberFormat="1"/>
    <xf numFmtId="0" fontId="51" fillId="0" borderId="11" xfId="0" applyFont="1" applyBorder="1"/>
    <xf numFmtId="10" fontId="52" fillId="0" borderId="18" xfId="1" applyNumberFormat="1" applyFont="1" applyBorder="1"/>
    <xf numFmtId="0" fontId="51" fillId="0" borderId="29" xfId="0" applyFont="1" applyBorder="1"/>
    <xf numFmtId="3" fontId="34" fillId="0" borderId="27" xfId="0" applyNumberFormat="1" applyFont="1" applyBorder="1"/>
    <xf numFmtId="3" fontId="34" fillId="0" borderId="18" xfId="0" applyNumberFormat="1" applyFont="1" applyBorder="1"/>
    <xf numFmtId="10" fontId="51" fillId="38" borderId="27" xfId="1" applyNumberFormat="1" applyFont="1" applyFill="1" applyBorder="1"/>
    <xf numFmtId="0" fontId="0" fillId="39" borderId="0" xfId="0" applyFill="1"/>
    <xf numFmtId="0" fontId="0" fillId="40" borderId="32" xfId="0" applyFill="1" applyBorder="1" applyAlignment="1">
      <alignment horizontal="right" vertical="center"/>
    </xf>
    <xf numFmtId="22" fontId="48" fillId="40" borderId="31" xfId="44" applyNumberFormat="1" applyFill="1" applyBorder="1" applyAlignment="1">
      <alignment horizontal="right" vertical="center"/>
    </xf>
    <xf numFmtId="0" fontId="53" fillId="40" borderId="31" xfId="0" applyFont="1" applyFill="1" applyBorder="1" applyAlignment="1">
      <alignment horizontal="right" vertical="center" wrapText="1"/>
    </xf>
    <xf numFmtId="14" fontId="53" fillId="40" borderId="31" xfId="0" applyNumberFormat="1" applyFont="1" applyFill="1" applyBorder="1" applyAlignment="1">
      <alignment horizontal="right" vertical="center"/>
    </xf>
    <xf numFmtId="0" fontId="48" fillId="40" borderId="31" xfId="44" applyFill="1" applyBorder="1" applyAlignment="1">
      <alignment vertical="center" wrapText="1"/>
    </xf>
    <xf numFmtId="0" fontId="53" fillId="40" borderId="31" xfId="0" applyFont="1" applyFill="1" applyBorder="1" applyAlignment="1">
      <alignment vertical="center" wrapText="1"/>
    </xf>
    <xf numFmtId="8" fontId="53" fillId="40" borderId="31" xfId="0" applyNumberFormat="1" applyFont="1" applyFill="1" applyBorder="1" applyAlignment="1">
      <alignment horizontal="right" vertical="center" wrapText="1"/>
    </xf>
    <xf numFmtId="3" fontId="53" fillId="40" borderId="31" xfId="0" applyNumberFormat="1" applyFont="1" applyFill="1" applyBorder="1" applyAlignment="1">
      <alignment horizontal="right" vertical="center" wrapText="1"/>
    </xf>
    <xf numFmtId="9" fontId="53" fillId="40" borderId="31" xfId="0" applyNumberFormat="1" applyFont="1" applyFill="1" applyBorder="1" applyAlignment="1">
      <alignment horizontal="right" vertical="center" wrapText="1"/>
    </xf>
    <xf numFmtId="6" fontId="53" fillId="40" borderId="31" xfId="0" applyNumberFormat="1" applyFont="1" applyFill="1" applyBorder="1" applyAlignment="1">
      <alignment horizontal="right" vertical="center" wrapText="1"/>
    </xf>
    <xf numFmtId="0" fontId="53" fillId="41" borderId="31" xfId="0" applyFont="1" applyFill="1" applyBorder="1" applyAlignment="1">
      <alignment horizontal="right" vertical="center" wrapText="1"/>
    </xf>
    <xf numFmtId="22" fontId="48" fillId="41" borderId="31" xfId="44" applyNumberFormat="1" applyFill="1" applyBorder="1" applyAlignment="1">
      <alignment horizontal="right" vertical="center"/>
    </xf>
    <xf numFmtId="14" fontId="53" fillId="41" borderId="31" xfId="0" applyNumberFormat="1" applyFont="1" applyFill="1" applyBorder="1" applyAlignment="1">
      <alignment horizontal="right" vertical="center"/>
    </xf>
    <xf numFmtId="0" fontId="48" fillId="41" borderId="31" xfId="44" applyFill="1" applyBorder="1" applyAlignment="1">
      <alignment vertical="center" wrapText="1"/>
    </xf>
    <xf numFmtId="0" fontId="53" fillId="41" borderId="31" xfId="0" applyFont="1" applyFill="1" applyBorder="1" applyAlignment="1">
      <alignment vertical="center" wrapText="1"/>
    </xf>
    <xf numFmtId="8" fontId="53" fillId="41" borderId="31" xfId="0" applyNumberFormat="1" applyFont="1" applyFill="1" applyBorder="1" applyAlignment="1">
      <alignment horizontal="right" vertical="center" wrapText="1"/>
    </xf>
    <xf numFmtId="3" fontId="53" fillId="41" borderId="31" xfId="0" applyNumberFormat="1" applyFont="1" applyFill="1" applyBorder="1" applyAlignment="1">
      <alignment horizontal="right" vertical="center" wrapText="1"/>
    </xf>
    <xf numFmtId="9" fontId="53" fillId="41" borderId="31" xfId="0" applyNumberFormat="1" applyFont="1" applyFill="1" applyBorder="1" applyAlignment="1">
      <alignment horizontal="right" vertical="center" wrapText="1"/>
    </xf>
    <xf numFmtId="6" fontId="53" fillId="41" borderId="31" xfId="0" applyNumberFormat="1" applyFont="1" applyFill="1" applyBorder="1" applyAlignment="1">
      <alignment horizontal="right" vertical="center" wrapText="1"/>
    </xf>
    <xf numFmtId="0" fontId="53" fillId="42" borderId="31" xfId="0" applyFont="1" applyFill="1" applyBorder="1" applyAlignment="1">
      <alignment horizontal="right" vertical="center" wrapText="1"/>
    </xf>
    <xf numFmtId="22" fontId="48" fillId="42" borderId="31" xfId="44" applyNumberFormat="1" applyFill="1" applyBorder="1" applyAlignment="1">
      <alignment horizontal="right" vertical="center"/>
    </xf>
    <xf numFmtId="14" fontId="53" fillId="42" borderId="31" xfId="0" applyNumberFormat="1" applyFont="1" applyFill="1" applyBorder="1" applyAlignment="1">
      <alignment horizontal="right" vertical="center"/>
    </xf>
    <xf numFmtId="0" fontId="48" fillId="42" borderId="31" xfId="44" applyFill="1" applyBorder="1" applyAlignment="1">
      <alignment vertical="center" wrapText="1"/>
    </xf>
    <xf numFmtId="0" fontId="53" fillId="42" borderId="31" xfId="0" applyFont="1" applyFill="1" applyBorder="1" applyAlignment="1">
      <alignment vertical="center" wrapText="1"/>
    </xf>
    <xf numFmtId="8" fontId="53" fillId="42" borderId="31" xfId="0" applyNumberFormat="1" applyFont="1" applyFill="1" applyBorder="1" applyAlignment="1">
      <alignment horizontal="right" vertical="center" wrapText="1"/>
    </xf>
    <xf numFmtId="3" fontId="53" fillId="42" borderId="31" xfId="0" applyNumberFormat="1" applyFont="1" applyFill="1" applyBorder="1" applyAlignment="1">
      <alignment horizontal="right" vertical="center" wrapText="1"/>
    </xf>
    <xf numFmtId="9" fontId="53" fillId="42" borderId="31" xfId="0" applyNumberFormat="1" applyFont="1" applyFill="1" applyBorder="1" applyAlignment="1">
      <alignment horizontal="right" vertical="center" wrapText="1"/>
    </xf>
    <xf numFmtId="6" fontId="53" fillId="42" borderId="31" xfId="0" applyNumberFormat="1" applyFont="1" applyFill="1" applyBorder="1" applyAlignment="1">
      <alignment horizontal="right" vertical="center" wrapText="1"/>
    </xf>
    <xf numFmtId="0" fontId="53" fillId="43" borderId="31" xfId="0" applyFont="1" applyFill="1" applyBorder="1" applyAlignment="1">
      <alignment horizontal="right" vertical="center" wrapText="1"/>
    </xf>
    <xf numFmtId="22" fontId="48" fillId="43" borderId="31" xfId="44" applyNumberFormat="1" applyFill="1" applyBorder="1" applyAlignment="1">
      <alignment horizontal="right" vertical="center"/>
    </xf>
    <xf numFmtId="14" fontId="53" fillId="43" borderId="31" xfId="0" applyNumberFormat="1" applyFont="1" applyFill="1" applyBorder="1" applyAlignment="1">
      <alignment horizontal="right" vertical="center"/>
    </xf>
    <xf numFmtId="0" fontId="48" fillId="43" borderId="31" xfId="44" applyFill="1" applyBorder="1" applyAlignment="1">
      <alignment vertical="center" wrapText="1"/>
    </xf>
    <xf numFmtId="0" fontId="53" fillId="43" borderId="31" xfId="0" applyFont="1" applyFill="1" applyBorder="1" applyAlignment="1">
      <alignment vertical="center" wrapText="1"/>
    </xf>
    <xf numFmtId="8" fontId="53" fillId="43" borderId="31" xfId="0" applyNumberFormat="1" applyFont="1" applyFill="1" applyBorder="1" applyAlignment="1">
      <alignment horizontal="right" vertical="center" wrapText="1"/>
    </xf>
    <xf numFmtId="3" fontId="53" fillId="43" borderId="31" xfId="0" applyNumberFormat="1" applyFont="1" applyFill="1" applyBorder="1" applyAlignment="1">
      <alignment horizontal="right" vertical="center" wrapText="1"/>
    </xf>
    <xf numFmtId="9" fontId="53" fillId="43" borderId="31" xfId="0" applyNumberFormat="1" applyFont="1" applyFill="1" applyBorder="1" applyAlignment="1">
      <alignment horizontal="right" vertical="center" wrapText="1"/>
    </xf>
    <xf numFmtId="6" fontId="53" fillId="43" borderId="31" xfId="0" applyNumberFormat="1" applyFont="1" applyFill="1" applyBorder="1" applyAlignment="1">
      <alignment horizontal="right" vertical="center" wrapText="1"/>
    </xf>
    <xf numFmtId="0" fontId="53" fillId="44" borderId="31" xfId="0" applyFont="1" applyFill="1" applyBorder="1" applyAlignment="1">
      <alignment horizontal="right" vertical="center" wrapText="1"/>
    </xf>
    <xf numFmtId="22" fontId="48" fillId="44" borderId="31" xfId="44" applyNumberFormat="1" applyFill="1" applyBorder="1" applyAlignment="1">
      <alignment horizontal="right" vertical="center"/>
    </xf>
    <xf numFmtId="14" fontId="53" fillId="44" borderId="31" xfId="0" applyNumberFormat="1" applyFont="1" applyFill="1" applyBorder="1" applyAlignment="1">
      <alignment horizontal="right" vertical="center"/>
    </xf>
    <xf numFmtId="0" fontId="48" fillId="44" borderId="31" xfId="44" applyFill="1" applyBorder="1" applyAlignment="1">
      <alignment vertical="center" wrapText="1"/>
    </xf>
    <xf numFmtId="0" fontId="53" fillId="44" borderId="31" xfId="0" applyFont="1" applyFill="1" applyBorder="1" applyAlignment="1">
      <alignment vertical="center" wrapText="1"/>
    </xf>
    <xf numFmtId="8" fontId="53" fillId="44" borderId="31" xfId="0" applyNumberFormat="1" applyFont="1" applyFill="1" applyBorder="1" applyAlignment="1">
      <alignment horizontal="right" vertical="center" wrapText="1"/>
    </xf>
    <xf numFmtId="3" fontId="53" fillId="44" borderId="31" xfId="0" applyNumberFormat="1" applyFont="1" applyFill="1" applyBorder="1" applyAlignment="1">
      <alignment horizontal="right" vertical="center" wrapText="1"/>
    </xf>
    <xf numFmtId="6" fontId="53" fillId="44" borderId="31" xfId="0" applyNumberFormat="1" applyFont="1" applyFill="1" applyBorder="1" applyAlignment="1">
      <alignment horizontal="right" vertical="center" wrapText="1"/>
    </xf>
    <xf numFmtId="0" fontId="53" fillId="45" borderId="31" xfId="0" applyFont="1" applyFill="1" applyBorder="1" applyAlignment="1">
      <alignment horizontal="right" vertical="center" wrapText="1"/>
    </xf>
    <xf numFmtId="22" fontId="48" fillId="45" borderId="31" xfId="44" applyNumberFormat="1" applyFill="1" applyBorder="1" applyAlignment="1">
      <alignment horizontal="right" vertical="center"/>
    </xf>
    <xf numFmtId="14" fontId="53" fillId="45" borderId="31" xfId="0" applyNumberFormat="1" applyFont="1" applyFill="1" applyBorder="1" applyAlignment="1">
      <alignment horizontal="right" vertical="center"/>
    </xf>
    <xf numFmtId="0" fontId="48" fillId="45" borderId="31" xfId="44" applyFill="1" applyBorder="1" applyAlignment="1">
      <alignment vertical="center" wrapText="1"/>
    </xf>
    <xf numFmtId="0" fontId="53" fillId="45" borderId="31" xfId="0" applyFont="1" applyFill="1" applyBorder="1" applyAlignment="1">
      <alignment vertical="center" wrapText="1"/>
    </xf>
    <xf numFmtId="8" fontId="53" fillId="45" borderId="31" xfId="0" applyNumberFormat="1" applyFont="1" applyFill="1" applyBorder="1" applyAlignment="1">
      <alignment horizontal="right" vertical="center" wrapText="1"/>
    </xf>
    <xf numFmtId="3" fontId="53" fillId="45" borderId="31" xfId="0" applyNumberFormat="1" applyFont="1" applyFill="1" applyBorder="1" applyAlignment="1">
      <alignment horizontal="right" vertical="center" wrapText="1"/>
    </xf>
    <xf numFmtId="9" fontId="53" fillId="45" borderId="31" xfId="0" applyNumberFormat="1" applyFont="1" applyFill="1" applyBorder="1" applyAlignment="1">
      <alignment horizontal="right" vertical="center" wrapText="1"/>
    </xf>
    <xf numFmtId="6" fontId="53" fillId="45" borderId="31" xfId="0" applyNumberFormat="1" applyFont="1" applyFill="1" applyBorder="1" applyAlignment="1">
      <alignment horizontal="right" vertical="center" wrapText="1"/>
    </xf>
    <xf numFmtId="0" fontId="53" fillId="46" borderId="31" xfId="0" applyFont="1" applyFill="1" applyBorder="1" applyAlignment="1">
      <alignment horizontal="right" vertical="center" wrapText="1"/>
    </xf>
    <xf numFmtId="22" fontId="48" fillId="46" borderId="31" xfId="44" applyNumberFormat="1" applyFill="1" applyBorder="1" applyAlignment="1">
      <alignment horizontal="right" vertical="center"/>
    </xf>
    <xf numFmtId="14" fontId="53" fillId="46" borderId="31" xfId="0" applyNumberFormat="1" applyFont="1" applyFill="1" applyBorder="1" applyAlignment="1">
      <alignment horizontal="right" vertical="center"/>
    </xf>
    <xf numFmtId="0" fontId="48" fillId="46" borderId="31" xfId="44" applyFill="1" applyBorder="1" applyAlignment="1">
      <alignment vertical="center" wrapText="1"/>
    </xf>
    <xf numFmtId="0" fontId="53" fillId="46" borderId="31" xfId="0" applyFont="1" applyFill="1" applyBorder="1" applyAlignment="1">
      <alignment vertical="center" wrapText="1"/>
    </xf>
    <xf numFmtId="8" fontId="53" fillId="46" borderId="31" xfId="0" applyNumberFormat="1" applyFont="1" applyFill="1" applyBorder="1" applyAlignment="1">
      <alignment horizontal="right" vertical="center" wrapText="1"/>
    </xf>
    <xf numFmtId="3" fontId="53" fillId="46" borderId="31" xfId="0" applyNumberFormat="1" applyFont="1" applyFill="1" applyBorder="1" applyAlignment="1">
      <alignment horizontal="right" vertical="center" wrapText="1"/>
    </xf>
    <xf numFmtId="9" fontId="53" fillId="46" borderId="31" xfId="0" applyNumberFormat="1" applyFont="1" applyFill="1" applyBorder="1" applyAlignment="1">
      <alignment horizontal="right" vertical="center" wrapText="1"/>
    </xf>
    <xf numFmtId="6" fontId="53" fillId="46" borderId="31" xfId="0" applyNumberFormat="1" applyFont="1" applyFill="1" applyBorder="1" applyAlignment="1">
      <alignment horizontal="right" vertical="center" wrapText="1"/>
    </xf>
    <xf numFmtId="0" fontId="53" fillId="47" borderId="31" xfId="0" applyFont="1" applyFill="1" applyBorder="1" applyAlignment="1">
      <alignment horizontal="right" vertical="center" wrapText="1"/>
    </xf>
    <xf numFmtId="22" fontId="48" fillId="47" borderId="31" xfId="44" applyNumberFormat="1" applyFill="1" applyBorder="1" applyAlignment="1">
      <alignment horizontal="right" vertical="center"/>
    </xf>
    <xf numFmtId="14" fontId="53" fillId="47" borderId="31" xfId="0" applyNumberFormat="1" applyFont="1" applyFill="1" applyBorder="1" applyAlignment="1">
      <alignment horizontal="right" vertical="center"/>
    </xf>
    <xf numFmtId="0" fontId="48" fillId="47" borderId="31" xfId="44" applyFill="1" applyBorder="1" applyAlignment="1">
      <alignment vertical="center" wrapText="1"/>
    </xf>
    <xf numFmtId="0" fontId="53" fillId="47" borderId="31" xfId="0" applyFont="1" applyFill="1" applyBorder="1" applyAlignment="1">
      <alignment vertical="center" wrapText="1"/>
    </xf>
    <xf numFmtId="8" fontId="53" fillId="47" borderId="31" xfId="0" applyNumberFormat="1" applyFont="1" applyFill="1" applyBorder="1" applyAlignment="1">
      <alignment horizontal="right" vertical="center" wrapText="1"/>
    </xf>
    <xf numFmtId="3" fontId="53" fillId="47" borderId="31" xfId="0" applyNumberFormat="1" applyFont="1" applyFill="1" applyBorder="1" applyAlignment="1">
      <alignment horizontal="right" vertical="center" wrapText="1"/>
    </xf>
    <xf numFmtId="9" fontId="53" fillId="47" borderId="31" xfId="0" applyNumberFormat="1" applyFont="1" applyFill="1" applyBorder="1" applyAlignment="1">
      <alignment horizontal="right" vertical="center" wrapText="1"/>
    </xf>
    <xf numFmtId="6" fontId="53" fillId="47" borderId="31" xfId="0" applyNumberFormat="1" applyFont="1" applyFill="1" applyBorder="1" applyAlignment="1">
      <alignment horizontal="right" vertical="center" wrapText="1"/>
    </xf>
    <xf numFmtId="22" fontId="20" fillId="0" borderId="0" xfId="0" applyNumberFormat="1" applyFont="1"/>
    <xf numFmtId="0" fontId="50" fillId="35" borderId="15" xfId="0" applyFont="1" applyFill="1" applyBorder="1" applyAlignment="1">
      <alignment horizontal="center"/>
    </xf>
    <xf numFmtId="0" fontId="50" fillId="35" borderId="16" xfId="0" applyFont="1" applyFill="1" applyBorder="1" applyAlignment="1">
      <alignment horizontal="center"/>
    </xf>
    <xf numFmtId="0" fontId="50" fillId="35" borderId="17" xfId="0" applyFont="1" applyFill="1" applyBorder="1" applyAlignment="1">
      <alignment horizontal="center"/>
    </xf>
    <xf numFmtId="14" fontId="51" fillId="0" borderId="11" xfId="0" applyNumberFormat="1" applyFont="1" applyBorder="1" applyAlignment="1">
      <alignment horizontal="center"/>
    </xf>
    <xf numFmtId="0" fontId="51" fillId="0" borderId="0" xfId="0" applyFont="1" applyAlignment="1">
      <alignment horizontal="center"/>
    </xf>
    <xf numFmtId="8" fontId="51" fillId="0" borderId="0" xfId="0" applyNumberFormat="1" applyFont="1" applyAlignment="1">
      <alignment horizontal="center"/>
    </xf>
    <xf numFmtId="3" fontId="51" fillId="0" borderId="0" xfId="0" applyNumberFormat="1" applyFont="1" applyAlignment="1">
      <alignment horizontal="center"/>
    </xf>
    <xf numFmtId="9" fontId="51" fillId="0" borderId="0" xfId="0" applyNumberFormat="1" applyFont="1" applyAlignment="1">
      <alignment horizontal="center"/>
    </xf>
    <xf numFmtId="6" fontId="51" fillId="0" borderId="18" xfId="0" applyNumberFormat="1" applyFont="1" applyBorder="1" applyAlignment="1">
      <alignment horizontal="center"/>
    </xf>
    <xf numFmtId="14" fontId="51" fillId="0" borderId="26" xfId="0" applyNumberFormat="1" applyFont="1" applyBorder="1" applyAlignment="1">
      <alignment horizontal="center"/>
    </xf>
    <xf numFmtId="0" fontId="51" fillId="0" borderId="13" xfId="0" applyFont="1" applyBorder="1" applyAlignment="1">
      <alignment horizontal="center"/>
    </xf>
    <xf numFmtId="8" fontId="51" fillId="0" borderId="13" xfId="0" applyNumberFormat="1" applyFont="1" applyBorder="1" applyAlignment="1">
      <alignment horizontal="center"/>
    </xf>
    <xf numFmtId="3" fontId="51" fillId="0" borderId="13" xfId="0" applyNumberFormat="1" applyFont="1" applyBorder="1" applyAlignment="1">
      <alignment horizontal="center"/>
    </xf>
    <xf numFmtId="9" fontId="51" fillId="0" borderId="13" xfId="0" applyNumberFormat="1" applyFont="1" applyBorder="1" applyAlignment="1">
      <alignment horizontal="center"/>
    </xf>
    <xf numFmtId="6" fontId="51" fillId="0" borderId="27" xfId="0" applyNumberFormat="1" applyFont="1" applyBorder="1" applyAlignment="1">
      <alignment horizontal="center"/>
    </xf>
    <xf numFmtId="0" fontId="53" fillId="40" borderId="33" xfId="0" applyFont="1" applyFill="1" applyBorder="1" applyAlignment="1">
      <alignment horizontal="right" vertical="center" wrapText="1"/>
    </xf>
    <xf numFmtId="0" fontId="53" fillId="40" borderId="34" xfId="0" applyFont="1" applyFill="1" applyBorder="1" applyAlignment="1">
      <alignment horizontal="right" vertical="center" wrapText="1"/>
    </xf>
    <xf numFmtId="8" fontId="53" fillId="40" borderId="33" xfId="0" applyNumberFormat="1" applyFont="1" applyFill="1" applyBorder="1" applyAlignment="1">
      <alignment horizontal="right" vertical="center" wrapText="1"/>
    </xf>
    <xf numFmtId="8" fontId="53" fillId="40" borderId="34" xfId="0" applyNumberFormat="1" applyFont="1" applyFill="1" applyBorder="1" applyAlignment="1">
      <alignment horizontal="right" vertical="center" wrapText="1"/>
    </xf>
    <xf numFmtId="3" fontId="53" fillId="40" borderId="33" xfId="0" applyNumberFormat="1" applyFont="1" applyFill="1" applyBorder="1" applyAlignment="1">
      <alignment horizontal="right" vertical="center" wrapText="1"/>
    </xf>
    <xf numFmtId="3" fontId="53" fillId="40" borderId="34" xfId="0" applyNumberFormat="1" applyFont="1" applyFill="1" applyBorder="1" applyAlignment="1">
      <alignment horizontal="right" vertical="center" wrapText="1"/>
    </xf>
    <xf numFmtId="9" fontId="53" fillId="40" borderId="33" xfId="0" applyNumberFormat="1" applyFont="1" applyFill="1" applyBorder="1" applyAlignment="1">
      <alignment horizontal="right" vertical="center" wrapText="1"/>
    </xf>
    <xf numFmtId="9" fontId="53" fillId="40" borderId="34" xfId="0" applyNumberFormat="1" applyFont="1" applyFill="1" applyBorder="1" applyAlignment="1">
      <alignment horizontal="right" vertical="center" wrapText="1"/>
    </xf>
    <xf numFmtId="6" fontId="53" fillId="40" borderId="33" xfId="0" applyNumberFormat="1" applyFont="1" applyFill="1" applyBorder="1" applyAlignment="1">
      <alignment horizontal="right" vertical="center" wrapText="1"/>
    </xf>
    <xf numFmtId="6" fontId="53" fillId="40" borderId="34" xfId="0" applyNumberFormat="1" applyFont="1" applyFill="1" applyBorder="1" applyAlignment="1">
      <alignment horizontal="right" vertical="center" wrapText="1"/>
    </xf>
    <xf numFmtId="0" fontId="50" fillId="35" borderId="29" xfId="0" applyFont="1" applyFill="1" applyBorder="1" applyAlignment="1">
      <alignment horizontal="center"/>
    </xf>
    <xf numFmtId="0" fontId="50" fillId="35" borderId="30" xfId="0" applyFont="1" applyFill="1" applyBorder="1" applyAlignment="1">
      <alignment horizontal="center"/>
    </xf>
    <xf numFmtId="14" fontId="53" fillId="40" borderId="33" xfId="0" applyNumberFormat="1" applyFont="1" applyFill="1" applyBorder="1" applyAlignment="1">
      <alignment horizontal="right" vertical="center"/>
    </xf>
    <xf numFmtId="14" fontId="53" fillId="40" borderId="34" xfId="0" applyNumberFormat="1" applyFont="1" applyFill="1" applyBorder="1" applyAlignment="1">
      <alignment horizontal="right" vertical="center"/>
    </xf>
    <xf numFmtId="0" fontId="48" fillId="40" borderId="33" xfId="44" applyFill="1" applyBorder="1" applyAlignment="1">
      <alignment vertical="center" wrapText="1"/>
    </xf>
    <xf numFmtId="0" fontId="48" fillId="40" borderId="34" xfId="44" applyFill="1" applyBorder="1" applyAlignment="1">
      <alignment vertical="center" wrapText="1"/>
    </xf>
    <xf numFmtId="0" fontId="53" fillId="40" borderId="33" xfId="0" applyFont="1" applyFill="1" applyBorder="1" applyAlignment="1">
      <alignment vertical="center" wrapText="1"/>
    </xf>
    <xf numFmtId="0" fontId="53" fillId="40" borderId="34" xfId="0" applyFont="1" applyFill="1" applyBorder="1" applyAlignment="1">
      <alignment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0000FF"/>
      <color rgb="FFB2B2B2"/>
      <color rgb="FF6699FF"/>
      <color rgb="FFF759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Avg Bank ROE vs EWBC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Calculations'!$AJ$263</c:f>
              <c:strCache>
                <c:ptCount val="1"/>
                <c:pt idx="0">
                  <c:v>East West ROE</c:v>
                </c:pt>
              </c:strCache>
            </c:strRef>
          </c:tx>
          <c:spPr>
            <a:ln w="28575" cap="rnd">
              <a:solidFill>
                <a:srgbClr val="FF0000"/>
              </a:solidFill>
              <a:round/>
            </a:ln>
            <a:effectLst/>
          </c:spPr>
          <c:marker>
            <c:symbol val="none"/>
          </c:marker>
          <c:cat>
            <c:numRef>
              <c:f>'Misc Data + Calculations'!$AK$262:$AY$262</c:f>
              <c:numCache>
                <c:formatCode>General</c:formatCode>
                <c:ptCount val="15"/>
                <c:pt idx="0">
                  <c:v>2009</c:v>
                </c:pt>
                <c:pt idx="1">
                  <c:v>2010</c:v>
                </c:pt>
                <c:pt idx="2">
                  <c:v>2011</c:v>
                </c:pt>
                <c:pt idx="3">
                  <c:v>2012</c:v>
                </c:pt>
                <c:pt idx="13">
                  <c:v>2022</c:v>
                </c:pt>
                <c:pt idx="14">
                  <c:v>2023</c:v>
                </c:pt>
              </c:numCache>
            </c:numRef>
          </c:cat>
          <c:val>
            <c:numRef>
              <c:f>'Misc Data + Calculations'!$AK$263:$AY$263</c:f>
              <c:numCache>
                <c:formatCode>0.0%</c:formatCode>
                <c:ptCount val="15"/>
                <c:pt idx="0">
                  <c:v>4.2763000000000002E-2</c:v>
                </c:pt>
                <c:pt idx="1">
                  <c:v>7.4825000000000003E-2</c:v>
                </c:pt>
                <c:pt idx="2">
                  <c:v>0.110823</c:v>
                </c:pt>
                <c:pt idx="3">
                  <c:v>0.120007</c:v>
                </c:pt>
                <c:pt idx="13">
                  <c:v>0.19084699999999999</c:v>
                </c:pt>
                <c:pt idx="14">
                  <c:v>0.201929</c:v>
                </c:pt>
              </c:numCache>
            </c:numRef>
          </c:val>
          <c:smooth val="0"/>
          <c:extLst>
            <c:ext xmlns:c16="http://schemas.microsoft.com/office/drawing/2014/chart" uri="{C3380CC4-5D6E-409C-BE32-E72D297353CC}">
              <c16:uniqueId val="{00000000-A524-4F00-9765-DB5DE716AE0A}"/>
            </c:ext>
          </c:extLst>
        </c:ser>
        <c:ser>
          <c:idx val="1"/>
          <c:order val="1"/>
          <c:tx>
            <c:strRef>
              <c:f>'Misc Data + Calculations'!$AJ$264</c:f>
              <c:strCache>
                <c:ptCount val="1"/>
                <c:pt idx="0">
                  <c:v>Average Bank ROE</c:v>
                </c:pt>
              </c:strCache>
            </c:strRef>
          </c:tx>
          <c:spPr>
            <a:ln w="28575" cap="rnd">
              <a:solidFill>
                <a:schemeClr val="tx1"/>
              </a:solidFill>
              <a:round/>
            </a:ln>
            <a:effectLst/>
          </c:spPr>
          <c:marker>
            <c:symbol val="none"/>
          </c:marker>
          <c:cat>
            <c:numRef>
              <c:f>'Misc Data + Calculations'!$AK$262:$AY$262</c:f>
              <c:numCache>
                <c:formatCode>General</c:formatCode>
                <c:ptCount val="15"/>
                <c:pt idx="0">
                  <c:v>2009</c:v>
                </c:pt>
                <c:pt idx="1">
                  <c:v>2010</c:v>
                </c:pt>
                <c:pt idx="2">
                  <c:v>2011</c:v>
                </c:pt>
                <c:pt idx="3">
                  <c:v>2012</c:v>
                </c:pt>
                <c:pt idx="13">
                  <c:v>2022</c:v>
                </c:pt>
                <c:pt idx="14">
                  <c:v>2023</c:v>
                </c:pt>
              </c:numCache>
            </c:numRef>
          </c:cat>
          <c:val>
            <c:numRef>
              <c:f>'Misc Data + Calculations'!$AK$264:$AY$264</c:f>
              <c:numCache>
                <c:formatCode>0.0%</c:formatCode>
                <c:ptCount val="15"/>
                <c:pt idx="0">
                  <c:v>-7.2563897859765558E-3</c:v>
                </c:pt>
                <c:pt idx="1">
                  <c:v>5.8514076583286646E-2</c:v>
                </c:pt>
                <c:pt idx="2">
                  <c:v>7.7937745889541971E-2</c:v>
                </c:pt>
                <c:pt idx="3">
                  <c:v>8.9041967642310635E-2</c:v>
                </c:pt>
                <c:pt idx="4" formatCode="General">
                  <c:v>2013</c:v>
                </c:pt>
                <c:pt idx="5" formatCode="General">
                  <c:v>2014</c:v>
                </c:pt>
                <c:pt idx="6" formatCode="General">
                  <c:v>2015</c:v>
                </c:pt>
                <c:pt idx="7" formatCode="General">
                  <c:v>2016</c:v>
                </c:pt>
                <c:pt idx="8" formatCode="General">
                  <c:v>2017</c:v>
                </c:pt>
                <c:pt idx="9" formatCode="General">
                  <c:v>2018</c:v>
                </c:pt>
                <c:pt idx="10" formatCode="General">
                  <c:v>2019</c:v>
                </c:pt>
                <c:pt idx="11" formatCode="General">
                  <c:v>2020</c:v>
                </c:pt>
                <c:pt idx="12" formatCode="General">
                  <c:v>2021</c:v>
                </c:pt>
                <c:pt idx="13">
                  <c:v>0.11822289765019868</c:v>
                </c:pt>
                <c:pt idx="14">
                  <c:v>0.14415486401566488</c:v>
                </c:pt>
              </c:numCache>
            </c:numRef>
          </c:val>
          <c:smooth val="0"/>
          <c:extLst>
            <c:ext xmlns:c16="http://schemas.microsoft.com/office/drawing/2014/chart" uri="{C3380CC4-5D6E-409C-BE32-E72D297353CC}">
              <c16:uniqueId val="{00000001-A524-4F00-9765-DB5DE716AE0A}"/>
            </c:ext>
          </c:extLst>
        </c:ser>
        <c:dLbls>
          <c:showLegendKey val="0"/>
          <c:showVal val="0"/>
          <c:showCatName val="0"/>
          <c:showSerName val="0"/>
          <c:showPercent val="0"/>
          <c:showBubbleSize val="0"/>
        </c:dLbls>
        <c:smooth val="0"/>
        <c:axId val="137852175"/>
        <c:axId val="137867535"/>
      </c:lineChart>
      <c:catAx>
        <c:axId val="1378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37867535"/>
        <c:crosses val="autoZero"/>
        <c:auto val="1"/>
        <c:lblAlgn val="ctr"/>
        <c:lblOffset val="100"/>
        <c:noMultiLvlLbl val="0"/>
      </c:catAx>
      <c:valAx>
        <c:axId val="1378675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3785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'Misc Data + Calculations'!$AJ$275</c:f>
              <c:strCache>
                <c:ptCount val="1"/>
                <c:pt idx="0">
                  <c:v>East West Bank NPA/Total Loans</c:v>
                </c:pt>
              </c:strCache>
            </c:strRef>
          </c:tx>
          <c:spPr>
            <a:ln w="28575" cap="rnd">
              <a:solidFill>
                <a:srgbClr val="FF0000"/>
              </a:solidFill>
              <a:round/>
            </a:ln>
            <a:effectLst/>
          </c:spPr>
          <c:marker>
            <c:symbol val="none"/>
          </c:marker>
          <c:cat>
            <c:numRef>
              <c:f>'Misc Data + Calculations'!$AK$274:$AY$274</c:f>
              <c:numCache>
                <c:formatCode>General</c:formatCode>
                <c:ptCount val="15"/>
                <c:pt idx="0">
                  <c:v>2009</c:v>
                </c:pt>
                <c:pt idx="1">
                  <c:v>2010</c:v>
                </c:pt>
                <c:pt idx="2">
                  <c:v>2011</c:v>
                </c:pt>
                <c:pt idx="3">
                  <c:v>2012</c:v>
                </c:pt>
                <c:pt idx="13">
                  <c:v>2022</c:v>
                </c:pt>
                <c:pt idx="14">
                  <c:v>2023</c:v>
                </c:pt>
              </c:numCache>
            </c:numRef>
          </c:cat>
          <c:val>
            <c:numRef>
              <c:f>'Misc Data + Calculations'!$AK$275:$AY$275</c:f>
              <c:numCache>
                <c:formatCode>0.00%</c:formatCode>
                <c:ptCount val="15"/>
                <c:pt idx="0">
                  <c:v>9.1000000000000004E-3</c:v>
                </c:pt>
                <c:pt idx="1">
                  <c:v>9.4000000000000004E-3</c:v>
                </c:pt>
                <c:pt idx="2">
                  <c:v>8.0000000000000002E-3</c:v>
                </c:pt>
                <c:pt idx="3">
                  <c:v>6.3E-3</c:v>
                </c:pt>
                <c:pt idx="13">
                  <c:v>1.6000000000000001E-3</c:v>
                </c:pt>
                <c:pt idx="14">
                  <c:v>1.4000000000000002E-3</c:v>
                </c:pt>
              </c:numCache>
            </c:numRef>
          </c:val>
          <c:smooth val="0"/>
          <c:extLst>
            <c:ext xmlns:c16="http://schemas.microsoft.com/office/drawing/2014/chart" uri="{C3380CC4-5D6E-409C-BE32-E72D297353CC}">
              <c16:uniqueId val="{00000000-C2C0-438A-A478-722FA490930A}"/>
            </c:ext>
          </c:extLst>
        </c:ser>
        <c:ser>
          <c:idx val="1"/>
          <c:order val="1"/>
          <c:tx>
            <c:strRef>
              <c:f>'Misc Data + Calculations'!$AJ$276</c:f>
              <c:strCache>
                <c:ptCount val="1"/>
                <c:pt idx="0">
                  <c:v>Industry NPA/Total Loans</c:v>
                </c:pt>
              </c:strCache>
            </c:strRef>
          </c:tx>
          <c:spPr>
            <a:ln w="28575" cap="rnd">
              <a:solidFill>
                <a:schemeClr val="tx1"/>
              </a:solidFill>
              <a:round/>
            </a:ln>
            <a:effectLst/>
          </c:spPr>
          <c:marker>
            <c:symbol val="none"/>
          </c:marker>
          <c:cat>
            <c:numRef>
              <c:f>'Misc Data + Calculations'!$AK$274:$AY$274</c:f>
              <c:numCache>
                <c:formatCode>General</c:formatCode>
                <c:ptCount val="15"/>
                <c:pt idx="0">
                  <c:v>2009</c:v>
                </c:pt>
                <c:pt idx="1">
                  <c:v>2010</c:v>
                </c:pt>
                <c:pt idx="2">
                  <c:v>2011</c:v>
                </c:pt>
                <c:pt idx="3">
                  <c:v>2012</c:v>
                </c:pt>
                <c:pt idx="13">
                  <c:v>2022</c:v>
                </c:pt>
                <c:pt idx="14">
                  <c:v>2023</c:v>
                </c:pt>
              </c:numCache>
            </c:numRef>
          </c:cat>
          <c:val>
            <c:numRef>
              <c:f>'Misc Data + Calculations'!$AK$276:$AY$276</c:f>
              <c:numCache>
                <c:formatCode>0.00%</c:formatCode>
                <c:ptCount val="15"/>
                <c:pt idx="0">
                  <c:v>2.9024999999999999E-2</c:v>
                </c:pt>
                <c:pt idx="1">
                  <c:v>3.2875000000000001E-2</c:v>
                </c:pt>
                <c:pt idx="2">
                  <c:v>2.7449999999999995E-2</c:v>
                </c:pt>
                <c:pt idx="3">
                  <c:v>2.3666666666666666E-2</c:v>
                </c:pt>
                <c:pt idx="13">
                  <c:v>3.8750000000000008E-3</c:v>
                </c:pt>
                <c:pt idx="14">
                  <c:v>3.9000000000000003E-3</c:v>
                </c:pt>
              </c:numCache>
            </c:numRef>
          </c:val>
          <c:smooth val="0"/>
          <c:extLst>
            <c:ext xmlns:c16="http://schemas.microsoft.com/office/drawing/2014/chart" uri="{C3380CC4-5D6E-409C-BE32-E72D297353CC}">
              <c16:uniqueId val="{00000001-C2C0-438A-A478-722FA490930A}"/>
            </c:ext>
          </c:extLst>
        </c:ser>
        <c:dLbls>
          <c:showLegendKey val="0"/>
          <c:showVal val="0"/>
          <c:showCatName val="0"/>
          <c:showSerName val="0"/>
          <c:showPercent val="0"/>
          <c:showBubbleSize val="0"/>
        </c:dLbls>
        <c:smooth val="0"/>
        <c:axId val="172444671"/>
        <c:axId val="172445151"/>
      </c:lineChart>
      <c:catAx>
        <c:axId val="1724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45151"/>
        <c:crosses val="autoZero"/>
        <c:auto val="1"/>
        <c:lblAlgn val="ctr"/>
        <c:lblOffset val="100"/>
        <c:noMultiLvlLbl val="0"/>
      </c:catAx>
      <c:valAx>
        <c:axId val="1724451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4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Avg Bank Tier 1 ratio vs EWBC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Calculations'!$AJ$280</c:f>
              <c:strCache>
                <c:ptCount val="1"/>
                <c:pt idx="0">
                  <c:v>East West Bank Tier 1 risk-based capital ratio</c:v>
                </c:pt>
              </c:strCache>
            </c:strRef>
          </c:tx>
          <c:spPr>
            <a:ln w="28575" cap="rnd">
              <a:solidFill>
                <a:srgbClr val="FF0000"/>
              </a:solidFill>
              <a:round/>
            </a:ln>
            <a:effectLst/>
          </c:spPr>
          <c:marker>
            <c:symbol val="none"/>
          </c:marker>
          <c:cat>
            <c:numRef>
              <c:f>'Misc Data + Calculations'!$AK$279:$AY$279</c:f>
              <c:numCache>
                <c:formatCode>General</c:formatCode>
                <c:ptCount val="15"/>
                <c:pt idx="0">
                  <c:v>2009</c:v>
                </c:pt>
                <c:pt idx="1">
                  <c:v>2010</c:v>
                </c:pt>
                <c:pt idx="2">
                  <c:v>2011</c:v>
                </c:pt>
                <c:pt idx="3">
                  <c:v>2012</c:v>
                </c:pt>
                <c:pt idx="13">
                  <c:v>2022</c:v>
                </c:pt>
                <c:pt idx="14">
                  <c:v>2023</c:v>
                </c:pt>
              </c:numCache>
            </c:numRef>
          </c:cat>
          <c:val>
            <c:numRef>
              <c:f>'Misc Data + Calculations'!$AK$280:$AY$280</c:f>
              <c:numCache>
                <c:formatCode>0.0%</c:formatCode>
                <c:ptCount val="15"/>
                <c:pt idx="0">
                  <c:v>0.17899999999999999</c:v>
                </c:pt>
                <c:pt idx="1">
                  <c:v>0.157</c:v>
                </c:pt>
                <c:pt idx="2">
                  <c:v>0.14800000000000002</c:v>
                </c:pt>
                <c:pt idx="3">
                  <c:v>0.14800000000000002</c:v>
                </c:pt>
                <c:pt idx="4" formatCode="General">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c:v>0.127</c:v>
                </c:pt>
                <c:pt idx="14">
                  <c:v>0.13100000000000001</c:v>
                </c:pt>
              </c:numCache>
            </c:numRef>
          </c:val>
          <c:smooth val="0"/>
          <c:extLst>
            <c:ext xmlns:c16="http://schemas.microsoft.com/office/drawing/2014/chart" uri="{C3380CC4-5D6E-409C-BE32-E72D297353CC}">
              <c16:uniqueId val="{00000000-A053-401B-8603-2562F0C4689A}"/>
            </c:ext>
          </c:extLst>
        </c:ser>
        <c:ser>
          <c:idx val="1"/>
          <c:order val="1"/>
          <c:tx>
            <c:strRef>
              <c:f>'Misc Data + Calculations'!$AJ$281</c:f>
              <c:strCache>
                <c:ptCount val="1"/>
                <c:pt idx="0">
                  <c:v>Industry Tier 1 risk-based capital ratio</c:v>
                </c:pt>
              </c:strCache>
            </c:strRef>
          </c:tx>
          <c:spPr>
            <a:ln w="28575" cap="rnd">
              <a:solidFill>
                <a:schemeClr val="tx1"/>
              </a:solidFill>
              <a:round/>
            </a:ln>
            <a:effectLst/>
          </c:spPr>
          <c:marker>
            <c:symbol val="none"/>
          </c:marker>
          <c:cat>
            <c:numRef>
              <c:f>'Misc Data + Calculations'!$AK$279:$AY$279</c:f>
              <c:numCache>
                <c:formatCode>General</c:formatCode>
                <c:ptCount val="15"/>
                <c:pt idx="0">
                  <c:v>2009</c:v>
                </c:pt>
                <c:pt idx="1">
                  <c:v>2010</c:v>
                </c:pt>
                <c:pt idx="2">
                  <c:v>2011</c:v>
                </c:pt>
                <c:pt idx="3">
                  <c:v>2012</c:v>
                </c:pt>
                <c:pt idx="13">
                  <c:v>2022</c:v>
                </c:pt>
                <c:pt idx="14">
                  <c:v>2023</c:v>
                </c:pt>
              </c:numCache>
            </c:numRef>
          </c:cat>
          <c:val>
            <c:numRef>
              <c:f>'Misc Data + Calculations'!$AK$281:$AY$281</c:f>
              <c:numCache>
                <c:formatCode>0.0%</c:formatCode>
                <c:ptCount val="15"/>
                <c:pt idx="0">
                  <c:v>0.11703832148104798</c:v>
                </c:pt>
                <c:pt idx="1">
                  <c:v>0.12786223527502127</c:v>
                </c:pt>
                <c:pt idx="2">
                  <c:v>0.14292112566216505</c:v>
                </c:pt>
                <c:pt idx="3">
                  <c:v>0.13933769607689059</c:v>
                </c:pt>
                <c:pt idx="13">
                  <c:v>0.1332532109905831</c:v>
                </c:pt>
                <c:pt idx="14">
                  <c:v>0.13178440378693476</c:v>
                </c:pt>
              </c:numCache>
            </c:numRef>
          </c:val>
          <c:smooth val="0"/>
          <c:extLst>
            <c:ext xmlns:c16="http://schemas.microsoft.com/office/drawing/2014/chart" uri="{C3380CC4-5D6E-409C-BE32-E72D297353CC}">
              <c16:uniqueId val="{00000001-A053-401B-8603-2562F0C4689A}"/>
            </c:ext>
          </c:extLst>
        </c:ser>
        <c:dLbls>
          <c:showLegendKey val="0"/>
          <c:showVal val="0"/>
          <c:showCatName val="0"/>
          <c:showSerName val="0"/>
          <c:showPercent val="0"/>
          <c:showBubbleSize val="0"/>
        </c:dLbls>
        <c:smooth val="0"/>
        <c:axId val="172471071"/>
        <c:axId val="172460511"/>
      </c:lineChart>
      <c:catAx>
        <c:axId val="17247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60511"/>
        <c:crosses val="autoZero"/>
        <c:auto val="1"/>
        <c:lblAlgn val="ctr"/>
        <c:lblOffset val="100"/>
        <c:noMultiLvlLbl val="0"/>
      </c:catAx>
      <c:valAx>
        <c:axId val="1724605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71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Avg Efficiency Ratio vs EWBC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Calculations'!$AJ$311</c:f>
              <c:strCache>
                <c:ptCount val="1"/>
                <c:pt idx="0">
                  <c:v>East West Bank Efficiency Ratio</c:v>
                </c:pt>
              </c:strCache>
            </c:strRef>
          </c:tx>
          <c:spPr>
            <a:ln w="28575" cap="rnd">
              <a:solidFill>
                <a:srgbClr val="FF0000"/>
              </a:solidFill>
              <a:round/>
            </a:ln>
            <a:effectLst/>
          </c:spPr>
          <c:marker>
            <c:symbol val="none"/>
          </c:marker>
          <c:cat>
            <c:numRef>
              <c:f>'Misc Data + Calculations'!$AK$310:$AY$310</c:f>
              <c:numCache>
                <c:formatCode>General</c:formatCode>
                <c:ptCount val="15"/>
                <c:pt idx="0">
                  <c:v>2009</c:v>
                </c:pt>
                <c:pt idx="1">
                  <c:v>2010</c:v>
                </c:pt>
                <c:pt idx="2">
                  <c:v>2011</c:v>
                </c:pt>
                <c:pt idx="3">
                  <c:v>2012</c:v>
                </c:pt>
                <c:pt idx="13">
                  <c:v>2022</c:v>
                </c:pt>
                <c:pt idx="14">
                  <c:v>2023</c:v>
                </c:pt>
              </c:numCache>
            </c:numRef>
          </c:cat>
          <c:val>
            <c:numRef>
              <c:f>'Misc Data + Calculations'!$AK$311:$AY$311</c:f>
              <c:numCache>
                <c:formatCode>General</c:formatCode>
                <c:ptCount val="15"/>
                <c:pt idx="0">
                  <c:v>43.85</c:v>
                </c:pt>
                <c:pt idx="1">
                  <c:v>47.51</c:v>
                </c:pt>
                <c:pt idx="2">
                  <c:v>43.04</c:v>
                </c:pt>
                <c:pt idx="3">
                  <c:v>42.34</c:v>
                </c:pt>
                <c:pt idx="13">
                  <c:v>36.65</c:v>
                </c:pt>
                <c:pt idx="14">
                  <c:v>33.11</c:v>
                </c:pt>
              </c:numCache>
            </c:numRef>
          </c:val>
          <c:smooth val="0"/>
          <c:extLst>
            <c:ext xmlns:c16="http://schemas.microsoft.com/office/drawing/2014/chart" uri="{C3380CC4-5D6E-409C-BE32-E72D297353CC}">
              <c16:uniqueId val="{00000000-6078-4551-8341-F5ABEE7A94BB}"/>
            </c:ext>
          </c:extLst>
        </c:ser>
        <c:ser>
          <c:idx val="1"/>
          <c:order val="1"/>
          <c:tx>
            <c:strRef>
              <c:f>'Misc Data + Calculations'!$AJ$312</c:f>
              <c:strCache>
                <c:ptCount val="1"/>
                <c:pt idx="0">
                  <c:v>Industry Efficiency ratio </c:v>
                </c:pt>
              </c:strCache>
            </c:strRef>
          </c:tx>
          <c:spPr>
            <a:ln w="28575" cap="rnd">
              <a:solidFill>
                <a:sysClr val="windowText" lastClr="000000"/>
              </a:solidFill>
              <a:round/>
            </a:ln>
            <a:effectLst/>
          </c:spPr>
          <c:marker>
            <c:symbol val="none"/>
          </c:marker>
          <c:cat>
            <c:numRef>
              <c:f>'Misc Data + Calculations'!$AK$310:$AY$310</c:f>
              <c:numCache>
                <c:formatCode>General</c:formatCode>
                <c:ptCount val="15"/>
                <c:pt idx="0">
                  <c:v>2009</c:v>
                </c:pt>
                <c:pt idx="1">
                  <c:v>2010</c:v>
                </c:pt>
                <c:pt idx="2">
                  <c:v>2011</c:v>
                </c:pt>
                <c:pt idx="3">
                  <c:v>2012</c:v>
                </c:pt>
                <c:pt idx="13">
                  <c:v>2022</c:v>
                </c:pt>
                <c:pt idx="14">
                  <c:v>2023</c:v>
                </c:pt>
              </c:numCache>
            </c:numRef>
          </c:cat>
          <c:val>
            <c:numRef>
              <c:f>'Misc Data + Calculations'!$AK$312:$AY$312</c:f>
              <c:numCache>
                <c:formatCode>0.00</c:formatCode>
                <c:ptCount val="15"/>
                <c:pt idx="0">
                  <c:v>51.243017021121574</c:v>
                </c:pt>
                <c:pt idx="1">
                  <c:v>16.344009161774082</c:v>
                </c:pt>
                <c:pt idx="2">
                  <c:v>56.099068662428088</c:v>
                </c:pt>
                <c:pt idx="3">
                  <c:v>30.992175803186903</c:v>
                </c:pt>
                <c:pt idx="13">
                  <c:v>55.103000424832558</c:v>
                </c:pt>
                <c:pt idx="14">
                  <c:v>47.396231476581256</c:v>
                </c:pt>
              </c:numCache>
            </c:numRef>
          </c:val>
          <c:smooth val="0"/>
          <c:extLst>
            <c:ext xmlns:c16="http://schemas.microsoft.com/office/drawing/2014/chart" uri="{C3380CC4-5D6E-409C-BE32-E72D297353CC}">
              <c16:uniqueId val="{00000001-6078-4551-8341-F5ABEE7A94BB}"/>
            </c:ext>
          </c:extLst>
        </c:ser>
        <c:dLbls>
          <c:showLegendKey val="0"/>
          <c:showVal val="0"/>
          <c:showCatName val="0"/>
          <c:showSerName val="0"/>
          <c:showPercent val="0"/>
          <c:showBubbleSize val="0"/>
        </c:dLbls>
        <c:smooth val="0"/>
        <c:axId val="194098815"/>
        <c:axId val="194078175"/>
      </c:lineChart>
      <c:catAx>
        <c:axId val="1940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078175"/>
        <c:crosses val="autoZero"/>
        <c:auto val="1"/>
        <c:lblAlgn val="ctr"/>
        <c:lblOffset val="100"/>
        <c:noMultiLvlLbl val="0"/>
      </c:catAx>
      <c:valAx>
        <c:axId val="1940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09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Avg NIM vs EWBC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Calculations'!$AJ$269</c:f>
              <c:strCache>
                <c:ptCount val="1"/>
                <c:pt idx="0">
                  <c:v>East West Bank NIM</c:v>
                </c:pt>
              </c:strCache>
            </c:strRef>
          </c:tx>
          <c:spPr>
            <a:ln w="28575" cap="rnd">
              <a:solidFill>
                <a:srgbClr val="FF0000"/>
              </a:solidFill>
              <a:round/>
            </a:ln>
            <a:effectLst/>
          </c:spPr>
          <c:marker>
            <c:symbol val="none"/>
          </c:marker>
          <c:cat>
            <c:numRef>
              <c:f>'Misc Data + Calculations'!$AK$268:$AY$268</c:f>
              <c:numCache>
                <c:formatCode>General</c:formatCode>
                <c:ptCount val="15"/>
                <c:pt idx="0">
                  <c:v>2009</c:v>
                </c:pt>
                <c:pt idx="1">
                  <c:v>2010</c:v>
                </c:pt>
                <c:pt idx="2">
                  <c:v>2011</c:v>
                </c:pt>
                <c:pt idx="3">
                  <c:v>2012</c:v>
                </c:pt>
                <c:pt idx="4">
                  <c:v>1.63</c:v>
                </c:pt>
                <c:pt idx="5">
                  <c:v>1.17</c:v>
                </c:pt>
                <c:pt idx="6">
                  <c:v>0.97</c:v>
                </c:pt>
                <c:pt idx="7">
                  <c:v>0.86</c:v>
                </c:pt>
                <c:pt idx="8">
                  <c:v>0.71</c:v>
                </c:pt>
                <c:pt idx="9" formatCode="0.00">
                  <c:v>0.6</c:v>
                </c:pt>
                <c:pt idx="10">
                  <c:v>0.55000000000000004</c:v>
                </c:pt>
                <c:pt idx="11">
                  <c:v>0.56000000000000005</c:v>
                </c:pt>
                <c:pt idx="12">
                  <c:v>0.44</c:v>
                </c:pt>
                <c:pt idx="13">
                  <c:v>2022</c:v>
                </c:pt>
                <c:pt idx="14">
                  <c:v>2023</c:v>
                </c:pt>
              </c:numCache>
            </c:numRef>
          </c:cat>
          <c:val>
            <c:numRef>
              <c:f>'Misc Data + Calculations'!$AK$269:$AY$269</c:f>
              <c:numCache>
                <c:formatCode>0.00%</c:formatCode>
                <c:ptCount val="15"/>
                <c:pt idx="0">
                  <c:v>3.7599999999999995E-2</c:v>
                </c:pt>
                <c:pt idx="1">
                  <c:v>5.0499999999999996E-2</c:v>
                </c:pt>
                <c:pt idx="2">
                  <c:v>4.6600000000000003E-2</c:v>
                </c:pt>
                <c:pt idx="3">
                  <c:v>4.6300000000000001E-2</c:v>
                </c:pt>
                <c:pt idx="4" formatCode="General">
                  <c:v>1.8374999999999999</c:v>
                </c:pt>
                <c:pt idx="5" formatCode="General">
                  <c:v>1.335</c:v>
                </c:pt>
                <c:pt idx="6" formatCode="General">
                  <c:v>1.02</c:v>
                </c:pt>
                <c:pt idx="7" formatCode="General">
                  <c:v>0.89999999999999991</c:v>
                </c:pt>
                <c:pt idx="8" formatCode="General">
                  <c:v>0.75</c:v>
                </c:pt>
                <c:pt idx="9" formatCode="General">
                  <c:v>0.63750000000000007</c:v>
                </c:pt>
                <c:pt idx="10" formatCode="General">
                  <c:v>0.5625</c:v>
                </c:pt>
                <c:pt idx="11" formatCode="General">
                  <c:v>0.57250000000000001</c:v>
                </c:pt>
                <c:pt idx="12" formatCode="General">
                  <c:v>0.48499999999999999</c:v>
                </c:pt>
                <c:pt idx="13">
                  <c:v>3.4500000000000003E-2</c:v>
                </c:pt>
                <c:pt idx="14">
                  <c:v>3.9599999999999996E-2</c:v>
                </c:pt>
              </c:numCache>
            </c:numRef>
          </c:val>
          <c:smooth val="0"/>
          <c:extLst>
            <c:ext xmlns:c16="http://schemas.microsoft.com/office/drawing/2014/chart" uri="{C3380CC4-5D6E-409C-BE32-E72D297353CC}">
              <c16:uniqueId val="{00000000-18AB-4CDA-88F3-C212DD5C407C}"/>
            </c:ext>
          </c:extLst>
        </c:ser>
        <c:ser>
          <c:idx val="1"/>
          <c:order val="1"/>
          <c:tx>
            <c:strRef>
              <c:f>'Misc Data + Calculations'!$AJ$270</c:f>
              <c:strCache>
                <c:ptCount val="1"/>
                <c:pt idx="0">
                  <c:v>Average Bank NIM</c:v>
                </c:pt>
              </c:strCache>
            </c:strRef>
          </c:tx>
          <c:spPr>
            <a:ln w="28575" cap="rnd">
              <a:solidFill>
                <a:schemeClr val="tx1"/>
              </a:solidFill>
              <a:round/>
            </a:ln>
            <a:effectLst/>
          </c:spPr>
          <c:marker>
            <c:symbol val="none"/>
          </c:marker>
          <c:cat>
            <c:numRef>
              <c:f>'Misc Data + Calculations'!$AK$268:$AY$268</c:f>
              <c:numCache>
                <c:formatCode>General</c:formatCode>
                <c:ptCount val="15"/>
                <c:pt idx="0">
                  <c:v>2009</c:v>
                </c:pt>
                <c:pt idx="1">
                  <c:v>2010</c:v>
                </c:pt>
                <c:pt idx="2">
                  <c:v>2011</c:v>
                </c:pt>
                <c:pt idx="3">
                  <c:v>2012</c:v>
                </c:pt>
                <c:pt idx="4">
                  <c:v>1.63</c:v>
                </c:pt>
                <c:pt idx="5">
                  <c:v>1.17</c:v>
                </c:pt>
                <c:pt idx="6">
                  <c:v>0.97</c:v>
                </c:pt>
                <c:pt idx="7">
                  <c:v>0.86</c:v>
                </c:pt>
                <c:pt idx="8">
                  <c:v>0.71</c:v>
                </c:pt>
                <c:pt idx="9" formatCode="0.00">
                  <c:v>0.6</c:v>
                </c:pt>
                <c:pt idx="10">
                  <c:v>0.55000000000000004</c:v>
                </c:pt>
                <c:pt idx="11">
                  <c:v>0.56000000000000005</c:v>
                </c:pt>
                <c:pt idx="12">
                  <c:v>0.44</c:v>
                </c:pt>
                <c:pt idx="13">
                  <c:v>2022</c:v>
                </c:pt>
                <c:pt idx="14">
                  <c:v>2023</c:v>
                </c:pt>
              </c:numCache>
            </c:numRef>
          </c:cat>
          <c:val>
            <c:numRef>
              <c:f>'Misc Data + Calculations'!$AK$270:$AY$270</c:f>
              <c:numCache>
                <c:formatCode>0.00%</c:formatCode>
                <c:ptCount val="15"/>
                <c:pt idx="0">
                  <c:v>3.4922103171365668E-2</c:v>
                </c:pt>
                <c:pt idx="1">
                  <c:v>3.7628779814578545E-2</c:v>
                </c:pt>
                <c:pt idx="2">
                  <c:v>3.6032621473694147E-2</c:v>
                </c:pt>
                <c:pt idx="3">
                  <c:v>3.4219510017835693E-2</c:v>
                </c:pt>
                <c:pt idx="13">
                  <c:v>2.9515963014503644E-2</c:v>
                </c:pt>
                <c:pt idx="14">
                  <c:v>3.308270544827209E-2</c:v>
                </c:pt>
              </c:numCache>
            </c:numRef>
          </c:val>
          <c:smooth val="0"/>
          <c:extLst>
            <c:ext xmlns:c16="http://schemas.microsoft.com/office/drawing/2014/chart" uri="{C3380CC4-5D6E-409C-BE32-E72D297353CC}">
              <c16:uniqueId val="{00000001-18AB-4CDA-88F3-C212DD5C407C}"/>
            </c:ext>
          </c:extLst>
        </c:ser>
        <c:dLbls>
          <c:showLegendKey val="0"/>
          <c:showVal val="0"/>
          <c:showCatName val="0"/>
          <c:showSerName val="0"/>
          <c:showPercent val="0"/>
          <c:showBubbleSize val="0"/>
        </c:dLbls>
        <c:smooth val="0"/>
        <c:axId val="194097855"/>
        <c:axId val="194102175"/>
      </c:lineChart>
      <c:catAx>
        <c:axId val="19409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102175"/>
        <c:crosses val="autoZero"/>
        <c:auto val="1"/>
        <c:lblAlgn val="ctr"/>
        <c:lblOffset val="100"/>
        <c:noMultiLvlLbl val="0"/>
      </c:catAx>
      <c:valAx>
        <c:axId val="194102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097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Industry Yield vs East West Yield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Calculations'!$AJ$394</c:f>
              <c:strCache>
                <c:ptCount val="1"/>
                <c:pt idx="0">
                  <c:v>East West Yield on Earning Assets</c:v>
                </c:pt>
              </c:strCache>
            </c:strRef>
          </c:tx>
          <c:spPr>
            <a:ln w="28575" cap="rnd">
              <a:solidFill>
                <a:srgbClr val="FF0000"/>
              </a:solidFill>
              <a:round/>
            </a:ln>
            <a:effectLst/>
          </c:spPr>
          <c:marker>
            <c:symbol val="none"/>
          </c:marker>
          <c:cat>
            <c:numRef>
              <c:f>'Misc Data + Calculations'!$AK$393:$AY$393</c:f>
              <c:numCache>
                <c:formatCode>General</c:formatCode>
                <c:ptCount val="15"/>
                <c:pt idx="0">
                  <c:v>2009</c:v>
                </c:pt>
                <c:pt idx="1">
                  <c:v>2010</c:v>
                </c:pt>
                <c:pt idx="2">
                  <c:v>2011</c:v>
                </c:pt>
                <c:pt idx="3">
                  <c:v>2012</c:v>
                </c:pt>
                <c:pt idx="6" formatCode="_(\$* #,##0_);_(\$* \(#,##0\);_(\$* &quot;-&quot;_);_(@_)">
                  <c:v>242926</c:v>
                </c:pt>
                <c:pt idx="7" formatCode="_(\$* #,##0_);_(\$* \(#,##0\);_(\$* &quot;-&quot;_);_(@_)">
                  <c:v>281804</c:v>
                </c:pt>
                <c:pt idx="13">
                  <c:v>2022</c:v>
                </c:pt>
                <c:pt idx="14">
                  <c:v>2023</c:v>
                </c:pt>
              </c:numCache>
            </c:numRef>
          </c:cat>
          <c:val>
            <c:numRef>
              <c:f>'Misc Data + Calculations'!$AK$394:$AY$394</c:f>
              <c:numCache>
                <c:formatCode>0.0%</c:formatCode>
                <c:ptCount val="15"/>
                <c:pt idx="0">
                  <c:v>5.6000000000000001E-2</c:v>
                </c:pt>
                <c:pt idx="1">
                  <c:v>6.1799999999999994E-2</c:v>
                </c:pt>
                <c:pt idx="2">
                  <c:v>5.57E-2</c:v>
                </c:pt>
                <c:pt idx="3">
                  <c:v>5.2999999999999999E-2</c:v>
                </c:pt>
                <c:pt idx="4" formatCode="_(\$* #,##0_);_(\$* \(#,##0\);_(\$* &quot;-&quot;_);_(@_)">
                  <c:v>221932</c:v>
                </c:pt>
                <c:pt idx="5" formatCode="_(\$* #,##0_);_(\$* \(#,##0\);_(\$* &quot;-&quot;_);_(@_)">
                  <c:v>204948</c:v>
                </c:pt>
                <c:pt idx="13">
                  <c:v>3.9100000000000003E-2</c:v>
                </c:pt>
                <c:pt idx="14">
                  <c:v>5.5099999999999996E-2</c:v>
                </c:pt>
              </c:numCache>
            </c:numRef>
          </c:val>
          <c:smooth val="0"/>
          <c:extLst>
            <c:ext xmlns:c16="http://schemas.microsoft.com/office/drawing/2014/chart" uri="{C3380CC4-5D6E-409C-BE32-E72D297353CC}">
              <c16:uniqueId val="{00000000-2587-4C65-AF16-697FAEB7E967}"/>
            </c:ext>
          </c:extLst>
        </c:ser>
        <c:ser>
          <c:idx val="1"/>
          <c:order val="1"/>
          <c:tx>
            <c:strRef>
              <c:f>'Misc Data + Calculations'!$AJ$395</c:f>
              <c:strCache>
                <c:ptCount val="1"/>
                <c:pt idx="0">
                  <c:v>Industry Yield on Earning Assets</c:v>
                </c:pt>
              </c:strCache>
            </c:strRef>
          </c:tx>
          <c:spPr>
            <a:ln w="28575" cap="rnd">
              <a:solidFill>
                <a:schemeClr val="tx1"/>
              </a:solidFill>
              <a:round/>
            </a:ln>
            <a:effectLst/>
          </c:spPr>
          <c:marker>
            <c:symbol val="none"/>
          </c:marker>
          <c:cat>
            <c:numRef>
              <c:f>'Misc Data + Calculations'!$AK$393:$AY$393</c:f>
              <c:numCache>
                <c:formatCode>General</c:formatCode>
                <c:ptCount val="15"/>
                <c:pt idx="0">
                  <c:v>2009</c:v>
                </c:pt>
                <c:pt idx="1">
                  <c:v>2010</c:v>
                </c:pt>
                <c:pt idx="2">
                  <c:v>2011</c:v>
                </c:pt>
                <c:pt idx="3">
                  <c:v>2012</c:v>
                </c:pt>
                <c:pt idx="6" formatCode="_(\$* #,##0_);_(\$* \(#,##0\);_(\$* &quot;-&quot;_);_(@_)">
                  <c:v>242926</c:v>
                </c:pt>
                <c:pt idx="7" formatCode="_(\$* #,##0_);_(\$* \(#,##0\);_(\$* &quot;-&quot;_);_(@_)">
                  <c:v>281804</c:v>
                </c:pt>
                <c:pt idx="13">
                  <c:v>2022</c:v>
                </c:pt>
                <c:pt idx="14">
                  <c:v>2023</c:v>
                </c:pt>
              </c:numCache>
            </c:numRef>
          </c:cat>
          <c:val>
            <c:numRef>
              <c:f>'Misc Data + Calculations'!$AK$395:$AY$395</c:f>
              <c:numCache>
                <c:formatCode>0.0%</c:formatCode>
                <c:ptCount val="15"/>
                <c:pt idx="0">
                  <c:v>4.7466666666666664E-2</c:v>
                </c:pt>
                <c:pt idx="1">
                  <c:v>4.7599999999999996E-2</c:v>
                </c:pt>
                <c:pt idx="2">
                  <c:v>4.36E-2</c:v>
                </c:pt>
                <c:pt idx="3">
                  <c:v>4.0050000000000002E-2</c:v>
                </c:pt>
                <c:pt idx="4" formatCode="_(\$* #,##0_);_(\$* \(#,##0\);_(\$* &quot;-&quot;_);_(@_)">
                  <c:v>653860</c:v>
                </c:pt>
                <c:pt idx="5" formatCode="_(\$* #,##0_);_(\$* \(#,##0\);_(\$* &quot;-&quot;_);_(@_)">
                  <c:v>573305</c:v>
                </c:pt>
                <c:pt idx="6" formatCode="_(\$* #,##0_);_(\$* \(#,##0\);_(\$* &quot;-&quot;_);_(@_)">
                  <c:v>849573</c:v>
                </c:pt>
                <c:pt idx="7" formatCode="_(\$* #,##0_);_(\$* \(#,##0\);_(\$* &quot;-&quot;_);_(@_)">
                  <c:v>968450</c:v>
                </c:pt>
                <c:pt idx="13">
                  <c:v>3.04E-2</c:v>
                </c:pt>
                <c:pt idx="14">
                  <c:v>4.9400000000000006E-2</c:v>
                </c:pt>
              </c:numCache>
            </c:numRef>
          </c:val>
          <c:smooth val="0"/>
          <c:extLst>
            <c:ext xmlns:c16="http://schemas.microsoft.com/office/drawing/2014/chart" uri="{C3380CC4-5D6E-409C-BE32-E72D297353CC}">
              <c16:uniqueId val="{00000001-2587-4C65-AF16-697FAEB7E967}"/>
            </c:ext>
          </c:extLst>
        </c:ser>
        <c:dLbls>
          <c:showLegendKey val="0"/>
          <c:showVal val="0"/>
          <c:showCatName val="0"/>
          <c:showSerName val="0"/>
          <c:showPercent val="0"/>
          <c:showBubbleSize val="0"/>
        </c:dLbls>
        <c:smooth val="0"/>
        <c:axId val="172450911"/>
        <c:axId val="172467231"/>
      </c:lineChart>
      <c:catAx>
        <c:axId val="17245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67231"/>
        <c:crosses val="autoZero"/>
        <c:auto val="1"/>
        <c:lblAlgn val="ctr"/>
        <c:lblOffset val="100"/>
        <c:noMultiLvlLbl val="0"/>
      </c:catAx>
      <c:valAx>
        <c:axId val="17246723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7245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r>
              <a:rPr lang="en-GB"/>
              <a:t>Industry Cost of Funding Assets vs EWBC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Calculations'!$AJ$399</c:f>
              <c:strCache>
                <c:ptCount val="1"/>
                <c:pt idx="0">
                  <c:v>East West Cost of Funding Liabilities</c:v>
                </c:pt>
              </c:strCache>
            </c:strRef>
          </c:tx>
          <c:spPr>
            <a:ln w="28575" cap="rnd">
              <a:solidFill>
                <a:srgbClr val="FF0000"/>
              </a:solidFill>
              <a:round/>
            </a:ln>
            <a:effectLst/>
          </c:spPr>
          <c:marker>
            <c:symbol val="none"/>
          </c:marker>
          <c:cat>
            <c:numRef>
              <c:f>'Misc Data + Calculations'!$AK$398:$AY$398</c:f>
              <c:numCache>
                <c:formatCode>General</c:formatCode>
                <c:ptCount val="15"/>
                <c:pt idx="0">
                  <c:v>2009</c:v>
                </c:pt>
                <c:pt idx="1">
                  <c:v>2010</c:v>
                </c:pt>
                <c:pt idx="2">
                  <c:v>2011</c:v>
                </c:pt>
                <c:pt idx="3">
                  <c:v>2012</c:v>
                </c:pt>
                <c:pt idx="4" formatCode="0.0%">
                  <c:v>0.13333927018522074</c:v>
                </c:pt>
                <c:pt idx="5" formatCode="0.0%">
                  <c:v>9.1761030847325342E-2</c:v>
                </c:pt>
                <c:pt idx="6" formatCode="0.0%">
                  <c:v>0.4197195759268888</c:v>
                </c:pt>
                <c:pt idx="7" formatCode="0.0%">
                  <c:v>0.14455162624588502</c:v>
                </c:pt>
                <c:pt idx="13">
                  <c:v>2022</c:v>
                </c:pt>
                <c:pt idx="14">
                  <c:v>2023</c:v>
                </c:pt>
              </c:numCache>
            </c:numRef>
          </c:cat>
          <c:val>
            <c:numRef>
              <c:f>'Misc Data + Calculations'!$AK$399:$AY$399</c:f>
              <c:numCache>
                <c:formatCode>0.00%</c:formatCode>
                <c:ptCount val="15"/>
                <c:pt idx="0">
                  <c:v>1.9699999999999999E-2</c:v>
                </c:pt>
                <c:pt idx="1">
                  <c:v>1.15E-2</c:v>
                </c:pt>
                <c:pt idx="2">
                  <c:v>9.3999999999999986E-3</c:v>
                </c:pt>
                <c:pt idx="3">
                  <c:v>6.8999999999999999E-3</c:v>
                </c:pt>
                <c:pt idx="4" formatCode="0.0%">
                  <c:v>0.13472383508887886</c:v>
                </c:pt>
                <c:pt idx="13">
                  <c:v>2.9999999999999997E-4</c:v>
                </c:pt>
                <c:pt idx="14">
                  <c:v>4.1999999999999997E-3</c:v>
                </c:pt>
              </c:numCache>
            </c:numRef>
          </c:val>
          <c:smooth val="0"/>
          <c:extLst>
            <c:ext xmlns:c16="http://schemas.microsoft.com/office/drawing/2014/chart" uri="{C3380CC4-5D6E-409C-BE32-E72D297353CC}">
              <c16:uniqueId val="{00000000-9AAA-4A6E-A4F4-109CF28DB1DB}"/>
            </c:ext>
          </c:extLst>
        </c:ser>
        <c:ser>
          <c:idx val="1"/>
          <c:order val="1"/>
          <c:tx>
            <c:strRef>
              <c:f>'Misc Data + Calculations'!$AJ$400</c:f>
              <c:strCache>
                <c:ptCount val="1"/>
                <c:pt idx="0">
                  <c:v> industry Cost of Funding Liabilities</c:v>
                </c:pt>
              </c:strCache>
            </c:strRef>
          </c:tx>
          <c:spPr>
            <a:ln w="28575" cap="rnd">
              <a:solidFill>
                <a:schemeClr val="tx1"/>
              </a:solidFill>
              <a:round/>
            </a:ln>
            <a:effectLst/>
          </c:spPr>
          <c:marker>
            <c:symbol val="none"/>
          </c:marker>
          <c:cat>
            <c:numRef>
              <c:f>'Misc Data + Calculations'!$AK$398:$AY$398</c:f>
              <c:numCache>
                <c:formatCode>General</c:formatCode>
                <c:ptCount val="15"/>
                <c:pt idx="0">
                  <c:v>2009</c:v>
                </c:pt>
                <c:pt idx="1">
                  <c:v>2010</c:v>
                </c:pt>
                <c:pt idx="2">
                  <c:v>2011</c:v>
                </c:pt>
                <c:pt idx="3">
                  <c:v>2012</c:v>
                </c:pt>
                <c:pt idx="4" formatCode="0.0%">
                  <c:v>0.13333927018522074</c:v>
                </c:pt>
                <c:pt idx="5" formatCode="0.0%">
                  <c:v>9.1761030847325342E-2</c:v>
                </c:pt>
                <c:pt idx="6" formatCode="0.0%">
                  <c:v>0.4197195759268888</c:v>
                </c:pt>
                <c:pt idx="7" formatCode="0.0%">
                  <c:v>0.14455162624588502</c:v>
                </c:pt>
                <c:pt idx="13">
                  <c:v>2022</c:v>
                </c:pt>
                <c:pt idx="14">
                  <c:v>2023</c:v>
                </c:pt>
              </c:numCache>
            </c:numRef>
          </c:cat>
          <c:val>
            <c:numRef>
              <c:f>'Misc Data + Calculations'!$AK$400:$AY$400</c:f>
              <c:numCache>
                <c:formatCode>0.00%</c:formatCode>
                <c:ptCount val="15"/>
                <c:pt idx="0">
                  <c:v>1.2650000000000002E-2</c:v>
                </c:pt>
                <c:pt idx="1">
                  <c:v>9.0750000000000015E-3</c:v>
                </c:pt>
                <c:pt idx="2">
                  <c:v>7.0999999999999995E-3</c:v>
                </c:pt>
                <c:pt idx="3">
                  <c:v>5.275000000000001E-3</c:v>
                </c:pt>
                <c:pt idx="4" formatCode="0.0%">
                  <c:v>5.6954366119231992E-2</c:v>
                </c:pt>
                <c:pt idx="13">
                  <c:v>3.1250000000000002E-3</c:v>
                </c:pt>
                <c:pt idx="14">
                  <c:v>1.6299999999999999E-2</c:v>
                </c:pt>
              </c:numCache>
            </c:numRef>
          </c:val>
          <c:smooth val="0"/>
          <c:extLst>
            <c:ext xmlns:c16="http://schemas.microsoft.com/office/drawing/2014/chart" uri="{C3380CC4-5D6E-409C-BE32-E72D297353CC}">
              <c16:uniqueId val="{00000001-9AAA-4A6E-A4F4-109CF28DB1DB}"/>
            </c:ext>
          </c:extLst>
        </c:ser>
        <c:dLbls>
          <c:showLegendKey val="0"/>
          <c:showVal val="0"/>
          <c:showCatName val="0"/>
          <c:showSerName val="0"/>
          <c:showPercent val="0"/>
          <c:showBubbleSize val="0"/>
        </c:dLbls>
        <c:smooth val="0"/>
        <c:axId val="194078655"/>
        <c:axId val="194095455"/>
      </c:lineChart>
      <c:catAx>
        <c:axId val="1940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095455"/>
        <c:crosses val="autoZero"/>
        <c:auto val="1"/>
        <c:lblAlgn val="ctr"/>
        <c:lblOffset val="100"/>
        <c:noMultiLvlLbl val="0"/>
      </c:catAx>
      <c:valAx>
        <c:axId val="1940954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94078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'Misc Data + Calculations'!$AJ$572</c:f>
              <c:strCache>
                <c:ptCount val="1"/>
                <c:pt idx="0">
                  <c:v>% Growth</c:v>
                </c:pt>
              </c:strCache>
            </c:strRef>
          </c:tx>
          <c:spPr>
            <a:ln w="28575" cap="rnd">
              <a:solidFill>
                <a:schemeClr val="accent2"/>
              </a:solidFill>
              <a:round/>
            </a:ln>
            <a:effectLst/>
          </c:spPr>
          <c:marker>
            <c:symbol val="none"/>
          </c:marker>
          <c:cat>
            <c:numRef>
              <c:f>'Misc Data + Calculations'!$AK$570:$AX$570</c:f>
              <c:numCache>
                <c:formatCode>General</c:formatCode>
                <c:ptCount val="14"/>
                <c:pt idx="0">
                  <c:v>2009</c:v>
                </c:pt>
                <c:pt idx="1">
                  <c:v>2010</c:v>
                </c:pt>
                <c:pt idx="2">
                  <c:v>2011</c:v>
                </c:pt>
                <c:pt idx="3">
                  <c:v>2012</c:v>
                </c:pt>
                <c:pt idx="13">
                  <c:v>2022</c:v>
                </c:pt>
              </c:numCache>
            </c:numRef>
          </c:cat>
          <c:val>
            <c:numRef>
              <c:f>'Misc Data + Calculations'!$AK$572:$AX$572</c:f>
              <c:numCache>
                <c:formatCode>0.00%</c:formatCode>
                <c:ptCount val="14"/>
                <c:pt idx="1">
                  <c:v>0.125</c:v>
                </c:pt>
                <c:pt idx="2">
                  <c:v>-0.44444444444444442</c:v>
                </c:pt>
                <c:pt idx="3">
                  <c:v>0.40000000000000013</c:v>
                </c:pt>
                <c:pt idx="13">
                  <c:v>19.999999999999996</c:v>
                </c:pt>
              </c:numCache>
            </c:numRef>
          </c:val>
          <c:smooth val="0"/>
          <c:extLst>
            <c:ext xmlns:c16="http://schemas.microsoft.com/office/drawing/2014/chart" uri="{C3380CC4-5D6E-409C-BE32-E72D297353CC}">
              <c16:uniqueId val="{00000001-1FF3-4AD2-9164-0E8BF7B3B6DB}"/>
            </c:ext>
          </c:extLst>
        </c:ser>
        <c:ser>
          <c:idx val="3"/>
          <c:order val="1"/>
          <c:tx>
            <c:strRef>
              <c:f>'Misc Data + Calculations'!$AJ$574</c:f>
              <c:strCache>
                <c:ptCount val="1"/>
                <c:pt idx="0">
                  <c:v>% Growth</c:v>
                </c:pt>
              </c:strCache>
            </c:strRef>
          </c:tx>
          <c:spPr>
            <a:ln w="28575" cap="rnd">
              <a:solidFill>
                <a:schemeClr val="accent4"/>
              </a:solidFill>
              <a:round/>
            </a:ln>
            <a:effectLst/>
          </c:spPr>
          <c:marker>
            <c:symbol val="none"/>
          </c:marker>
          <c:cat>
            <c:numRef>
              <c:f>'Misc Data + Calculations'!$AK$570:$AX$570</c:f>
              <c:numCache>
                <c:formatCode>General</c:formatCode>
                <c:ptCount val="14"/>
                <c:pt idx="0">
                  <c:v>2009</c:v>
                </c:pt>
                <c:pt idx="1">
                  <c:v>2010</c:v>
                </c:pt>
                <c:pt idx="2">
                  <c:v>2011</c:v>
                </c:pt>
                <c:pt idx="3">
                  <c:v>2012</c:v>
                </c:pt>
                <c:pt idx="13">
                  <c:v>2022</c:v>
                </c:pt>
              </c:numCache>
            </c:numRef>
          </c:cat>
          <c:val>
            <c:numRef>
              <c:f>'Misc Data + Calculations'!$AK$574:$AX$574</c:f>
              <c:numCache>
                <c:formatCode>0.00%</c:formatCode>
                <c:ptCount val="14"/>
                <c:pt idx="1">
                  <c:v>0.12621359223300965</c:v>
                </c:pt>
                <c:pt idx="2">
                  <c:v>0.91379310344827602</c:v>
                </c:pt>
                <c:pt idx="3">
                  <c:v>-0.31081081081081086</c:v>
                </c:pt>
                <c:pt idx="13">
                  <c:v>4.0384615384615392</c:v>
                </c:pt>
              </c:numCache>
            </c:numRef>
          </c:val>
          <c:smooth val="0"/>
          <c:extLst>
            <c:ext xmlns:c16="http://schemas.microsoft.com/office/drawing/2014/chart" uri="{C3380CC4-5D6E-409C-BE32-E72D297353CC}">
              <c16:uniqueId val="{00000003-1FF3-4AD2-9164-0E8BF7B3B6DB}"/>
            </c:ext>
          </c:extLst>
        </c:ser>
        <c:dLbls>
          <c:showLegendKey val="0"/>
          <c:showVal val="0"/>
          <c:showCatName val="0"/>
          <c:showSerName val="0"/>
          <c:showPercent val="0"/>
          <c:showBubbleSize val="0"/>
        </c:dLbls>
        <c:smooth val="0"/>
        <c:axId val="298136271"/>
        <c:axId val="996659311"/>
      </c:lineChart>
      <c:catAx>
        <c:axId val="29813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59311"/>
        <c:crosses val="autoZero"/>
        <c:auto val="1"/>
        <c:lblAlgn val="ctr"/>
        <c:lblOffset val="100"/>
        <c:noMultiLvlLbl val="0"/>
      </c:catAx>
      <c:valAx>
        <c:axId val="996659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136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Calculations'!$E$254</c:f>
              <c:strCache>
                <c:ptCount val="1"/>
                <c:pt idx="0">
                  <c:v>Premium/Discount to Peer Group (P/BV)</c:v>
                </c:pt>
              </c:strCache>
            </c:strRef>
          </c:tx>
          <c:spPr>
            <a:ln w="28575" cap="rnd">
              <a:solidFill>
                <a:srgbClr val="C00000"/>
              </a:solidFill>
              <a:round/>
            </a:ln>
            <a:effectLst/>
          </c:spPr>
          <c:marker>
            <c:symbol val="none"/>
          </c:marker>
          <c:cat>
            <c:numRef>
              <c:f>'Misc Data + Calculations'!$D$255:$D$2768</c:f>
              <c:numCache>
                <c:formatCode>m/d/yyyy</c:formatCode>
                <c:ptCount val="2514"/>
                <c:pt idx="0">
                  <c:v>45152</c:v>
                </c:pt>
                <c:pt idx="1">
                  <c:v>45149</c:v>
                </c:pt>
                <c:pt idx="2">
                  <c:v>45148</c:v>
                </c:pt>
                <c:pt idx="3">
                  <c:v>45147</c:v>
                </c:pt>
                <c:pt idx="4">
                  <c:v>45146</c:v>
                </c:pt>
                <c:pt idx="5">
                  <c:v>45145</c:v>
                </c:pt>
                <c:pt idx="6">
                  <c:v>45142</c:v>
                </c:pt>
                <c:pt idx="7">
                  <c:v>45141</c:v>
                </c:pt>
                <c:pt idx="8">
                  <c:v>45140</c:v>
                </c:pt>
                <c:pt idx="9">
                  <c:v>45139</c:v>
                </c:pt>
                <c:pt idx="10">
                  <c:v>45138</c:v>
                </c:pt>
                <c:pt idx="11">
                  <c:v>45135</c:v>
                </c:pt>
                <c:pt idx="12">
                  <c:v>45134</c:v>
                </c:pt>
                <c:pt idx="13">
                  <c:v>45133</c:v>
                </c:pt>
                <c:pt idx="14">
                  <c:v>45132</c:v>
                </c:pt>
                <c:pt idx="15">
                  <c:v>45131</c:v>
                </c:pt>
                <c:pt idx="16">
                  <c:v>45128</c:v>
                </c:pt>
                <c:pt idx="17">
                  <c:v>45127</c:v>
                </c:pt>
                <c:pt idx="18">
                  <c:v>45126</c:v>
                </c:pt>
                <c:pt idx="19">
                  <c:v>45125</c:v>
                </c:pt>
                <c:pt idx="20">
                  <c:v>45124</c:v>
                </c:pt>
                <c:pt idx="21">
                  <c:v>45121</c:v>
                </c:pt>
                <c:pt idx="22">
                  <c:v>45120</c:v>
                </c:pt>
                <c:pt idx="23">
                  <c:v>45119</c:v>
                </c:pt>
                <c:pt idx="24">
                  <c:v>45118</c:v>
                </c:pt>
                <c:pt idx="25">
                  <c:v>45117</c:v>
                </c:pt>
                <c:pt idx="26">
                  <c:v>45114</c:v>
                </c:pt>
                <c:pt idx="27">
                  <c:v>45113</c:v>
                </c:pt>
                <c:pt idx="28">
                  <c:v>45112</c:v>
                </c:pt>
                <c:pt idx="29">
                  <c:v>45110</c:v>
                </c:pt>
                <c:pt idx="30">
                  <c:v>45107</c:v>
                </c:pt>
                <c:pt idx="31">
                  <c:v>45106</c:v>
                </c:pt>
                <c:pt idx="32">
                  <c:v>45105</c:v>
                </c:pt>
                <c:pt idx="33">
                  <c:v>45104</c:v>
                </c:pt>
                <c:pt idx="34">
                  <c:v>45103</c:v>
                </c:pt>
                <c:pt idx="35">
                  <c:v>45100</c:v>
                </c:pt>
                <c:pt idx="36">
                  <c:v>45099</c:v>
                </c:pt>
                <c:pt idx="37">
                  <c:v>45098</c:v>
                </c:pt>
                <c:pt idx="38">
                  <c:v>45097</c:v>
                </c:pt>
                <c:pt idx="39">
                  <c:v>45093</c:v>
                </c:pt>
                <c:pt idx="40">
                  <c:v>45092</c:v>
                </c:pt>
                <c:pt idx="41">
                  <c:v>45091</c:v>
                </c:pt>
                <c:pt idx="42">
                  <c:v>45090</c:v>
                </c:pt>
                <c:pt idx="43">
                  <c:v>45089</c:v>
                </c:pt>
                <c:pt idx="44">
                  <c:v>45086</c:v>
                </c:pt>
                <c:pt idx="45">
                  <c:v>45085</c:v>
                </c:pt>
                <c:pt idx="46">
                  <c:v>45084</c:v>
                </c:pt>
                <c:pt idx="47">
                  <c:v>45083</c:v>
                </c:pt>
                <c:pt idx="48">
                  <c:v>45082</c:v>
                </c:pt>
                <c:pt idx="49">
                  <c:v>45079</c:v>
                </c:pt>
                <c:pt idx="50">
                  <c:v>45078</c:v>
                </c:pt>
                <c:pt idx="51">
                  <c:v>45077</c:v>
                </c:pt>
                <c:pt idx="52">
                  <c:v>45076</c:v>
                </c:pt>
                <c:pt idx="53">
                  <c:v>45072</c:v>
                </c:pt>
                <c:pt idx="54">
                  <c:v>45071</c:v>
                </c:pt>
                <c:pt idx="55">
                  <c:v>45070</c:v>
                </c:pt>
                <c:pt idx="56">
                  <c:v>45069</c:v>
                </c:pt>
                <c:pt idx="57">
                  <c:v>45068</c:v>
                </c:pt>
                <c:pt idx="58">
                  <c:v>45065</c:v>
                </c:pt>
                <c:pt idx="59">
                  <c:v>45064</c:v>
                </c:pt>
                <c:pt idx="60">
                  <c:v>45063</c:v>
                </c:pt>
                <c:pt idx="61">
                  <c:v>45062</c:v>
                </c:pt>
                <c:pt idx="62">
                  <c:v>45061</c:v>
                </c:pt>
                <c:pt idx="63">
                  <c:v>45058</c:v>
                </c:pt>
                <c:pt idx="64">
                  <c:v>45057</c:v>
                </c:pt>
                <c:pt idx="65">
                  <c:v>45056</c:v>
                </c:pt>
                <c:pt idx="66">
                  <c:v>45055</c:v>
                </c:pt>
                <c:pt idx="67">
                  <c:v>45054</c:v>
                </c:pt>
                <c:pt idx="68">
                  <c:v>45051</c:v>
                </c:pt>
                <c:pt idx="69">
                  <c:v>45050</c:v>
                </c:pt>
                <c:pt idx="70">
                  <c:v>45049</c:v>
                </c:pt>
                <c:pt idx="71">
                  <c:v>45048</c:v>
                </c:pt>
                <c:pt idx="72">
                  <c:v>45047</c:v>
                </c:pt>
                <c:pt idx="73">
                  <c:v>45044</c:v>
                </c:pt>
                <c:pt idx="74">
                  <c:v>45043</c:v>
                </c:pt>
                <c:pt idx="75">
                  <c:v>45042</c:v>
                </c:pt>
                <c:pt idx="76">
                  <c:v>45041</c:v>
                </c:pt>
                <c:pt idx="77">
                  <c:v>45040</c:v>
                </c:pt>
                <c:pt idx="78">
                  <c:v>45037</c:v>
                </c:pt>
                <c:pt idx="79">
                  <c:v>45036</c:v>
                </c:pt>
                <c:pt idx="80">
                  <c:v>45035</c:v>
                </c:pt>
                <c:pt idx="81">
                  <c:v>45034</c:v>
                </c:pt>
                <c:pt idx="82">
                  <c:v>45033</c:v>
                </c:pt>
                <c:pt idx="83">
                  <c:v>45030</c:v>
                </c:pt>
                <c:pt idx="84">
                  <c:v>45029</c:v>
                </c:pt>
                <c:pt idx="85">
                  <c:v>45028</c:v>
                </c:pt>
                <c:pt idx="86">
                  <c:v>45027</c:v>
                </c:pt>
                <c:pt idx="87">
                  <c:v>45026</c:v>
                </c:pt>
                <c:pt idx="88">
                  <c:v>45022</c:v>
                </c:pt>
                <c:pt idx="89">
                  <c:v>45021</c:v>
                </c:pt>
                <c:pt idx="90">
                  <c:v>45020</c:v>
                </c:pt>
                <c:pt idx="91">
                  <c:v>45019</c:v>
                </c:pt>
                <c:pt idx="92">
                  <c:v>45016</c:v>
                </c:pt>
                <c:pt idx="93">
                  <c:v>45015</c:v>
                </c:pt>
                <c:pt idx="94">
                  <c:v>45014</c:v>
                </c:pt>
                <c:pt idx="95">
                  <c:v>45013</c:v>
                </c:pt>
                <c:pt idx="96">
                  <c:v>45012</c:v>
                </c:pt>
                <c:pt idx="97">
                  <c:v>45009</c:v>
                </c:pt>
                <c:pt idx="98">
                  <c:v>45008</c:v>
                </c:pt>
                <c:pt idx="99">
                  <c:v>45007</c:v>
                </c:pt>
                <c:pt idx="100">
                  <c:v>45006</c:v>
                </c:pt>
                <c:pt idx="101">
                  <c:v>45005</c:v>
                </c:pt>
                <c:pt idx="102">
                  <c:v>45002</c:v>
                </c:pt>
                <c:pt idx="103">
                  <c:v>45001</c:v>
                </c:pt>
                <c:pt idx="104">
                  <c:v>45000</c:v>
                </c:pt>
                <c:pt idx="105">
                  <c:v>44999</c:v>
                </c:pt>
                <c:pt idx="106">
                  <c:v>44998</c:v>
                </c:pt>
                <c:pt idx="107">
                  <c:v>44995</c:v>
                </c:pt>
                <c:pt idx="108">
                  <c:v>44994</c:v>
                </c:pt>
                <c:pt idx="109">
                  <c:v>44993</c:v>
                </c:pt>
                <c:pt idx="110">
                  <c:v>44992</c:v>
                </c:pt>
                <c:pt idx="111">
                  <c:v>44991</c:v>
                </c:pt>
                <c:pt idx="112">
                  <c:v>44988</c:v>
                </c:pt>
                <c:pt idx="113">
                  <c:v>44987</c:v>
                </c:pt>
                <c:pt idx="114">
                  <c:v>44986</c:v>
                </c:pt>
                <c:pt idx="115">
                  <c:v>44985</c:v>
                </c:pt>
                <c:pt idx="116">
                  <c:v>44984</c:v>
                </c:pt>
                <c:pt idx="117">
                  <c:v>44981</c:v>
                </c:pt>
                <c:pt idx="118">
                  <c:v>44980</c:v>
                </c:pt>
                <c:pt idx="119">
                  <c:v>44979</c:v>
                </c:pt>
                <c:pt idx="120">
                  <c:v>44978</c:v>
                </c:pt>
                <c:pt idx="121">
                  <c:v>44974</c:v>
                </c:pt>
                <c:pt idx="122">
                  <c:v>44973</c:v>
                </c:pt>
                <c:pt idx="123">
                  <c:v>44972</c:v>
                </c:pt>
                <c:pt idx="124">
                  <c:v>44971</c:v>
                </c:pt>
                <c:pt idx="125">
                  <c:v>44970</c:v>
                </c:pt>
                <c:pt idx="126">
                  <c:v>44967</c:v>
                </c:pt>
                <c:pt idx="127">
                  <c:v>44966</c:v>
                </c:pt>
                <c:pt idx="128">
                  <c:v>44965</c:v>
                </c:pt>
                <c:pt idx="129">
                  <c:v>44964</c:v>
                </c:pt>
                <c:pt idx="130">
                  <c:v>44963</c:v>
                </c:pt>
                <c:pt idx="131">
                  <c:v>44960</c:v>
                </c:pt>
                <c:pt idx="132">
                  <c:v>44959</c:v>
                </c:pt>
                <c:pt idx="133">
                  <c:v>44958</c:v>
                </c:pt>
                <c:pt idx="134">
                  <c:v>44957</c:v>
                </c:pt>
                <c:pt idx="135">
                  <c:v>44956</c:v>
                </c:pt>
                <c:pt idx="136">
                  <c:v>44953</c:v>
                </c:pt>
                <c:pt idx="137">
                  <c:v>44952</c:v>
                </c:pt>
                <c:pt idx="138">
                  <c:v>44951</c:v>
                </c:pt>
                <c:pt idx="139">
                  <c:v>44950</c:v>
                </c:pt>
                <c:pt idx="140">
                  <c:v>44949</c:v>
                </c:pt>
                <c:pt idx="141">
                  <c:v>44946</c:v>
                </c:pt>
                <c:pt idx="142">
                  <c:v>44945</c:v>
                </c:pt>
                <c:pt idx="143">
                  <c:v>44944</c:v>
                </c:pt>
                <c:pt idx="144">
                  <c:v>44943</c:v>
                </c:pt>
                <c:pt idx="145">
                  <c:v>44939</c:v>
                </c:pt>
                <c:pt idx="146">
                  <c:v>44938</c:v>
                </c:pt>
                <c:pt idx="147">
                  <c:v>44937</c:v>
                </c:pt>
                <c:pt idx="148">
                  <c:v>44936</c:v>
                </c:pt>
                <c:pt idx="149">
                  <c:v>44935</c:v>
                </c:pt>
                <c:pt idx="150">
                  <c:v>44932</c:v>
                </c:pt>
                <c:pt idx="151">
                  <c:v>44931</c:v>
                </c:pt>
                <c:pt idx="152">
                  <c:v>44930</c:v>
                </c:pt>
                <c:pt idx="153">
                  <c:v>44929</c:v>
                </c:pt>
                <c:pt idx="154">
                  <c:v>44925</c:v>
                </c:pt>
                <c:pt idx="155">
                  <c:v>44924</c:v>
                </c:pt>
                <c:pt idx="156">
                  <c:v>44923</c:v>
                </c:pt>
                <c:pt idx="157">
                  <c:v>44922</c:v>
                </c:pt>
                <c:pt idx="158">
                  <c:v>44918</c:v>
                </c:pt>
                <c:pt idx="159">
                  <c:v>44917</c:v>
                </c:pt>
                <c:pt idx="160">
                  <c:v>44916</c:v>
                </c:pt>
                <c:pt idx="161">
                  <c:v>44915</c:v>
                </c:pt>
                <c:pt idx="162">
                  <c:v>44914</c:v>
                </c:pt>
                <c:pt idx="163">
                  <c:v>44911</c:v>
                </c:pt>
                <c:pt idx="164">
                  <c:v>44910</c:v>
                </c:pt>
                <c:pt idx="165">
                  <c:v>44909</c:v>
                </c:pt>
                <c:pt idx="166">
                  <c:v>44908</c:v>
                </c:pt>
                <c:pt idx="167">
                  <c:v>44907</c:v>
                </c:pt>
                <c:pt idx="168">
                  <c:v>44904</c:v>
                </c:pt>
                <c:pt idx="169">
                  <c:v>44903</c:v>
                </c:pt>
                <c:pt idx="170">
                  <c:v>44902</c:v>
                </c:pt>
                <c:pt idx="171">
                  <c:v>44901</c:v>
                </c:pt>
                <c:pt idx="172">
                  <c:v>44900</c:v>
                </c:pt>
                <c:pt idx="173">
                  <c:v>44897</c:v>
                </c:pt>
                <c:pt idx="174">
                  <c:v>44896</c:v>
                </c:pt>
                <c:pt idx="175">
                  <c:v>44895</c:v>
                </c:pt>
                <c:pt idx="176">
                  <c:v>44894</c:v>
                </c:pt>
                <c:pt idx="177">
                  <c:v>44893</c:v>
                </c:pt>
                <c:pt idx="178">
                  <c:v>44890</c:v>
                </c:pt>
                <c:pt idx="179">
                  <c:v>44888</c:v>
                </c:pt>
                <c:pt idx="180">
                  <c:v>44887</c:v>
                </c:pt>
                <c:pt idx="181">
                  <c:v>44886</c:v>
                </c:pt>
                <c:pt idx="182">
                  <c:v>44883</c:v>
                </c:pt>
                <c:pt idx="183">
                  <c:v>44882</c:v>
                </c:pt>
                <c:pt idx="184">
                  <c:v>44881</c:v>
                </c:pt>
                <c:pt idx="185">
                  <c:v>44880</c:v>
                </c:pt>
                <c:pt idx="186">
                  <c:v>44879</c:v>
                </c:pt>
                <c:pt idx="187">
                  <c:v>44876</c:v>
                </c:pt>
                <c:pt idx="188">
                  <c:v>44875</c:v>
                </c:pt>
                <c:pt idx="189">
                  <c:v>44874</c:v>
                </c:pt>
                <c:pt idx="190">
                  <c:v>44873</c:v>
                </c:pt>
                <c:pt idx="191">
                  <c:v>44872</c:v>
                </c:pt>
                <c:pt idx="192">
                  <c:v>44869</c:v>
                </c:pt>
                <c:pt idx="193">
                  <c:v>44868</c:v>
                </c:pt>
                <c:pt idx="194">
                  <c:v>44867</c:v>
                </c:pt>
                <c:pt idx="195">
                  <c:v>44866</c:v>
                </c:pt>
                <c:pt idx="196">
                  <c:v>44865</c:v>
                </c:pt>
                <c:pt idx="197">
                  <c:v>44862</c:v>
                </c:pt>
                <c:pt idx="198">
                  <c:v>44861</c:v>
                </c:pt>
                <c:pt idx="199">
                  <c:v>44860</c:v>
                </c:pt>
                <c:pt idx="200">
                  <c:v>44859</c:v>
                </c:pt>
                <c:pt idx="201">
                  <c:v>44858</c:v>
                </c:pt>
                <c:pt idx="202">
                  <c:v>44855</c:v>
                </c:pt>
                <c:pt idx="203">
                  <c:v>44854</c:v>
                </c:pt>
                <c:pt idx="204">
                  <c:v>44853</c:v>
                </c:pt>
                <c:pt idx="205">
                  <c:v>44852</c:v>
                </c:pt>
                <c:pt idx="206">
                  <c:v>44851</c:v>
                </c:pt>
                <c:pt idx="207">
                  <c:v>44848</c:v>
                </c:pt>
                <c:pt idx="208">
                  <c:v>44847</c:v>
                </c:pt>
                <c:pt idx="209">
                  <c:v>44846</c:v>
                </c:pt>
                <c:pt idx="210">
                  <c:v>44845</c:v>
                </c:pt>
                <c:pt idx="211">
                  <c:v>44844</c:v>
                </c:pt>
                <c:pt idx="212">
                  <c:v>44841</c:v>
                </c:pt>
                <c:pt idx="213">
                  <c:v>44840</c:v>
                </c:pt>
                <c:pt idx="214">
                  <c:v>44839</c:v>
                </c:pt>
                <c:pt idx="215">
                  <c:v>44838</c:v>
                </c:pt>
                <c:pt idx="216">
                  <c:v>44837</c:v>
                </c:pt>
                <c:pt idx="217">
                  <c:v>44834</c:v>
                </c:pt>
                <c:pt idx="218">
                  <c:v>44833</c:v>
                </c:pt>
                <c:pt idx="219">
                  <c:v>44832</c:v>
                </c:pt>
                <c:pt idx="220">
                  <c:v>44831</c:v>
                </c:pt>
                <c:pt idx="221">
                  <c:v>44830</c:v>
                </c:pt>
                <c:pt idx="222">
                  <c:v>44827</c:v>
                </c:pt>
                <c:pt idx="223">
                  <c:v>44826</c:v>
                </c:pt>
                <c:pt idx="224">
                  <c:v>44825</c:v>
                </c:pt>
                <c:pt idx="225">
                  <c:v>44824</c:v>
                </c:pt>
                <c:pt idx="226">
                  <c:v>44823</c:v>
                </c:pt>
                <c:pt idx="227">
                  <c:v>44820</c:v>
                </c:pt>
                <c:pt idx="228">
                  <c:v>44819</c:v>
                </c:pt>
                <c:pt idx="229">
                  <c:v>44818</c:v>
                </c:pt>
                <c:pt idx="230">
                  <c:v>44817</c:v>
                </c:pt>
                <c:pt idx="231">
                  <c:v>44816</c:v>
                </c:pt>
                <c:pt idx="232">
                  <c:v>44813</c:v>
                </c:pt>
                <c:pt idx="233">
                  <c:v>44812</c:v>
                </c:pt>
                <c:pt idx="234">
                  <c:v>44811</c:v>
                </c:pt>
                <c:pt idx="235">
                  <c:v>44810</c:v>
                </c:pt>
                <c:pt idx="236">
                  <c:v>44806</c:v>
                </c:pt>
                <c:pt idx="237">
                  <c:v>44805</c:v>
                </c:pt>
                <c:pt idx="238">
                  <c:v>44804</c:v>
                </c:pt>
                <c:pt idx="239">
                  <c:v>44803</c:v>
                </c:pt>
                <c:pt idx="240">
                  <c:v>44802</c:v>
                </c:pt>
                <c:pt idx="241">
                  <c:v>44799</c:v>
                </c:pt>
                <c:pt idx="242">
                  <c:v>44798</c:v>
                </c:pt>
                <c:pt idx="243">
                  <c:v>44797</c:v>
                </c:pt>
                <c:pt idx="244">
                  <c:v>44796</c:v>
                </c:pt>
                <c:pt idx="245">
                  <c:v>44795</c:v>
                </c:pt>
                <c:pt idx="246">
                  <c:v>44792</c:v>
                </c:pt>
                <c:pt idx="247">
                  <c:v>44791</c:v>
                </c:pt>
                <c:pt idx="248">
                  <c:v>44790</c:v>
                </c:pt>
                <c:pt idx="249">
                  <c:v>44789</c:v>
                </c:pt>
                <c:pt idx="250">
                  <c:v>44788</c:v>
                </c:pt>
                <c:pt idx="251">
                  <c:v>44785</c:v>
                </c:pt>
                <c:pt idx="252">
                  <c:v>44784</c:v>
                </c:pt>
                <c:pt idx="253">
                  <c:v>44783</c:v>
                </c:pt>
                <c:pt idx="254">
                  <c:v>44782</c:v>
                </c:pt>
                <c:pt idx="255">
                  <c:v>44781</c:v>
                </c:pt>
                <c:pt idx="256">
                  <c:v>44778</c:v>
                </c:pt>
                <c:pt idx="257">
                  <c:v>44777</c:v>
                </c:pt>
                <c:pt idx="258">
                  <c:v>44776</c:v>
                </c:pt>
                <c:pt idx="259">
                  <c:v>44775</c:v>
                </c:pt>
                <c:pt idx="260">
                  <c:v>44774</c:v>
                </c:pt>
                <c:pt idx="261">
                  <c:v>44771</c:v>
                </c:pt>
                <c:pt idx="262">
                  <c:v>44770</c:v>
                </c:pt>
                <c:pt idx="263">
                  <c:v>44769</c:v>
                </c:pt>
                <c:pt idx="264">
                  <c:v>44768</c:v>
                </c:pt>
                <c:pt idx="265">
                  <c:v>44767</c:v>
                </c:pt>
                <c:pt idx="266">
                  <c:v>44764</c:v>
                </c:pt>
                <c:pt idx="267">
                  <c:v>44763</c:v>
                </c:pt>
                <c:pt idx="268">
                  <c:v>44762</c:v>
                </c:pt>
                <c:pt idx="269">
                  <c:v>44761</c:v>
                </c:pt>
                <c:pt idx="270">
                  <c:v>44760</c:v>
                </c:pt>
                <c:pt idx="271">
                  <c:v>44757</c:v>
                </c:pt>
                <c:pt idx="272">
                  <c:v>44756</c:v>
                </c:pt>
                <c:pt idx="273">
                  <c:v>44755</c:v>
                </c:pt>
                <c:pt idx="274">
                  <c:v>44754</c:v>
                </c:pt>
                <c:pt idx="275">
                  <c:v>44753</c:v>
                </c:pt>
                <c:pt idx="276">
                  <c:v>44750</c:v>
                </c:pt>
                <c:pt idx="277">
                  <c:v>44749</c:v>
                </c:pt>
                <c:pt idx="278">
                  <c:v>44748</c:v>
                </c:pt>
                <c:pt idx="279">
                  <c:v>44747</c:v>
                </c:pt>
                <c:pt idx="280">
                  <c:v>44743</c:v>
                </c:pt>
                <c:pt idx="281">
                  <c:v>44742</c:v>
                </c:pt>
                <c:pt idx="282">
                  <c:v>44741</c:v>
                </c:pt>
                <c:pt idx="283">
                  <c:v>44740</c:v>
                </c:pt>
                <c:pt idx="284">
                  <c:v>44739</c:v>
                </c:pt>
                <c:pt idx="285">
                  <c:v>44736</c:v>
                </c:pt>
                <c:pt idx="286">
                  <c:v>44735</c:v>
                </c:pt>
                <c:pt idx="287">
                  <c:v>44734</c:v>
                </c:pt>
                <c:pt idx="288">
                  <c:v>44733</c:v>
                </c:pt>
                <c:pt idx="289">
                  <c:v>44729</c:v>
                </c:pt>
                <c:pt idx="290">
                  <c:v>44728</c:v>
                </c:pt>
                <c:pt idx="291">
                  <c:v>44727</c:v>
                </c:pt>
                <c:pt idx="292">
                  <c:v>44726</c:v>
                </c:pt>
                <c:pt idx="293">
                  <c:v>44725</c:v>
                </c:pt>
                <c:pt idx="294">
                  <c:v>44722</c:v>
                </c:pt>
                <c:pt idx="295">
                  <c:v>44721</c:v>
                </c:pt>
                <c:pt idx="296">
                  <c:v>44720</c:v>
                </c:pt>
                <c:pt idx="297">
                  <c:v>44719</c:v>
                </c:pt>
                <c:pt idx="298">
                  <c:v>44718</c:v>
                </c:pt>
                <c:pt idx="299">
                  <c:v>44715</c:v>
                </c:pt>
                <c:pt idx="300">
                  <c:v>44714</c:v>
                </c:pt>
                <c:pt idx="301">
                  <c:v>44713</c:v>
                </c:pt>
                <c:pt idx="302">
                  <c:v>44712</c:v>
                </c:pt>
                <c:pt idx="303">
                  <c:v>44708</c:v>
                </c:pt>
                <c:pt idx="304">
                  <c:v>44707</c:v>
                </c:pt>
                <c:pt idx="305">
                  <c:v>44706</c:v>
                </c:pt>
                <c:pt idx="306">
                  <c:v>44705</c:v>
                </c:pt>
                <c:pt idx="307">
                  <c:v>44704</c:v>
                </c:pt>
                <c:pt idx="308">
                  <c:v>44701</c:v>
                </c:pt>
                <c:pt idx="309">
                  <c:v>44700</c:v>
                </c:pt>
                <c:pt idx="310">
                  <c:v>44699</c:v>
                </c:pt>
                <c:pt idx="311">
                  <c:v>44698</c:v>
                </c:pt>
                <c:pt idx="312">
                  <c:v>44697</c:v>
                </c:pt>
                <c:pt idx="313">
                  <c:v>44694</c:v>
                </c:pt>
                <c:pt idx="314">
                  <c:v>44693</c:v>
                </c:pt>
                <c:pt idx="315">
                  <c:v>44692</c:v>
                </c:pt>
                <c:pt idx="316">
                  <c:v>44691</c:v>
                </c:pt>
                <c:pt idx="317">
                  <c:v>44690</c:v>
                </c:pt>
                <c:pt idx="318">
                  <c:v>44687</c:v>
                </c:pt>
                <c:pt idx="319">
                  <c:v>44686</c:v>
                </c:pt>
                <c:pt idx="320">
                  <c:v>44685</c:v>
                </c:pt>
                <c:pt idx="321">
                  <c:v>44684</c:v>
                </c:pt>
                <c:pt idx="322">
                  <c:v>44683</c:v>
                </c:pt>
                <c:pt idx="323">
                  <c:v>44680</c:v>
                </c:pt>
                <c:pt idx="324">
                  <c:v>44679</c:v>
                </c:pt>
                <c:pt idx="325">
                  <c:v>44678</c:v>
                </c:pt>
                <c:pt idx="326">
                  <c:v>44677</c:v>
                </c:pt>
                <c:pt idx="327">
                  <c:v>44676</c:v>
                </c:pt>
                <c:pt idx="328">
                  <c:v>44673</c:v>
                </c:pt>
                <c:pt idx="329">
                  <c:v>44672</c:v>
                </c:pt>
                <c:pt idx="330">
                  <c:v>44671</c:v>
                </c:pt>
                <c:pt idx="331">
                  <c:v>44670</c:v>
                </c:pt>
                <c:pt idx="332">
                  <c:v>44669</c:v>
                </c:pt>
                <c:pt idx="333">
                  <c:v>44665</c:v>
                </c:pt>
                <c:pt idx="334">
                  <c:v>44664</c:v>
                </c:pt>
                <c:pt idx="335">
                  <c:v>44663</c:v>
                </c:pt>
                <c:pt idx="336">
                  <c:v>44662</c:v>
                </c:pt>
                <c:pt idx="337">
                  <c:v>44659</c:v>
                </c:pt>
                <c:pt idx="338">
                  <c:v>44658</c:v>
                </c:pt>
                <c:pt idx="339">
                  <c:v>44657</c:v>
                </c:pt>
                <c:pt idx="340">
                  <c:v>44656</c:v>
                </c:pt>
                <c:pt idx="341">
                  <c:v>44655</c:v>
                </c:pt>
                <c:pt idx="342">
                  <c:v>44652</c:v>
                </c:pt>
                <c:pt idx="343">
                  <c:v>44651</c:v>
                </c:pt>
                <c:pt idx="344">
                  <c:v>44650</c:v>
                </c:pt>
                <c:pt idx="345">
                  <c:v>44649</c:v>
                </c:pt>
                <c:pt idx="346">
                  <c:v>44648</c:v>
                </c:pt>
                <c:pt idx="347">
                  <c:v>44645</c:v>
                </c:pt>
                <c:pt idx="348">
                  <c:v>44644</c:v>
                </c:pt>
                <c:pt idx="349">
                  <c:v>44643</c:v>
                </c:pt>
                <c:pt idx="350">
                  <c:v>44642</c:v>
                </c:pt>
                <c:pt idx="351">
                  <c:v>44641</c:v>
                </c:pt>
                <c:pt idx="352">
                  <c:v>44638</c:v>
                </c:pt>
                <c:pt idx="353">
                  <c:v>44637</c:v>
                </c:pt>
                <c:pt idx="354">
                  <c:v>44636</c:v>
                </c:pt>
                <c:pt idx="355">
                  <c:v>44635</c:v>
                </c:pt>
                <c:pt idx="356">
                  <c:v>44634</c:v>
                </c:pt>
                <c:pt idx="357">
                  <c:v>44631</c:v>
                </c:pt>
                <c:pt idx="358">
                  <c:v>44630</c:v>
                </c:pt>
                <c:pt idx="359">
                  <c:v>44629</c:v>
                </c:pt>
                <c:pt idx="360">
                  <c:v>44628</c:v>
                </c:pt>
                <c:pt idx="361">
                  <c:v>44627</c:v>
                </c:pt>
                <c:pt idx="362">
                  <c:v>44624</c:v>
                </c:pt>
                <c:pt idx="363">
                  <c:v>44623</c:v>
                </c:pt>
                <c:pt idx="364">
                  <c:v>44622</c:v>
                </c:pt>
                <c:pt idx="365">
                  <c:v>44621</c:v>
                </c:pt>
                <c:pt idx="366">
                  <c:v>44620</c:v>
                </c:pt>
                <c:pt idx="367">
                  <c:v>44617</c:v>
                </c:pt>
                <c:pt idx="368">
                  <c:v>44616</c:v>
                </c:pt>
                <c:pt idx="369">
                  <c:v>44615</c:v>
                </c:pt>
                <c:pt idx="370">
                  <c:v>44614</c:v>
                </c:pt>
                <c:pt idx="371">
                  <c:v>44610</c:v>
                </c:pt>
                <c:pt idx="372">
                  <c:v>44609</c:v>
                </c:pt>
                <c:pt idx="373">
                  <c:v>44608</c:v>
                </c:pt>
                <c:pt idx="374">
                  <c:v>44607</c:v>
                </c:pt>
                <c:pt idx="375">
                  <c:v>44606</c:v>
                </c:pt>
                <c:pt idx="376">
                  <c:v>44603</c:v>
                </c:pt>
                <c:pt idx="377">
                  <c:v>44602</c:v>
                </c:pt>
                <c:pt idx="378">
                  <c:v>44601</c:v>
                </c:pt>
                <c:pt idx="379">
                  <c:v>44600</c:v>
                </c:pt>
                <c:pt idx="380">
                  <c:v>44599</c:v>
                </c:pt>
                <c:pt idx="381">
                  <c:v>44596</c:v>
                </c:pt>
                <c:pt idx="382">
                  <c:v>44595</c:v>
                </c:pt>
                <c:pt idx="383">
                  <c:v>44594</c:v>
                </c:pt>
                <c:pt idx="384">
                  <c:v>44593</c:v>
                </c:pt>
                <c:pt idx="385">
                  <c:v>44592</c:v>
                </c:pt>
                <c:pt idx="386">
                  <c:v>44589</c:v>
                </c:pt>
                <c:pt idx="387">
                  <c:v>44588</c:v>
                </c:pt>
                <c:pt idx="388">
                  <c:v>44587</c:v>
                </c:pt>
                <c:pt idx="389">
                  <c:v>44586</c:v>
                </c:pt>
                <c:pt idx="390">
                  <c:v>44585</c:v>
                </c:pt>
                <c:pt idx="391">
                  <c:v>44582</c:v>
                </c:pt>
                <c:pt idx="392">
                  <c:v>44581</c:v>
                </c:pt>
                <c:pt idx="393">
                  <c:v>44580</c:v>
                </c:pt>
                <c:pt idx="394">
                  <c:v>44579</c:v>
                </c:pt>
                <c:pt idx="395">
                  <c:v>44575</c:v>
                </c:pt>
                <c:pt idx="396">
                  <c:v>44574</c:v>
                </c:pt>
                <c:pt idx="397">
                  <c:v>44573</c:v>
                </c:pt>
                <c:pt idx="398">
                  <c:v>44572</c:v>
                </c:pt>
                <c:pt idx="399">
                  <c:v>44571</c:v>
                </c:pt>
                <c:pt idx="400">
                  <c:v>44568</c:v>
                </c:pt>
                <c:pt idx="401">
                  <c:v>44567</c:v>
                </c:pt>
                <c:pt idx="402">
                  <c:v>44566</c:v>
                </c:pt>
                <c:pt idx="403">
                  <c:v>44565</c:v>
                </c:pt>
                <c:pt idx="404">
                  <c:v>44564</c:v>
                </c:pt>
                <c:pt idx="405">
                  <c:v>44561</c:v>
                </c:pt>
                <c:pt idx="406">
                  <c:v>44560</c:v>
                </c:pt>
                <c:pt idx="407">
                  <c:v>44559</c:v>
                </c:pt>
                <c:pt idx="408">
                  <c:v>44558</c:v>
                </c:pt>
                <c:pt idx="409">
                  <c:v>44557</c:v>
                </c:pt>
                <c:pt idx="410">
                  <c:v>44553</c:v>
                </c:pt>
                <c:pt idx="411">
                  <c:v>44552</c:v>
                </c:pt>
                <c:pt idx="412">
                  <c:v>44551</c:v>
                </c:pt>
                <c:pt idx="413">
                  <c:v>44550</c:v>
                </c:pt>
                <c:pt idx="414">
                  <c:v>44547</c:v>
                </c:pt>
                <c:pt idx="415">
                  <c:v>44546</c:v>
                </c:pt>
                <c:pt idx="416">
                  <c:v>44545</c:v>
                </c:pt>
                <c:pt idx="417">
                  <c:v>44544</c:v>
                </c:pt>
                <c:pt idx="418">
                  <c:v>44543</c:v>
                </c:pt>
                <c:pt idx="419">
                  <c:v>44540</c:v>
                </c:pt>
                <c:pt idx="420">
                  <c:v>44539</c:v>
                </c:pt>
                <c:pt idx="421">
                  <c:v>44538</c:v>
                </c:pt>
                <c:pt idx="422">
                  <c:v>44537</c:v>
                </c:pt>
                <c:pt idx="423">
                  <c:v>44536</c:v>
                </c:pt>
                <c:pt idx="424">
                  <c:v>44533</c:v>
                </c:pt>
                <c:pt idx="425">
                  <c:v>44532</c:v>
                </c:pt>
                <c:pt idx="426">
                  <c:v>44531</c:v>
                </c:pt>
                <c:pt idx="427">
                  <c:v>44530</c:v>
                </c:pt>
                <c:pt idx="428">
                  <c:v>44529</c:v>
                </c:pt>
                <c:pt idx="429">
                  <c:v>44526</c:v>
                </c:pt>
                <c:pt idx="430">
                  <c:v>44524</c:v>
                </c:pt>
                <c:pt idx="431">
                  <c:v>44523</c:v>
                </c:pt>
                <c:pt idx="432">
                  <c:v>44522</c:v>
                </c:pt>
                <c:pt idx="433">
                  <c:v>44519</c:v>
                </c:pt>
                <c:pt idx="434">
                  <c:v>44518</c:v>
                </c:pt>
                <c:pt idx="435">
                  <c:v>44517</c:v>
                </c:pt>
                <c:pt idx="436">
                  <c:v>44516</c:v>
                </c:pt>
                <c:pt idx="437">
                  <c:v>44515</c:v>
                </c:pt>
                <c:pt idx="438">
                  <c:v>44512</c:v>
                </c:pt>
                <c:pt idx="439">
                  <c:v>44511</c:v>
                </c:pt>
                <c:pt idx="440">
                  <c:v>44510</c:v>
                </c:pt>
                <c:pt idx="441">
                  <c:v>44509</c:v>
                </c:pt>
                <c:pt idx="442">
                  <c:v>44508</c:v>
                </c:pt>
                <c:pt idx="443">
                  <c:v>44505</c:v>
                </c:pt>
                <c:pt idx="444">
                  <c:v>44504</c:v>
                </c:pt>
                <c:pt idx="445">
                  <c:v>44503</c:v>
                </c:pt>
                <c:pt idx="446">
                  <c:v>44502</c:v>
                </c:pt>
                <c:pt idx="447">
                  <c:v>44501</c:v>
                </c:pt>
                <c:pt idx="448">
                  <c:v>44498</c:v>
                </c:pt>
                <c:pt idx="449">
                  <c:v>44497</c:v>
                </c:pt>
                <c:pt idx="450">
                  <c:v>44496</c:v>
                </c:pt>
                <c:pt idx="451">
                  <c:v>44495</c:v>
                </c:pt>
                <c:pt idx="452">
                  <c:v>44494</c:v>
                </c:pt>
                <c:pt idx="453">
                  <c:v>44491</c:v>
                </c:pt>
                <c:pt idx="454">
                  <c:v>44490</c:v>
                </c:pt>
                <c:pt idx="455">
                  <c:v>44489</c:v>
                </c:pt>
                <c:pt idx="456">
                  <c:v>44488</c:v>
                </c:pt>
                <c:pt idx="457">
                  <c:v>44487</c:v>
                </c:pt>
                <c:pt idx="458">
                  <c:v>44484</c:v>
                </c:pt>
                <c:pt idx="459">
                  <c:v>44483</c:v>
                </c:pt>
                <c:pt idx="460">
                  <c:v>44482</c:v>
                </c:pt>
                <c:pt idx="461">
                  <c:v>44481</c:v>
                </c:pt>
                <c:pt idx="462">
                  <c:v>44480</c:v>
                </c:pt>
                <c:pt idx="463">
                  <c:v>44477</c:v>
                </c:pt>
                <c:pt idx="464">
                  <c:v>44476</c:v>
                </c:pt>
                <c:pt idx="465">
                  <c:v>44475</c:v>
                </c:pt>
                <c:pt idx="466">
                  <c:v>44474</c:v>
                </c:pt>
                <c:pt idx="467">
                  <c:v>44473</c:v>
                </c:pt>
                <c:pt idx="468">
                  <c:v>44470</c:v>
                </c:pt>
                <c:pt idx="469">
                  <c:v>44469</c:v>
                </c:pt>
                <c:pt idx="470">
                  <c:v>44468</c:v>
                </c:pt>
                <c:pt idx="471">
                  <c:v>44467</c:v>
                </c:pt>
                <c:pt idx="472">
                  <c:v>44466</c:v>
                </c:pt>
                <c:pt idx="473">
                  <c:v>44463</c:v>
                </c:pt>
                <c:pt idx="474">
                  <c:v>44462</c:v>
                </c:pt>
                <c:pt idx="475">
                  <c:v>44461</c:v>
                </c:pt>
                <c:pt idx="476">
                  <c:v>44460</c:v>
                </c:pt>
                <c:pt idx="477">
                  <c:v>44459</c:v>
                </c:pt>
                <c:pt idx="478">
                  <c:v>44456</c:v>
                </c:pt>
                <c:pt idx="479">
                  <c:v>44455</c:v>
                </c:pt>
                <c:pt idx="480">
                  <c:v>44454</c:v>
                </c:pt>
                <c:pt idx="481">
                  <c:v>44453</c:v>
                </c:pt>
                <c:pt idx="482">
                  <c:v>44452</c:v>
                </c:pt>
                <c:pt idx="483">
                  <c:v>44449</c:v>
                </c:pt>
                <c:pt idx="484">
                  <c:v>44448</c:v>
                </c:pt>
                <c:pt idx="485">
                  <c:v>44447</c:v>
                </c:pt>
                <c:pt idx="486">
                  <c:v>44446</c:v>
                </c:pt>
                <c:pt idx="487">
                  <c:v>44442</c:v>
                </c:pt>
                <c:pt idx="488">
                  <c:v>44441</c:v>
                </c:pt>
                <c:pt idx="489">
                  <c:v>44440</c:v>
                </c:pt>
                <c:pt idx="490">
                  <c:v>44439</c:v>
                </c:pt>
                <c:pt idx="491">
                  <c:v>44438</c:v>
                </c:pt>
                <c:pt idx="492">
                  <c:v>44435</c:v>
                </c:pt>
                <c:pt idx="493">
                  <c:v>44434</c:v>
                </c:pt>
                <c:pt idx="494">
                  <c:v>44433</c:v>
                </c:pt>
                <c:pt idx="495">
                  <c:v>44432</c:v>
                </c:pt>
                <c:pt idx="496">
                  <c:v>44431</c:v>
                </c:pt>
                <c:pt idx="497">
                  <c:v>44428</c:v>
                </c:pt>
                <c:pt idx="498">
                  <c:v>44427</c:v>
                </c:pt>
                <c:pt idx="499">
                  <c:v>44426</c:v>
                </c:pt>
                <c:pt idx="500">
                  <c:v>44425</c:v>
                </c:pt>
                <c:pt idx="501">
                  <c:v>44424</c:v>
                </c:pt>
                <c:pt idx="502">
                  <c:v>44421</c:v>
                </c:pt>
                <c:pt idx="503">
                  <c:v>44420</c:v>
                </c:pt>
                <c:pt idx="504">
                  <c:v>44419</c:v>
                </c:pt>
                <c:pt idx="505">
                  <c:v>44418</c:v>
                </c:pt>
                <c:pt idx="506">
                  <c:v>44417</c:v>
                </c:pt>
                <c:pt idx="507">
                  <c:v>44414</c:v>
                </c:pt>
                <c:pt idx="508">
                  <c:v>44413</c:v>
                </c:pt>
                <c:pt idx="509">
                  <c:v>44412</c:v>
                </c:pt>
                <c:pt idx="510">
                  <c:v>44411</c:v>
                </c:pt>
                <c:pt idx="511">
                  <c:v>44410</c:v>
                </c:pt>
                <c:pt idx="512">
                  <c:v>44407</c:v>
                </c:pt>
                <c:pt idx="513">
                  <c:v>44406</c:v>
                </c:pt>
                <c:pt idx="514">
                  <c:v>44405</c:v>
                </c:pt>
                <c:pt idx="515">
                  <c:v>44404</c:v>
                </c:pt>
                <c:pt idx="516">
                  <c:v>44403</c:v>
                </c:pt>
                <c:pt idx="517">
                  <c:v>44400</c:v>
                </c:pt>
                <c:pt idx="518">
                  <c:v>44399</c:v>
                </c:pt>
                <c:pt idx="519">
                  <c:v>44398</c:v>
                </c:pt>
                <c:pt idx="520">
                  <c:v>44397</c:v>
                </c:pt>
                <c:pt idx="521">
                  <c:v>44396</c:v>
                </c:pt>
                <c:pt idx="522">
                  <c:v>44393</c:v>
                </c:pt>
                <c:pt idx="523">
                  <c:v>44392</c:v>
                </c:pt>
                <c:pt idx="524">
                  <c:v>44391</c:v>
                </c:pt>
                <c:pt idx="525">
                  <c:v>44390</c:v>
                </c:pt>
                <c:pt idx="526">
                  <c:v>44389</c:v>
                </c:pt>
                <c:pt idx="527">
                  <c:v>44386</c:v>
                </c:pt>
                <c:pt idx="528">
                  <c:v>44385</c:v>
                </c:pt>
                <c:pt idx="529">
                  <c:v>44384</c:v>
                </c:pt>
                <c:pt idx="530">
                  <c:v>44383</c:v>
                </c:pt>
                <c:pt idx="531">
                  <c:v>44379</c:v>
                </c:pt>
                <c:pt idx="532">
                  <c:v>44378</c:v>
                </c:pt>
                <c:pt idx="533">
                  <c:v>44377</c:v>
                </c:pt>
                <c:pt idx="534">
                  <c:v>44376</c:v>
                </c:pt>
                <c:pt idx="535">
                  <c:v>44375</c:v>
                </c:pt>
                <c:pt idx="536">
                  <c:v>44372</c:v>
                </c:pt>
                <c:pt idx="537">
                  <c:v>44371</c:v>
                </c:pt>
                <c:pt idx="538">
                  <c:v>44370</c:v>
                </c:pt>
                <c:pt idx="539">
                  <c:v>44369</c:v>
                </c:pt>
                <c:pt idx="540">
                  <c:v>44368</c:v>
                </c:pt>
                <c:pt idx="541">
                  <c:v>44365</c:v>
                </c:pt>
                <c:pt idx="542">
                  <c:v>44364</c:v>
                </c:pt>
                <c:pt idx="543">
                  <c:v>44363</c:v>
                </c:pt>
                <c:pt idx="544">
                  <c:v>44362</c:v>
                </c:pt>
                <c:pt idx="545">
                  <c:v>44361</c:v>
                </c:pt>
                <c:pt idx="546">
                  <c:v>44358</c:v>
                </c:pt>
                <c:pt idx="547">
                  <c:v>44357</c:v>
                </c:pt>
                <c:pt idx="548">
                  <c:v>44356</c:v>
                </c:pt>
                <c:pt idx="549">
                  <c:v>44355</c:v>
                </c:pt>
                <c:pt idx="550">
                  <c:v>44354</c:v>
                </c:pt>
                <c:pt idx="551">
                  <c:v>44351</c:v>
                </c:pt>
                <c:pt idx="552">
                  <c:v>44350</c:v>
                </c:pt>
                <c:pt idx="553">
                  <c:v>44349</c:v>
                </c:pt>
                <c:pt idx="554">
                  <c:v>44348</c:v>
                </c:pt>
                <c:pt idx="555">
                  <c:v>44344</c:v>
                </c:pt>
                <c:pt idx="556">
                  <c:v>44343</c:v>
                </c:pt>
                <c:pt idx="557">
                  <c:v>44342</c:v>
                </c:pt>
                <c:pt idx="558">
                  <c:v>44341</c:v>
                </c:pt>
                <c:pt idx="559">
                  <c:v>44340</c:v>
                </c:pt>
                <c:pt idx="560">
                  <c:v>44337</c:v>
                </c:pt>
                <c:pt idx="561">
                  <c:v>44336</c:v>
                </c:pt>
                <c:pt idx="562">
                  <c:v>44335</c:v>
                </c:pt>
                <c:pt idx="563">
                  <c:v>44334</c:v>
                </c:pt>
                <c:pt idx="564">
                  <c:v>44333</c:v>
                </c:pt>
                <c:pt idx="565">
                  <c:v>44330</c:v>
                </c:pt>
                <c:pt idx="566">
                  <c:v>44329</c:v>
                </c:pt>
                <c:pt idx="567">
                  <c:v>44328</c:v>
                </c:pt>
                <c:pt idx="568">
                  <c:v>44327</c:v>
                </c:pt>
                <c:pt idx="569">
                  <c:v>44326</c:v>
                </c:pt>
                <c:pt idx="570">
                  <c:v>44323</c:v>
                </c:pt>
                <c:pt idx="571">
                  <c:v>44322</c:v>
                </c:pt>
                <c:pt idx="572">
                  <c:v>44321</c:v>
                </c:pt>
                <c:pt idx="573">
                  <c:v>44320</c:v>
                </c:pt>
                <c:pt idx="574">
                  <c:v>44319</c:v>
                </c:pt>
                <c:pt idx="575">
                  <c:v>44316</c:v>
                </c:pt>
                <c:pt idx="576">
                  <c:v>44315</c:v>
                </c:pt>
                <c:pt idx="577">
                  <c:v>44314</c:v>
                </c:pt>
                <c:pt idx="578">
                  <c:v>44313</c:v>
                </c:pt>
                <c:pt idx="579">
                  <c:v>44312</c:v>
                </c:pt>
                <c:pt idx="580">
                  <c:v>44309</c:v>
                </c:pt>
                <c:pt idx="581">
                  <c:v>44308</c:v>
                </c:pt>
                <c:pt idx="582">
                  <c:v>44307</c:v>
                </c:pt>
                <c:pt idx="583">
                  <c:v>44306</c:v>
                </c:pt>
                <c:pt idx="584">
                  <c:v>44305</c:v>
                </c:pt>
                <c:pt idx="585">
                  <c:v>44302</c:v>
                </c:pt>
                <c:pt idx="586">
                  <c:v>44301</c:v>
                </c:pt>
                <c:pt idx="587">
                  <c:v>44300</c:v>
                </c:pt>
                <c:pt idx="588">
                  <c:v>44299</c:v>
                </c:pt>
                <c:pt idx="589">
                  <c:v>44298</c:v>
                </c:pt>
                <c:pt idx="590">
                  <c:v>44295</c:v>
                </c:pt>
                <c:pt idx="591">
                  <c:v>44294</c:v>
                </c:pt>
                <c:pt idx="592">
                  <c:v>44293</c:v>
                </c:pt>
                <c:pt idx="593">
                  <c:v>44292</c:v>
                </c:pt>
                <c:pt idx="594">
                  <c:v>44291</c:v>
                </c:pt>
                <c:pt idx="595">
                  <c:v>44287</c:v>
                </c:pt>
                <c:pt idx="596">
                  <c:v>44286</c:v>
                </c:pt>
                <c:pt idx="597">
                  <c:v>44285</c:v>
                </c:pt>
                <c:pt idx="598">
                  <c:v>44284</c:v>
                </c:pt>
                <c:pt idx="599">
                  <c:v>44281</c:v>
                </c:pt>
                <c:pt idx="600">
                  <c:v>44280</c:v>
                </c:pt>
                <c:pt idx="601">
                  <c:v>44279</c:v>
                </c:pt>
                <c:pt idx="602">
                  <c:v>44278</c:v>
                </c:pt>
                <c:pt idx="603">
                  <c:v>44277</c:v>
                </c:pt>
                <c:pt idx="604">
                  <c:v>44274</c:v>
                </c:pt>
                <c:pt idx="605">
                  <c:v>44273</c:v>
                </c:pt>
                <c:pt idx="606">
                  <c:v>44272</c:v>
                </c:pt>
                <c:pt idx="607">
                  <c:v>44271</c:v>
                </c:pt>
                <c:pt idx="608">
                  <c:v>44270</c:v>
                </c:pt>
                <c:pt idx="609">
                  <c:v>44267</c:v>
                </c:pt>
                <c:pt idx="610">
                  <c:v>44266</c:v>
                </c:pt>
                <c:pt idx="611">
                  <c:v>44265</c:v>
                </c:pt>
                <c:pt idx="612">
                  <c:v>44264</c:v>
                </c:pt>
                <c:pt idx="613">
                  <c:v>44263</c:v>
                </c:pt>
                <c:pt idx="614">
                  <c:v>44260</c:v>
                </c:pt>
                <c:pt idx="615">
                  <c:v>44259</c:v>
                </c:pt>
                <c:pt idx="616">
                  <c:v>44258</c:v>
                </c:pt>
                <c:pt idx="617">
                  <c:v>44257</c:v>
                </c:pt>
                <c:pt idx="618">
                  <c:v>44256</c:v>
                </c:pt>
                <c:pt idx="619">
                  <c:v>44253</c:v>
                </c:pt>
                <c:pt idx="620">
                  <c:v>44252</c:v>
                </c:pt>
                <c:pt idx="621">
                  <c:v>44251</c:v>
                </c:pt>
                <c:pt idx="622">
                  <c:v>44250</c:v>
                </c:pt>
                <c:pt idx="623">
                  <c:v>44249</c:v>
                </c:pt>
                <c:pt idx="624">
                  <c:v>44246</c:v>
                </c:pt>
                <c:pt idx="625">
                  <c:v>44245</c:v>
                </c:pt>
                <c:pt idx="626">
                  <c:v>44244</c:v>
                </c:pt>
                <c:pt idx="627">
                  <c:v>44243</c:v>
                </c:pt>
                <c:pt idx="628">
                  <c:v>44239</c:v>
                </c:pt>
                <c:pt idx="629">
                  <c:v>44238</c:v>
                </c:pt>
                <c:pt idx="630">
                  <c:v>44237</c:v>
                </c:pt>
                <c:pt idx="631">
                  <c:v>44236</c:v>
                </c:pt>
                <c:pt idx="632">
                  <c:v>44235</c:v>
                </c:pt>
                <c:pt idx="633">
                  <c:v>44232</c:v>
                </c:pt>
                <c:pt idx="634">
                  <c:v>44231</c:v>
                </c:pt>
                <c:pt idx="635">
                  <c:v>44230</c:v>
                </c:pt>
                <c:pt idx="636">
                  <c:v>44229</c:v>
                </c:pt>
                <c:pt idx="637">
                  <c:v>44228</c:v>
                </c:pt>
                <c:pt idx="638">
                  <c:v>44225</c:v>
                </c:pt>
                <c:pt idx="639">
                  <c:v>44224</c:v>
                </c:pt>
                <c:pt idx="640">
                  <c:v>44223</c:v>
                </c:pt>
                <c:pt idx="641">
                  <c:v>44222</c:v>
                </c:pt>
                <c:pt idx="642">
                  <c:v>44221</c:v>
                </c:pt>
                <c:pt idx="643">
                  <c:v>44218</c:v>
                </c:pt>
                <c:pt idx="644">
                  <c:v>44217</c:v>
                </c:pt>
                <c:pt idx="645">
                  <c:v>44216</c:v>
                </c:pt>
                <c:pt idx="646">
                  <c:v>44215</c:v>
                </c:pt>
                <c:pt idx="647">
                  <c:v>44211</c:v>
                </c:pt>
                <c:pt idx="648">
                  <c:v>44210</c:v>
                </c:pt>
                <c:pt idx="649">
                  <c:v>44209</c:v>
                </c:pt>
                <c:pt idx="650">
                  <c:v>44208</c:v>
                </c:pt>
                <c:pt idx="651">
                  <c:v>44207</c:v>
                </c:pt>
                <c:pt idx="652">
                  <c:v>44204</c:v>
                </c:pt>
                <c:pt idx="653">
                  <c:v>44203</c:v>
                </c:pt>
                <c:pt idx="654">
                  <c:v>44202</c:v>
                </c:pt>
                <c:pt idx="655">
                  <c:v>44201</c:v>
                </c:pt>
                <c:pt idx="656">
                  <c:v>44200</c:v>
                </c:pt>
                <c:pt idx="657">
                  <c:v>44196</c:v>
                </c:pt>
                <c:pt idx="658">
                  <c:v>44195</c:v>
                </c:pt>
                <c:pt idx="659">
                  <c:v>44194</c:v>
                </c:pt>
                <c:pt idx="660">
                  <c:v>44193</c:v>
                </c:pt>
                <c:pt idx="661">
                  <c:v>44189</c:v>
                </c:pt>
                <c:pt idx="662">
                  <c:v>44188</c:v>
                </c:pt>
                <c:pt idx="663">
                  <c:v>44187</c:v>
                </c:pt>
                <c:pt idx="664">
                  <c:v>44186</c:v>
                </c:pt>
                <c:pt idx="665">
                  <c:v>44183</c:v>
                </c:pt>
                <c:pt idx="666">
                  <c:v>44182</c:v>
                </c:pt>
                <c:pt idx="667">
                  <c:v>44181</c:v>
                </c:pt>
                <c:pt idx="668">
                  <c:v>44180</c:v>
                </c:pt>
                <c:pt idx="669">
                  <c:v>44179</c:v>
                </c:pt>
                <c:pt idx="670">
                  <c:v>44176</c:v>
                </c:pt>
                <c:pt idx="671">
                  <c:v>44175</c:v>
                </c:pt>
                <c:pt idx="672">
                  <c:v>44174</c:v>
                </c:pt>
                <c:pt idx="673">
                  <c:v>44173</c:v>
                </c:pt>
                <c:pt idx="674">
                  <c:v>44172</c:v>
                </c:pt>
                <c:pt idx="675">
                  <c:v>44169</c:v>
                </c:pt>
                <c:pt idx="676">
                  <c:v>44168</c:v>
                </c:pt>
                <c:pt idx="677">
                  <c:v>44167</c:v>
                </c:pt>
                <c:pt idx="678">
                  <c:v>44166</c:v>
                </c:pt>
                <c:pt idx="679">
                  <c:v>44165</c:v>
                </c:pt>
                <c:pt idx="680">
                  <c:v>44162</c:v>
                </c:pt>
                <c:pt idx="681">
                  <c:v>44160</c:v>
                </c:pt>
                <c:pt idx="682">
                  <c:v>44159</c:v>
                </c:pt>
                <c:pt idx="683">
                  <c:v>44158</c:v>
                </c:pt>
                <c:pt idx="684">
                  <c:v>44155</c:v>
                </c:pt>
                <c:pt idx="685">
                  <c:v>44154</c:v>
                </c:pt>
                <c:pt idx="686">
                  <c:v>44153</c:v>
                </c:pt>
                <c:pt idx="687">
                  <c:v>44152</c:v>
                </c:pt>
                <c:pt idx="688">
                  <c:v>44151</c:v>
                </c:pt>
                <c:pt idx="689">
                  <c:v>44148</c:v>
                </c:pt>
                <c:pt idx="690">
                  <c:v>44147</c:v>
                </c:pt>
                <c:pt idx="691">
                  <c:v>44146</c:v>
                </c:pt>
                <c:pt idx="692">
                  <c:v>44145</c:v>
                </c:pt>
                <c:pt idx="693">
                  <c:v>44144</c:v>
                </c:pt>
                <c:pt idx="694">
                  <c:v>44141</c:v>
                </c:pt>
                <c:pt idx="695">
                  <c:v>44140</c:v>
                </c:pt>
                <c:pt idx="696">
                  <c:v>44139</c:v>
                </c:pt>
                <c:pt idx="697">
                  <c:v>44138</c:v>
                </c:pt>
                <c:pt idx="698">
                  <c:v>44137</c:v>
                </c:pt>
                <c:pt idx="699">
                  <c:v>44134</c:v>
                </c:pt>
                <c:pt idx="700">
                  <c:v>44133</c:v>
                </c:pt>
                <c:pt idx="701">
                  <c:v>44132</c:v>
                </c:pt>
                <c:pt idx="702">
                  <c:v>44131</c:v>
                </c:pt>
                <c:pt idx="703">
                  <c:v>44130</c:v>
                </c:pt>
                <c:pt idx="704">
                  <c:v>44127</c:v>
                </c:pt>
                <c:pt idx="705">
                  <c:v>44126</c:v>
                </c:pt>
                <c:pt idx="706">
                  <c:v>44125</c:v>
                </c:pt>
                <c:pt idx="707">
                  <c:v>44124</c:v>
                </c:pt>
                <c:pt idx="708">
                  <c:v>44123</c:v>
                </c:pt>
                <c:pt idx="709">
                  <c:v>44120</c:v>
                </c:pt>
                <c:pt idx="710">
                  <c:v>44119</c:v>
                </c:pt>
                <c:pt idx="711">
                  <c:v>44118</c:v>
                </c:pt>
                <c:pt idx="712">
                  <c:v>44117</c:v>
                </c:pt>
                <c:pt idx="713">
                  <c:v>44116</c:v>
                </c:pt>
                <c:pt idx="714">
                  <c:v>44113</c:v>
                </c:pt>
                <c:pt idx="715">
                  <c:v>44112</c:v>
                </c:pt>
                <c:pt idx="716">
                  <c:v>44111</c:v>
                </c:pt>
                <c:pt idx="717">
                  <c:v>44110</c:v>
                </c:pt>
                <c:pt idx="718">
                  <c:v>44109</c:v>
                </c:pt>
                <c:pt idx="719">
                  <c:v>44106</c:v>
                </c:pt>
                <c:pt idx="720">
                  <c:v>44105</c:v>
                </c:pt>
                <c:pt idx="721">
                  <c:v>44104</c:v>
                </c:pt>
                <c:pt idx="722">
                  <c:v>44103</c:v>
                </c:pt>
                <c:pt idx="723">
                  <c:v>44102</c:v>
                </c:pt>
                <c:pt idx="724">
                  <c:v>44099</c:v>
                </c:pt>
                <c:pt idx="725">
                  <c:v>44098</c:v>
                </c:pt>
                <c:pt idx="726">
                  <c:v>44097</c:v>
                </c:pt>
                <c:pt idx="727">
                  <c:v>44096</c:v>
                </c:pt>
                <c:pt idx="728">
                  <c:v>44095</c:v>
                </c:pt>
                <c:pt idx="729">
                  <c:v>44092</c:v>
                </c:pt>
                <c:pt idx="730">
                  <c:v>44091</c:v>
                </c:pt>
                <c:pt idx="731">
                  <c:v>44090</c:v>
                </c:pt>
                <c:pt idx="732">
                  <c:v>44089</c:v>
                </c:pt>
                <c:pt idx="733">
                  <c:v>44088</c:v>
                </c:pt>
                <c:pt idx="734">
                  <c:v>44085</c:v>
                </c:pt>
                <c:pt idx="735">
                  <c:v>44084</c:v>
                </c:pt>
                <c:pt idx="736">
                  <c:v>44083</c:v>
                </c:pt>
                <c:pt idx="737">
                  <c:v>44082</c:v>
                </c:pt>
                <c:pt idx="738">
                  <c:v>44078</c:v>
                </c:pt>
                <c:pt idx="739">
                  <c:v>44077</c:v>
                </c:pt>
                <c:pt idx="740">
                  <c:v>44076</c:v>
                </c:pt>
                <c:pt idx="741">
                  <c:v>44075</c:v>
                </c:pt>
                <c:pt idx="742">
                  <c:v>44074</c:v>
                </c:pt>
                <c:pt idx="743">
                  <c:v>44071</c:v>
                </c:pt>
                <c:pt idx="744">
                  <c:v>44070</c:v>
                </c:pt>
                <c:pt idx="745">
                  <c:v>44069</c:v>
                </c:pt>
                <c:pt idx="746">
                  <c:v>44068</c:v>
                </c:pt>
                <c:pt idx="747">
                  <c:v>44067</c:v>
                </c:pt>
                <c:pt idx="748">
                  <c:v>44064</c:v>
                </c:pt>
                <c:pt idx="749">
                  <c:v>44063</c:v>
                </c:pt>
                <c:pt idx="750">
                  <c:v>44062</c:v>
                </c:pt>
                <c:pt idx="751">
                  <c:v>44061</c:v>
                </c:pt>
                <c:pt idx="752">
                  <c:v>44060</c:v>
                </c:pt>
                <c:pt idx="753">
                  <c:v>44057</c:v>
                </c:pt>
                <c:pt idx="754">
                  <c:v>44056</c:v>
                </c:pt>
                <c:pt idx="755">
                  <c:v>44055</c:v>
                </c:pt>
                <c:pt idx="756">
                  <c:v>44054</c:v>
                </c:pt>
                <c:pt idx="757">
                  <c:v>44053</c:v>
                </c:pt>
                <c:pt idx="758">
                  <c:v>44050</c:v>
                </c:pt>
                <c:pt idx="759">
                  <c:v>44049</c:v>
                </c:pt>
                <c:pt idx="760">
                  <c:v>44048</c:v>
                </c:pt>
                <c:pt idx="761">
                  <c:v>44047</c:v>
                </c:pt>
                <c:pt idx="762">
                  <c:v>44046</c:v>
                </c:pt>
                <c:pt idx="763">
                  <c:v>44043</c:v>
                </c:pt>
                <c:pt idx="764">
                  <c:v>44042</c:v>
                </c:pt>
                <c:pt idx="765">
                  <c:v>44041</c:v>
                </c:pt>
                <c:pt idx="766">
                  <c:v>44040</c:v>
                </c:pt>
                <c:pt idx="767">
                  <c:v>44039</c:v>
                </c:pt>
                <c:pt idx="768">
                  <c:v>44036</c:v>
                </c:pt>
                <c:pt idx="769">
                  <c:v>44035</c:v>
                </c:pt>
                <c:pt idx="770">
                  <c:v>44034</c:v>
                </c:pt>
                <c:pt idx="771">
                  <c:v>44033</c:v>
                </c:pt>
                <c:pt idx="772">
                  <c:v>44032</c:v>
                </c:pt>
                <c:pt idx="773">
                  <c:v>44029</c:v>
                </c:pt>
                <c:pt idx="774">
                  <c:v>44028</c:v>
                </c:pt>
                <c:pt idx="775">
                  <c:v>44027</c:v>
                </c:pt>
                <c:pt idx="776">
                  <c:v>44026</c:v>
                </c:pt>
                <c:pt idx="777">
                  <c:v>44025</c:v>
                </c:pt>
                <c:pt idx="778">
                  <c:v>44022</c:v>
                </c:pt>
                <c:pt idx="779">
                  <c:v>44021</c:v>
                </c:pt>
                <c:pt idx="780">
                  <c:v>44020</c:v>
                </c:pt>
                <c:pt idx="781">
                  <c:v>44019</c:v>
                </c:pt>
                <c:pt idx="782">
                  <c:v>44018</c:v>
                </c:pt>
                <c:pt idx="783">
                  <c:v>44014</c:v>
                </c:pt>
                <c:pt idx="784">
                  <c:v>44013</c:v>
                </c:pt>
                <c:pt idx="785">
                  <c:v>44012</c:v>
                </c:pt>
                <c:pt idx="786">
                  <c:v>44011</c:v>
                </c:pt>
                <c:pt idx="787">
                  <c:v>44008</c:v>
                </c:pt>
                <c:pt idx="788">
                  <c:v>44007</c:v>
                </c:pt>
                <c:pt idx="789">
                  <c:v>44006</c:v>
                </c:pt>
                <c:pt idx="790">
                  <c:v>44005</c:v>
                </c:pt>
                <c:pt idx="791">
                  <c:v>44004</c:v>
                </c:pt>
                <c:pt idx="792">
                  <c:v>44001</c:v>
                </c:pt>
                <c:pt idx="793">
                  <c:v>44000</c:v>
                </c:pt>
                <c:pt idx="794">
                  <c:v>43999</c:v>
                </c:pt>
                <c:pt idx="795">
                  <c:v>43998</c:v>
                </c:pt>
                <c:pt idx="796">
                  <c:v>43997</c:v>
                </c:pt>
                <c:pt idx="797">
                  <c:v>43994</c:v>
                </c:pt>
                <c:pt idx="798">
                  <c:v>43993</c:v>
                </c:pt>
                <c:pt idx="799">
                  <c:v>43992</c:v>
                </c:pt>
                <c:pt idx="800">
                  <c:v>43991</c:v>
                </c:pt>
                <c:pt idx="801">
                  <c:v>43990</c:v>
                </c:pt>
                <c:pt idx="802">
                  <c:v>43987</c:v>
                </c:pt>
                <c:pt idx="803">
                  <c:v>43986</c:v>
                </c:pt>
                <c:pt idx="804">
                  <c:v>43985</c:v>
                </c:pt>
                <c:pt idx="805">
                  <c:v>43984</c:v>
                </c:pt>
                <c:pt idx="806">
                  <c:v>43983</c:v>
                </c:pt>
                <c:pt idx="807">
                  <c:v>43980</c:v>
                </c:pt>
                <c:pt idx="808">
                  <c:v>43979</c:v>
                </c:pt>
                <c:pt idx="809">
                  <c:v>43978</c:v>
                </c:pt>
                <c:pt idx="810">
                  <c:v>43977</c:v>
                </c:pt>
                <c:pt idx="811">
                  <c:v>43973</c:v>
                </c:pt>
                <c:pt idx="812">
                  <c:v>43972</c:v>
                </c:pt>
                <c:pt idx="813">
                  <c:v>43971</c:v>
                </c:pt>
                <c:pt idx="814">
                  <c:v>43970</c:v>
                </c:pt>
                <c:pt idx="815">
                  <c:v>43969</c:v>
                </c:pt>
                <c:pt idx="816">
                  <c:v>43966</c:v>
                </c:pt>
                <c:pt idx="817">
                  <c:v>43965</c:v>
                </c:pt>
                <c:pt idx="818">
                  <c:v>43964</c:v>
                </c:pt>
                <c:pt idx="819">
                  <c:v>43963</c:v>
                </c:pt>
                <c:pt idx="820">
                  <c:v>43962</c:v>
                </c:pt>
                <c:pt idx="821">
                  <c:v>43959</c:v>
                </c:pt>
                <c:pt idx="822">
                  <c:v>43958</c:v>
                </c:pt>
                <c:pt idx="823">
                  <c:v>43957</c:v>
                </c:pt>
                <c:pt idx="824">
                  <c:v>43956</c:v>
                </c:pt>
                <c:pt idx="825">
                  <c:v>43955</c:v>
                </c:pt>
                <c:pt idx="826">
                  <c:v>43952</c:v>
                </c:pt>
                <c:pt idx="827">
                  <c:v>43951</c:v>
                </c:pt>
                <c:pt idx="828">
                  <c:v>43950</c:v>
                </c:pt>
                <c:pt idx="829">
                  <c:v>43949</c:v>
                </c:pt>
                <c:pt idx="830">
                  <c:v>43948</c:v>
                </c:pt>
                <c:pt idx="831">
                  <c:v>43945</c:v>
                </c:pt>
                <c:pt idx="832">
                  <c:v>43944</c:v>
                </c:pt>
                <c:pt idx="833">
                  <c:v>43943</c:v>
                </c:pt>
                <c:pt idx="834">
                  <c:v>43942</c:v>
                </c:pt>
                <c:pt idx="835">
                  <c:v>43941</c:v>
                </c:pt>
                <c:pt idx="836">
                  <c:v>43938</c:v>
                </c:pt>
                <c:pt idx="837">
                  <c:v>43937</c:v>
                </c:pt>
                <c:pt idx="838">
                  <c:v>43936</c:v>
                </c:pt>
                <c:pt idx="839">
                  <c:v>43935</c:v>
                </c:pt>
                <c:pt idx="840">
                  <c:v>43934</c:v>
                </c:pt>
                <c:pt idx="841">
                  <c:v>43930</c:v>
                </c:pt>
                <c:pt idx="842">
                  <c:v>43929</c:v>
                </c:pt>
                <c:pt idx="843">
                  <c:v>43928</c:v>
                </c:pt>
                <c:pt idx="844">
                  <c:v>43927</c:v>
                </c:pt>
                <c:pt idx="845">
                  <c:v>43924</c:v>
                </c:pt>
                <c:pt idx="846">
                  <c:v>43923</c:v>
                </c:pt>
                <c:pt idx="847">
                  <c:v>43922</c:v>
                </c:pt>
                <c:pt idx="848">
                  <c:v>43921</c:v>
                </c:pt>
                <c:pt idx="849">
                  <c:v>43920</c:v>
                </c:pt>
                <c:pt idx="850">
                  <c:v>43917</c:v>
                </c:pt>
                <c:pt idx="851">
                  <c:v>43916</c:v>
                </c:pt>
                <c:pt idx="852">
                  <c:v>43915</c:v>
                </c:pt>
                <c:pt idx="853">
                  <c:v>43914</c:v>
                </c:pt>
                <c:pt idx="854">
                  <c:v>43913</c:v>
                </c:pt>
                <c:pt idx="855">
                  <c:v>43910</c:v>
                </c:pt>
                <c:pt idx="856">
                  <c:v>43909</c:v>
                </c:pt>
                <c:pt idx="857">
                  <c:v>43908</c:v>
                </c:pt>
                <c:pt idx="858">
                  <c:v>43907</c:v>
                </c:pt>
                <c:pt idx="859">
                  <c:v>43906</c:v>
                </c:pt>
                <c:pt idx="860">
                  <c:v>43903</c:v>
                </c:pt>
                <c:pt idx="861">
                  <c:v>43902</c:v>
                </c:pt>
                <c:pt idx="862">
                  <c:v>43901</c:v>
                </c:pt>
                <c:pt idx="863">
                  <c:v>43900</c:v>
                </c:pt>
                <c:pt idx="864">
                  <c:v>43899</c:v>
                </c:pt>
                <c:pt idx="865">
                  <c:v>43896</c:v>
                </c:pt>
                <c:pt idx="866">
                  <c:v>43895</c:v>
                </c:pt>
                <c:pt idx="867">
                  <c:v>43894</c:v>
                </c:pt>
                <c:pt idx="868">
                  <c:v>43893</c:v>
                </c:pt>
                <c:pt idx="869">
                  <c:v>43892</c:v>
                </c:pt>
                <c:pt idx="870">
                  <c:v>43889</c:v>
                </c:pt>
                <c:pt idx="871">
                  <c:v>43888</c:v>
                </c:pt>
                <c:pt idx="872">
                  <c:v>43887</c:v>
                </c:pt>
                <c:pt idx="873">
                  <c:v>43886</c:v>
                </c:pt>
                <c:pt idx="874">
                  <c:v>43885</c:v>
                </c:pt>
                <c:pt idx="875">
                  <c:v>43882</c:v>
                </c:pt>
                <c:pt idx="876">
                  <c:v>43881</c:v>
                </c:pt>
                <c:pt idx="877">
                  <c:v>43880</c:v>
                </c:pt>
                <c:pt idx="878">
                  <c:v>43879</c:v>
                </c:pt>
                <c:pt idx="879">
                  <c:v>43875</c:v>
                </c:pt>
                <c:pt idx="880">
                  <c:v>43874</c:v>
                </c:pt>
                <c:pt idx="881">
                  <c:v>43873</c:v>
                </c:pt>
                <c:pt idx="882">
                  <c:v>43872</c:v>
                </c:pt>
                <c:pt idx="883">
                  <c:v>43871</c:v>
                </c:pt>
                <c:pt idx="884">
                  <c:v>43868</c:v>
                </c:pt>
                <c:pt idx="885">
                  <c:v>43867</c:v>
                </c:pt>
                <c:pt idx="886">
                  <c:v>43866</c:v>
                </c:pt>
                <c:pt idx="887">
                  <c:v>43865</c:v>
                </c:pt>
                <c:pt idx="888">
                  <c:v>43864</c:v>
                </c:pt>
                <c:pt idx="889">
                  <c:v>43861</c:v>
                </c:pt>
                <c:pt idx="890">
                  <c:v>43860</c:v>
                </c:pt>
                <c:pt idx="891">
                  <c:v>43859</c:v>
                </c:pt>
                <c:pt idx="892">
                  <c:v>43858</c:v>
                </c:pt>
                <c:pt idx="893">
                  <c:v>43857</c:v>
                </c:pt>
                <c:pt idx="894">
                  <c:v>43854</c:v>
                </c:pt>
                <c:pt idx="895">
                  <c:v>43853</c:v>
                </c:pt>
                <c:pt idx="896">
                  <c:v>43852</c:v>
                </c:pt>
                <c:pt idx="897">
                  <c:v>43851</c:v>
                </c:pt>
                <c:pt idx="898">
                  <c:v>43847</c:v>
                </c:pt>
                <c:pt idx="899">
                  <c:v>43846</c:v>
                </c:pt>
                <c:pt idx="900">
                  <c:v>43845</c:v>
                </c:pt>
                <c:pt idx="901">
                  <c:v>43844</c:v>
                </c:pt>
                <c:pt idx="902">
                  <c:v>43843</c:v>
                </c:pt>
                <c:pt idx="903">
                  <c:v>43840</c:v>
                </c:pt>
                <c:pt idx="904">
                  <c:v>43839</c:v>
                </c:pt>
                <c:pt idx="905">
                  <c:v>43838</c:v>
                </c:pt>
                <c:pt idx="906">
                  <c:v>43837</c:v>
                </c:pt>
                <c:pt idx="907">
                  <c:v>43836</c:v>
                </c:pt>
                <c:pt idx="908">
                  <c:v>43833</c:v>
                </c:pt>
                <c:pt idx="909">
                  <c:v>43832</c:v>
                </c:pt>
                <c:pt idx="910">
                  <c:v>43830</c:v>
                </c:pt>
                <c:pt idx="911">
                  <c:v>43829</c:v>
                </c:pt>
                <c:pt idx="912">
                  <c:v>43826</c:v>
                </c:pt>
                <c:pt idx="913">
                  <c:v>43825</c:v>
                </c:pt>
                <c:pt idx="914">
                  <c:v>43823</c:v>
                </c:pt>
                <c:pt idx="915">
                  <c:v>43822</c:v>
                </c:pt>
                <c:pt idx="916">
                  <c:v>43819</c:v>
                </c:pt>
                <c:pt idx="917">
                  <c:v>43818</c:v>
                </c:pt>
                <c:pt idx="918">
                  <c:v>43817</c:v>
                </c:pt>
                <c:pt idx="919">
                  <c:v>43816</c:v>
                </c:pt>
                <c:pt idx="920">
                  <c:v>43815</c:v>
                </c:pt>
                <c:pt idx="921">
                  <c:v>43812</c:v>
                </c:pt>
                <c:pt idx="922">
                  <c:v>43811</c:v>
                </c:pt>
                <c:pt idx="923">
                  <c:v>43810</c:v>
                </c:pt>
                <c:pt idx="924">
                  <c:v>43809</c:v>
                </c:pt>
                <c:pt idx="925">
                  <c:v>43808</c:v>
                </c:pt>
                <c:pt idx="926">
                  <c:v>43805</c:v>
                </c:pt>
                <c:pt idx="927">
                  <c:v>43804</c:v>
                </c:pt>
                <c:pt idx="928">
                  <c:v>43803</c:v>
                </c:pt>
                <c:pt idx="929">
                  <c:v>43802</c:v>
                </c:pt>
                <c:pt idx="930">
                  <c:v>43801</c:v>
                </c:pt>
                <c:pt idx="931">
                  <c:v>43798</c:v>
                </c:pt>
                <c:pt idx="932">
                  <c:v>43796</c:v>
                </c:pt>
                <c:pt idx="933">
                  <c:v>43795</c:v>
                </c:pt>
                <c:pt idx="934">
                  <c:v>43794</c:v>
                </c:pt>
                <c:pt idx="935">
                  <c:v>43791</c:v>
                </c:pt>
                <c:pt idx="936">
                  <c:v>43790</c:v>
                </c:pt>
                <c:pt idx="937">
                  <c:v>43789</c:v>
                </c:pt>
                <c:pt idx="938">
                  <c:v>43788</c:v>
                </c:pt>
                <c:pt idx="939">
                  <c:v>43787</c:v>
                </c:pt>
                <c:pt idx="940">
                  <c:v>43784</c:v>
                </c:pt>
                <c:pt idx="941">
                  <c:v>43783</c:v>
                </c:pt>
                <c:pt idx="942">
                  <c:v>43782</c:v>
                </c:pt>
                <c:pt idx="943">
                  <c:v>43781</c:v>
                </c:pt>
                <c:pt idx="944">
                  <c:v>43780</c:v>
                </c:pt>
                <c:pt idx="945">
                  <c:v>43777</c:v>
                </c:pt>
                <c:pt idx="946">
                  <c:v>43776</c:v>
                </c:pt>
                <c:pt idx="947">
                  <c:v>43775</c:v>
                </c:pt>
                <c:pt idx="948">
                  <c:v>43774</c:v>
                </c:pt>
                <c:pt idx="949">
                  <c:v>43773</c:v>
                </c:pt>
                <c:pt idx="950">
                  <c:v>43770</c:v>
                </c:pt>
                <c:pt idx="951">
                  <c:v>43769</c:v>
                </c:pt>
                <c:pt idx="952">
                  <c:v>43768</c:v>
                </c:pt>
                <c:pt idx="953">
                  <c:v>43767</c:v>
                </c:pt>
                <c:pt idx="954">
                  <c:v>43766</c:v>
                </c:pt>
                <c:pt idx="955">
                  <c:v>43763</c:v>
                </c:pt>
                <c:pt idx="956">
                  <c:v>43762</c:v>
                </c:pt>
                <c:pt idx="957">
                  <c:v>43761</c:v>
                </c:pt>
                <c:pt idx="958">
                  <c:v>43760</c:v>
                </c:pt>
                <c:pt idx="959">
                  <c:v>43759</c:v>
                </c:pt>
                <c:pt idx="960">
                  <c:v>43756</c:v>
                </c:pt>
                <c:pt idx="961">
                  <c:v>43755</c:v>
                </c:pt>
                <c:pt idx="962">
                  <c:v>43754</c:v>
                </c:pt>
                <c:pt idx="963">
                  <c:v>43753</c:v>
                </c:pt>
                <c:pt idx="964">
                  <c:v>43752</c:v>
                </c:pt>
                <c:pt idx="965">
                  <c:v>43749</c:v>
                </c:pt>
                <c:pt idx="966">
                  <c:v>43748</c:v>
                </c:pt>
                <c:pt idx="967">
                  <c:v>43747</c:v>
                </c:pt>
                <c:pt idx="968">
                  <c:v>43746</c:v>
                </c:pt>
                <c:pt idx="969">
                  <c:v>43745</c:v>
                </c:pt>
                <c:pt idx="970">
                  <c:v>43742</c:v>
                </c:pt>
                <c:pt idx="971">
                  <c:v>43741</c:v>
                </c:pt>
                <c:pt idx="972">
                  <c:v>43740</c:v>
                </c:pt>
                <c:pt idx="973">
                  <c:v>43739</c:v>
                </c:pt>
                <c:pt idx="974">
                  <c:v>43738</c:v>
                </c:pt>
                <c:pt idx="975">
                  <c:v>43735</c:v>
                </c:pt>
                <c:pt idx="976">
                  <c:v>43734</c:v>
                </c:pt>
                <c:pt idx="977">
                  <c:v>43733</c:v>
                </c:pt>
                <c:pt idx="978">
                  <c:v>43732</c:v>
                </c:pt>
                <c:pt idx="979">
                  <c:v>43731</c:v>
                </c:pt>
                <c:pt idx="980">
                  <c:v>43728</c:v>
                </c:pt>
                <c:pt idx="981">
                  <c:v>43727</c:v>
                </c:pt>
                <c:pt idx="982">
                  <c:v>43726</c:v>
                </c:pt>
                <c:pt idx="983">
                  <c:v>43725</c:v>
                </c:pt>
                <c:pt idx="984">
                  <c:v>43724</c:v>
                </c:pt>
                <c:pt idx="985">
                  <c:v>43721</c:v>
                </c:pt>
                <c:pt idx="986">
                  <c:v>43720</c:v>
                </c:pt>
                <c:pt idx="987">
                  <c:v>43719</c:v>
                </c:pt>
                <c:pt idx="988">
                  <c:v>43718</c:v>
                </c:pt>
                <c:pt idx="989">
                  <c:v>43717</c:v>
                </c:pt>
                <c:pt idx="990">
                  <c:v>43714</c:v>
                </c:pt>
                <c:pt idx="991">
                  <c:v>43713</c:v>
                </c:pt>
                <c:pt idx="992">
                  <c:v>43712</c:v>
                </c:pt>
                <c:pt idx="993">
                  <c:v>43711</c:v>
                </c:pt>
                <c:pt idx="994">
                  <c:v>43707</c:v>
                </c:pt>
                <c:pt idx="995">
                  <c:v>43706</c:v>
                </c:pt>
                <c:pt idx="996">
                  <c:v>43705</c:v>
                </c:pt>
                <c:pt idx="997">
                  <c:v>43704</c:v>
                </c:pt>
                <c:pt idx="998">
                  <c:v>43703</c:v>
                </c:pt>
                <c:pt idx="999">
                  <c:v>43700</c:v>
                </c:pt>
                <c:pt idx="1000">
                  <c:v>43699</c:v>
                </c:pt>
                <c:pt idx="1001">
                  <c:v>43698</c:v>
                </c:pt>
                <c:pt idx="1002">
                  <c:v>43697</c:v>
                </c:pt>
                <c:pt idx="1003">
                  <c:v>43696</c:v>
                </c:pt>
                <c:pt idx="1004">
                  <c:v>43693</c:v>
                </c:pt>
                <c:pt idx="1005">
                  <c:v>43692</c:v>
                </c:pt>
                <c:pt idx="1006">
                  <c:v>43691</c:v>
                </c:pt>
                <c:pt idx="1007">
                  <c:v>43690</c:v>
                </c:pt>
                <c:pt idx="1008">
                  <c:v>43689</c:v>
                </c:pt>
                <c:pt idx="1009">
                  <c:v>43686</c:v>
                </c:pt>
                <c:pt idx="1010">
                  <c:v>43685</c:v>
                </c:pt>
                <c:pt idx="1011">
                  <c:v>43684</c:v>
                </c:pt>
                <c:pt idx="1012">
                  <c:v>43683</c:v>
                </c:pt>
                <c:pt idx="1013">
                  <c:v>43682</c:v>
                </c:pt>
                <c:pt idx="1014">
                  <c:v>43679</c:v>
                </c:pt>
                <c:pt idx="1015">
                  <c:v>43678</c:v>
                </c:pt>
                <c:pt idx="1016">
                  <c:v>43677</c:v>
                </c:pt>
                <c:pt idx="1017">
                  <c:v>43676</c:v>
                </c:pt>
                <c:pt idx="1018">
                  <c:v>43675</c:v>
                </c:pt>
                <c:pt idx="1019">
                  <c:v>43672</c:v>
                </c:pt>
                <c:pt idx="1020">
                  <c:v>43671</c:v>
                </c:pt>
                <c:pt idx="1021">
                  <c:v>43670</c:v>
                </c:pt>
                <c:pt idx="1022">
                  <c:v>43669</c:v>
                </c:pt>
                <c:pt idx="1023">
                  <c:v>43668</c:v>
                </c:pt>
                <c:pt idx="1024">
                  <c:v>43665</c:v>
                </c:pt>
                <c:pt idx="1025">
                  <c:v>43664</c:v>
                </c:pt>
                <c:pt idx="1026">
                  <c:v>43663</c:v>
                </c:pt>
                <c:pt idx="1027">
                  <c:v>43662</c:v>
                </c:pt>
                <c:pt idx="1028">
                  <c:v>43661</c:v>
                </c:pt>
                <c:pt idx="1029">
                  <c:v>43658</c:v>
                </c:pt>
                <c:pt idx="1030">
                  <c:v>43657</c:v>
                </c:pt>
                <c:pt idx="1031">
                  <c:v>43656</c:v>
                </c:pt>
                <c:pt idx="1032">
                  <c:v>43655</c:v>
                </c:pt>
                <c:pt idx="1033">
                  <c:v>43654</c:v>
                </c:pt>
                <c:pt idx="1034">
                  <c:v>43651</c:v>
                </c:pt>
                <c:pt idx="1035">
                  <c:v>43649</c:v>
                </c:pt>
                <c:pt idx="1036">
                  <c:v>43648</c:v>
                </c:pt>
                <c:pt idx="1037">
                  <c:v>43647</c:v>
                </c:pt>
                <c:pt idx="1038">
                  <c:v>43644</c:v>
                </c:pt>
                <c:pt idx="1039">
                  <c:v>43643</c:v>
                </c:pt>
                <c:pt idx="1040">
                  <c:v>43642</c:v>
                </c:pt>
                <c:pt idx="1041">
                  <c:v>43641</c:v>
                </c:pt>
                <c:pt idx="1042">
                  <c:v>43640</c:v>
                </c:pt>
                <c:pt idx="1043">
                  <c:v>43637</c:v>
                </c:pt>
                <c:pt idx="1044">
                  <c:v>43636</c:v>
                </c:pt>
                <c:pt idx="1045">
                  <c:v>43635</c:v>
                </c:pt>
                <c:pt idx="1046">
                  <c:v>43634</c:v>
                </c:pt>
                <c:pt idx="1047">
                  <c:v>43633</c:v>
                </c:pt>
                <c:pt idx="1048">
                  <c:v>43630</c:v>
                </c:pt>
                <c:pt idx="1049">
                  <c:v>43629</c:v>
                </c:pt>
                <c:pt idx="1050">
                  <c:v>43628</c:v>
                </c:pt>
                <c:pt idx="1051">
                  <c:v>43627</c:v>
                </c:pt>
                <c:pt idx="1052">
                  <c:v>43626</c:v>
                </c:pt>
                <c:pt idx="1053">
                  <c:v>43623</c:v>
                </c:pt>
                <c:pt idx="1054">
                  <c:v>43622</c:v>
                </c:pt>
                <c:pt idx="1055">
                  <c:v>43621</c:v>
                </c:pt>
                <c:pt idx="1056">
                  <c:v>43620</c:v>
                </c:pt>
                <c:pt idx="1057">
                  <c:v>43619</c:v>
                </c:pt>
                <c:pt idx="1058">
                  <c:v>43616</c:v>
                </c:pt>
                <c:pt idx="1059">
                  <c:v>43615</c:v>
                </c:pt>
                <c:pt idx="1060">
                  <c:v>43614</c:v>
                </c:pt>
                <c:pt idx="1061">
                  <c:v>43613</c:v>
                </c:pt>
                <c:pt idx="1062">
                  <c:v>43609</c:v>
                </c:pt>
                <c:pt idx="1063">
                  <c:v>43608</c:v>
                </c:pt>
                <c:pt idx="1064">
                  <c:v>43607</c:v>
                </c:pt>
                <c:pt idx="1065">
                  <c:v>43606</c:v>
                </c:pt>
                <c:pt idx="1066">
                  <c:v>43605</c:v>
                </c:pt>
                <c:pt idx="1067">
                  <c:v>43602</c:v>
                </c:pt>
                <c:pt idx="1068">
                  <c:v>43601</c:v>
                </c:pt>
                <c:pt idx="1069">
                  <c:v>43600</c:v>
                </c:pt>
                <c:pt idx="1070">
                  <c:v>43599</c:v>
                </c:pt>
                <c:pt idx="1071">
                  <c:v>43598</c:v>
                </c:pt>
                <c:pt idx="1072">
                  <c:v>43595</c:v>
                </c:pt>
                <c:pt idx="1073">
                  <c:v>43594</c:v>
                </c:pt>
                <c:pt idx="1074">
                  <c:v>43593</c:v>
                </c:pt>
                <c:pt idx="1075">
                  <c:v>43592</c:v>
                </c:pt>
                <c:pt idx="1076">
                  <c:v>43591</c:v>
                </c:pt>
                <c:pt idx="1077">
                  <c:v>43588</c:v>
                </c:pt>
                <c:pt idx="1078">
                  <c:v>43587</c:v>
                </c:pt>
                <c:pt idx="1079">
                  <c:v>43586</c:v>
                </c:pt>
                <c:pt idx="1080">
                  <c:v>43585</c:v>
                </c:pt>
                <c:pt idx="1081">
                  <c:v>43584</c:v>
                </c:pt>
                <c:pt idx="1082">
                  <c:v>43581</c:v>
                </c:pt>
                <c:pt idx="1083">
                  <c:v>43580</c:v>
                </c:pt>
                <c:pt idx="1084">
                  <c:v>43579</c:v>
                </c:pt>
                <c:pt idx="1085">
                  <c:v>43578</c:v>
                </c:pt>
                <c:pt idx="1086">
                  <c:v>43577</c:v>
                </c:pt>
                <c:pt idx="1087">
                  <c:v>43573</c:v>
                </c:pt>
                <c:pt idx="1088">
                  <c:v>43572</c:v>
                </c:pt>
                <c:pt idx="1089">
                  <c:v>43571</c:v>
                </c:pt>
                <c:pt idx="1090">
                  <c:v>43570</c:v>
                </c:pt>
                <c:pt idx="1091">
                  <c:v>43567</c:v>
                </c:pt>
                <c:pt idx="1092">
                  <c:v>43566</c:v>
                </c:pt>
                <c:pt idx="1093">
                  <c:v>43565</c:v>
                </c:pt>
                <c:pt idx="1094">
                  <c:v>43564</c:v>
                </c:pt>
                <c:pt idx="1095">
                  <c:v>43563</c:v>
                </c:pt>
                <c:pt idx="1096">
                  <c:v>43560</c:v>
                </c:pt>
                <c:pt idx="1097">
                  <c:v>43559</c:v>
                </c:pt>
                <c:pt idx="1098">
                  <c:v>43558</c:v>
                </c:pt>
                <c:pt idx="1099">
                  <c:v>43557</c:v>
                </c:pt>
                <c:pt idx="1100">
                  <c:v>43556</c:v>
                </c:pt>
                <c:pt idx="1101">
                  <c:v>43553</c:v>
                </c:pt>
                <c:pt idx="1102">
                  <c:v>43552</c:v>
                </c:pt>
                <c:pt idx="1103">
                  <c:v>43551</c:v>
                </c:pt>
                <c:pt idx="1104">
                  <c:v>43550</c:v>
                </c:pt>
                <c:pt idx="1105">
                  <c:v>43549</c:v>
                </c:pt>
                <c:pt idx="1106">
                  <c:v>43546</c:v>
                </c:pt>
                <c:pt idx="1107">
                  <c:v>43545</c:v>
                </c:pt>
                <c:pt idx="1108">
                  <c:v>43544</c:v>
                </c:pt>
                <c:pt idx="1109">
                  <c:v>43543</c:v>
                </c:pt>
                <c:pt idx="1110">
                  <c:v>43542</c:v>
                </c:pt>
                <c:pt idx="1111">
                  <c:v>43539</c:v>
                </c:pt>
                <c:pt idx="1112">
                  <c:v>43538</c:v>
                </c:pt>
                <c:pt idx="1113">
                  <c:v>43537</c:v>
                </c:pt>
                <c:pt idx="1114">
                  <c:v>43536</c:v>
                </c:pt>
                <c:pt idx="1115">
                  <c:v>43535</c:v>
                </c:pt>
                <c:pt idx="1116">
                  <c:v>43532</c:v>
                </c:pt>
                <c:pt idx="1117">
                  <c:v>43531</c:v>
                </c:pt>
                <c:pt idx="1118">
                  <c:v>43530</c:v>
                </c:pt>
                <c:pt idx="1119">
                  <c:v>43529</c:v>
                </c:pt>
                <c:pt idx="1120">
                  <c:v>43528</c:v>
                </c:pt>
                <c:pt idx="1121">
                  <c:v>43525</c:v>
                </c:pt>
                <c:pt idx="1122">
                  <c:v>43524</c:v>
                </c:pt>
                <c:pt idx="1123">
                  <c:v>43523</c:v>
                </c:pt>
                <c:pt idx="1124">
                  <c:v>43522</c:v>
                </c:pt>
                <c:pt idx="1125">
                  <c:v>43521</c:v>
                </c:pt>
                <c:pt idx="1126">
                  <c:v>43518</c:v>
                </c:pt>
                <c:pt idx="1127">
                  <c:v>43517</c:v>
                </c:pt>
                <c:pt idx="1128">
                  <c:v>43516</c:v>
                </c:pt>
                <c:pt idx="1129">
                  <c:v>43515</c:v>
                </c:pt>
                <c:pt idx="1130">
                  <c:v>43511</c:v>
                </c:pt>
                <c:pt idx="1131">
                  <c:v>43510</c:v>
                </c:pt>
                <c:pt idx="1132">
                  <c:v>43509</c:v>
                </c:pt>
                <c:pt idx="1133">
                  <c:v>43508</c:v>
                </c:pt>
                <c:pt idx="1134">
                  <c:v>43507</c:v>
                </c:pt>
                <c:pt idx="1135">
                  <c:v>43504</c:v>
                </c:pt>
                <c:pt idx="1136">
                  <c:v>43503</c:v>
                </c:pt>
                <c:pt idx="1137">
                  <c:v>43502</c:v>
                </c:pt>
                <c:pt idx="1138">
                  <c:v>43501</c:v>
                </c:pt>
                <c:pt idx="1139">
                  <c:v>43500</c:v>
                </c:pt>
                <c:pt idx="1140">
                  <c:v>43497</c:v>
                </c:pt>
                <c:pt idx="1141">
                  <c:v>43496</c:v>
                </c:pt>
                <c:pt idx="1142">
                  <c:v>43495</c:v>
                </c:pt>
                <c:pt idx="1143">
                  <c:v>43494</c:v>
                </c:pt>
                <c:pt idx="1144">
                  <c:v>43493</c:v>
                </c:pt>
                <c:pt idx="1145">
                  <c:v>43490</c:v>
                </c:pt>
                <c:pt idx="1146">
                  <c:v>43489</c:v>
                </c:pt>
                <c:pt idx="1147">
                  <c:v>43488</c:v>
                </c:pt>
                <c:pt idx="1148">
                  <c:v>43487</c:v>
                </c:pt>
                <c:pt idx="1149">
                  <c:v>43483</c:v>
                </c:pt>
                <c:pt idx="1150">
                  <c:v>43482</c:v>
                </c:pt>
                <c:pt idx="1151">
                  <c:v>43481</c:v>
                </c:pt>
                <c:pt idx="1152">
                  <c:v>43480</c:v>
                </c:pt>
                <c:pt idx="1153">
                  <c:v>43479</c:v>
                </c:pt>
                <c:pt idx="1154">
                  <c:v>43476</c:v>
                </c:pt>
                <c:pt idx="1155">
                  <c:v>43475</c:v>
                </c:pt>
                <c:pt idx="1156">
                  <c:v>43474</c:v>
                </c:pt>
                <c:pt idx="1157">
                  <c:v>43473</c:v>
                </c:pt>
                <c:pt idx="1158">
                  <c:v>43472</c:v>
                </c:pt>
                <c:pt idx="1159">
                  <c:v>43469</c:v>
                </c:pt>
                <c:pt idx="1160">
                  <c:v>43468</c:v>
                </c:pt>
                <c:pt idx="1161">
                  <c:v>43467</c:v>
                </c:pt>
                <c:pt idx="1162">
                  <c:v>43465</c:v>
                </c:pt>
                <c:pt idx="1163">
                  <c:v>43462</c:v>
                </c:pt>
                <c:pt idx="1164">
                  <c:v>43461</c:v>
                </c:pt>
                <c:pt idx="1165">
                  <c:v>43460</c:v>
                </c:pt>
                <c:pt idx="1166">
                  <c:v>43458</c:v>
                </c:pt>
                <c:pt idx="1167">
                  <c:v>43455</c:v>
                </c:pt>
                <c:pt idx="1168">
                  <c:v>43454</c:v>
                </c:pt>
                <c:pt idx="1169">
                  <c:v>43453</c:v>
                </c:pt>
                <c:pt idx="1170">
                  <c:v>43452</c:v>
                </c:pt>
                <c:pt idx="1171">
                  <c:v>43451</c:v>
                </c:pt>
                <c:pt idx="1172">
                  <c:v>43448</c:v>
                </c:pt>
                <c:pt idx="1173">
                  <c:v>43447</c:v>
                </c:pt>
                <c:pt idx="1174">
                  <c:v>43446</c:v>
                </c:pt>
                <c:pt idx="1175">
                  <c:v>43445</c:v>
                </c:pt>
                <c:pt idx="1176">
                  <c:v>43444</c:v>
                </c:pt>
                <c:pt idx="1177">
                  <c:v>43441</c:v>
                </c:pt>
                <c:pt idx="1178">
                  <c:v>43440</c:v>
                </c:pt>
                <c:pt idx="1179">
                  <c:v>43438</c:v>
                </c:pt>
                <c:pt idx="1180">
                  <c:v>43437</c:v>
                </c:pt>
                <c:pt idx="1181">
                  <c:v>43434</c:v>
                </c:pt>
                <c:pt idx="1182">
                  <c:v>43433</c:v>
                </c:pt>
                <c:pt idx="1183">
                  <c:v>43432</c:v>
                </c:pt>
                <c:pt idx="1184">
                  <c:v>43431</c:v>
                </c:pt>
                <c:pt idx="1185">
                  <c:v>43430</c:v>
                </c:pt>
                <c:pt idx="1186">
                  <c:v>43427</c:v>
                </c:pt>
                <c:pt idx="1187">
                  <c:v>43425</c:v>
                </c:pt>
                <c:pt idx="1188">
                  <c:v>43424</c:v>
                </c:pt>
                <c:pt idx="1189">
                  <c:v>43423</c:v>
                </c:pt>
                <c:pt idx="1190">
                  <c:v>43420</c:v>
                </c:pt>
                <c:pt idx="1191">
                  <c:v>43419</c:v>
                </c:pt>
                <c:pt idx="1192">
                  <c:v>43418</c:v>
                </c:pt>
                <c:pt idx="1193">
                  <c:v>43417</c:v>
                </c:pt>
                <c:pt idx="1194">
                  <c:v>43416</c:v>
                </c:pt>
                <c:pt idx="1195">
                  <c:v>43413</c:v>
                </c:pt>
                <c:pt idx="1196">
                  <c:v>43412</c:v>
                </c:pt>
                <c:pt idx="1197">
                  <c:v>43411</c:v>
                </c:pt>
                <c:pt idx="1198">
                  <c:v>43410</c:v>
                </c:pt>
                <c:pt idx="1199">
                  <c:v>43409</c:v>
                </c:pt>
                <c:pt idx="1200">
                  <c:v>43406</c:v>
                </c:pt>
                <c:pt idx="1201">
                  <c:v>43405</c:v>
                </c:pt>
                <c:pt idx="1202">
                  <c:v>43404</c:v>
                </c:pt>
                <c:pt idx="1203">
                  <c:v>43403</c:v>
                </c:pt>
                <c:pt idx="1204">
                  <c:v>43402</c:v>
                </c:pt>
                <c:pt idx="1205">
                  <c:v>43399</c:v>
                </c:pt>
                <c:pt idx="1206">
                  <c:v>43398</c:v>
                </c:pt>
                <c:pt idx="1207">
                  <c:v>43397</c:v>
                </c:pt>
                <c:pt idx="1208">
                  <c:v>43396</c:v>
                </c:pt>
                <c:pt idx="1209">
                  <c:v>43395</c:v>
                </c:pt>
                <c:pt idx="1210">
                  <c:v>43392</c:v>
                </c:pt>
                <c:pt idx="1211">
                  <c:v>43391</c:v>
                </c:pt>
                <c:pt idx="1212">
                  <c:v>43390</c:v>
                </c:pt>
                <c:pt idx="1213">
                  <c:v>43389</c:v>
                </c:pt>
                <c:pt idx="1214">
                  <c:v>43388</c:v>
                </c:pt>
                <c:pt idx="1215">
                  <c:v>43385</c:v>
                </c:pt>
                <c:pt idx="1216">
                  <c:v>43384</c:v>
                </c:pt>
                <c:pt idx="1217">
                  <c:v>43383</c:v>
                </c:pt>
                <c:pt idx="1218">
                  <c:v>43382</c:v>
                </c:pt>
                <c:pt idx="1219">
                  <c:v>43381</c:v>
                </c:pt>
                <c:pt idx="1220">
                  <c:v>43378</c:v>
                </c:pt>
                <c:pt idx="1221">
                  <c:v>43377</c:v>
                </c:pt>
                <c:pt idx="1222">
                  <c:v>43376</c:v>
                </c:pt>
                <c:pt idx="1223">
                  <c:v>43375</c:v>
                </c:pt>
                <c:pt idx="1224">
                  <c:v>43374</c:v>
                </c:pt>
                <c:pt idx="1225">
                  <c:v>43371</c:v>
                </c:pt>
                <c:pt idx="1226">
                  <c:v>43370</c:v>
                </c:pt>
                <c:pt idx="1227">
                  <c:v>43369</c:v>
                </c:pt>
                <c:pt idx="1228">
                  <c:v>43368</c:v>
                </c:pt>
                <c:pt idx="1229">
                  <c:v>43367</c:v>
                </c:pt>
                <c:pt idx="1230">
                  <c:v>43364</c:v>
                </c:pt>
                <c:pt idx="1231">
                  <c:v>43363</c:v>
                </c:pt>
                <c:pt idx="1232">
                  <c:v>43362</c:v>
                </c:pt>
                <c:pt idx="1233">
                  <c:v>43361</c:v>
                </c:pt>
                <c:pt idx="1234">
                  <c:v>43360</c:v>
                </c:pt>
                <c:pt idx="1235">
                  <c:v>43357</c:v>
                </c:pt>
                <c:pt idx="1236">
                  <c:v>43356</c:v>
                </c:pt>
                <c:pt idx="1237">
                  <c:v>43355</c:v>
                </c:pt>
                <c:pt idx="1238">
                  <c:v>43354</c:v>
                </c:pt>
                <c:pt idx="1239">
                  <c:v>43353</c:v>
                </c:pt>
                <c:pt idx="1240">
                  <c:v>43350</c:v>
                </c:pt>
                <c:pt idx="1241">
                  <c:v>43349</c:v>
                </c:pt>
                <c:pt idx="1242">
                  <c:v>43348</c:v>
                </c:pt>
                <c:pt idx="1243">
                  <c:v>43347</c:v>
                </c:pt>
                <c:pt idx="1244">
                  <c:v>43343</c:v>
                </c:pt>
                <c:pt idx="1245">
                  <c:v>43342</c:v>
                </c:pt>
                <c:pt idx="1246">
                  <c:v>43341</c:v>
                </c:pt>
                <c:pt idx="1247">
                  <c:v>43340</c:v>
                </c:pt>
                <c:pt idx="1248">
                  <c:v>43339</c:v>
                </c:pt>
                <c:pt idx="1249">
                  <c:v>43336</c:v>
                </c:pt>
                <c:pt idx="1250">
                  <c:v>43335</c:v>
                </c:pt>
                <c:pt idx="1251">
                  <c:v>43334</c:v>
                </c:pt>
                <c:pt idx="1252">
                  <c:v>43333</c:v>
                </c:pt>
                <c:pt idx="1253">
                  <c:v>43332</c:v>
                </c:pt>
                <c:pt idx="1254">
                  <c:v>43329</c:v>
                </c:pt>
                <c:pt idx="1255">
                  <c:v>43328</c:v>
                </c:pt>
                <c:pt idx="1256">
                  <c:v>43327</c:v>
                </c:pt>
                <c:pt idx="1257">
                  <c:v>43326</c:v>
                </c:pt>
                <c:pt idx="1258">
                  <c:v>43325</c:v>
                </c:pt>
                <c:pt idx="1259">
                  <c:v>43322</c:v>
                </c:pt>
                <c:pt idx="1260">
                  <c:v>43321</c:v>
                </c:pt>
                <c:pt idx="1261">
                  <c:v>43320</c:v>
                </c:pt>
                <c:pt idx="1262">
                  <c:v>43319</c:v>
                </c:pt>
                <c:pt idx="1263">
                  <c:v>43318</c:v>
                </c:pt>
                <c:pt idx="1264">
                  <c:v>43315</c:v>
                </c:pt>
                <c:pt idx="1265">
                  <c:v>43314</c:v>
                </c:pt>
                <c:pt idx="1266">
                  <c:v>43313</c:v>
                </c:pt>
                <c:pt idx="1267">
                  <c:v>43312</c:v>
                </c:pt>
                <c:pt idx="1268">
                  <c:v>43311</c:v>
                </c:pt>
                <c:pt idx="1269">
                  <c:v>43308</c:v>
                </c:pt>
                <c:pt idx="1270">
                  <c:v>43307</c:v>
                </c:pt>
                <c:pt idx="1271">
                  <c:v>43306</c:v>
                </c:pt>
                <c:pt idx="1272">
                  <c:v>43305</c:v>
                </c:pt>
                <c:pt idx="1273">
                  <c:v>43304</c:v>
                </c:pt>
                <c:pt idx="1274">
                  <c:v>43301</c:v>
                </c:pt>
                <c:pt idx="1275">
                  <c:v>43300</c:v>
                </c:pt>
                <c:pt idx="1276">
                  <c:v>43299</c:v>
                </c:pt>
                <c:pt idx="1277">
                  <c:v>43298</c:v>
                </c:pt>
                <c:pt idx="1278">
                  <c:v>43297</c:v>
                </c:pt>
                <c:pt idx="1279">
                  <c:v>43294</c:v>
                </c:pt>
                <c:pt idx="1280">
                  <c:v>43293</c:v>
                </c:pt>
                <c:pt idx="1281">
                  <c:v>43292</c:v>
                </c:pt>
                <c:pt idx="1282">
                  <c:v>43291</c:v>
                </c:pt>
                <c:pt idx="1283">
                  <c:v>43290</c:v>
                </c:pt>
                <c:pt idx="1284">
                  <c:v>43287</c:v>
                </c:pt>
                <c:pt idx="1285">
                  <c:v>43286</c:v>
                </c:pt>
                <c:pt idx="1286">
                  <c:v>43284</c:v>
                </c:pt>
                <c:pt idx="1287">
                  <c:v>43283</c:v>
                </c:pt>
                <c:pt idx="1288">
                  <c:v>43280</c:v>
                </c:pt>
                <c:pt idx="1289">
                  <c:v>43279</c:v>
                </c:pt>
                <c:pt idx="1290">
                  <c:v>43278</c:v>
                </c:pt>
                <c:pt idx="1291">
                  <c:v>43277</c:v>
                </c:pt>
                <c:pt idx="1292">
                  <c:v>43276</c:v>
                </c:pt>
                <c:pt idx="1293">
                  <c:v>43273</c:v>
                </c:pt>
                <c:pt idx="1294">
                  <c:v>43272</c:v>
                </c:pt>
                <c:pt idx="1295">
                  <c:v>43271</c:v>
                </c:pt>
                <c:pt idx="1296">
                  <c:v>43270</c:v>
                </c:pt>
                <c:pt idx="1297">
                  <c:v>43269</c:v>
                </c:pt>
                <c:pt idx="1298">
                  <c:v>43266</c:v>
                </c:pt>
                <c:pt idx="1299">
                  <c:v>43265</c:v>
                </c:pt>
                <c:pt idx="1300">
                  <c:v>43264</c:v>
                </c:pt>
                <c:pt idx="1301">
                  <c:v>43263</c:v>
                </c:pt>
                <c:pt idx="1302">
                  <c:v>43262</c:v>
                </c:pt>
                <c:pt idx="1303">
                  <c:v>43259</c:v>
                </c:pt>
                <c:pt idx="1304">
                  <c:v>43258</c:v>
                </c:pt>
                <c:pt idx="1305">
                  <c:v>43257</c:v>
                </c:pt>
                <c:pt idx="1306">
                  <c:v>43256</c:v>
                </c:pt>
                <c:pt idx="1307">
                  <c:v>43255</c:v>
                </c:pt>
                <c:pt idx="1308">
                  <c:v>43252</c:v>
                </c:pt>
                <c:pt idx="1309">
                  <c:v>43251</c:v>
                </c:pt>
                <c:pt idx="1310">
                  <c:v>43250</c:v>
                </c:pt>
                <c:pt idx="1311">
                  <c:v>43249</c:v>
                </c:pt>
                <c:pt idx="1312">
                  <c:v>43245</c:v>
                </c:pt>
                <c:pt idx="1313">
                  <c:v>43244</c:v>
                </c:pt>
                <c:pt idx="1314">
                  <c:v>43243</c:v>
                </c:pt>
                <c:pt idx="1315">
                  <c:v>43242</c:v>
                </c:pt>
                <c:pt idx="1316">
                  <c:v>43241</c:v>
                </c:pt>
                <c:pt idx="1317">
                  <c:v>43238</c:v>
                </c:pt>
                <c:pt idx="1318">
                  <c:v>43237</c:v>
                </c:pt>
                <c:pt idx="1319">
                  <c:v>43236</c:v>
                </c:pt>
                <c:pt idx="1320">
                  <c:v>43235</c:v>
                </c:pt>
                <c:pt idx="1321">
                  <c:v>43234</c:v>
                </c:pt>
                <c:pt idx="1322">
                  <c:v>43231</c:v>
                </c:pt>
                <c:pt idx="1323">
                  <c:v>43230</c:v>
                </c:pt>
                <c:pt idx="1324">
                  <c:v>43229</c:v>
                </c:pt>
                <c:pt idx="1325">
                  <c:v>43228</c:v>
                </c:pt>
                <c:pt idx="1326">
                  <c:v>43227</c:v>
                </c:pt>
                <c:pt idx="1327">
                  <c:v>43224</c:v>
                </c:pt>
                <c:pt idx="1328">
                  <c:v>43223</c:v>
                </c:pt>
                <c:pt idx="1329">
                  <c:v>43222</c:v>
                </c:pt>
                <c:pt idx="1330">
                  <c:v>43221</c:v>
                </c:pt>
                <c:pt idx="1331">
                  <c:v>43220</c:v>
                </c:pt>
                <c:pt idx="1332">
                  <c:v>43217</c:v>
                </c:pt>
                <c:pt idx="1333">
                  <c:v>43216</c:v>
                </c:pt>
                <c:pt idx="1334">
                  <c:v>43215</c:v>
                </c:pt>
                <c:pt idx="1335">
                  <c:v>43214</c:v>
                </c:pt>
                <c:pt idx="1336">
                  <c:v>43213</c:v>
                </c:pt>
                <c:pt idx="1337">
                  <c:v>43210</c:v>
                </c:pt>
                <c:pt idx="1338">
                  <c:v>43209</c:v>
                </c:pt>
                <c:pt idx="1339">
                  <c:v>43208</c:v>
                </c:pt>
                <c:pt idx="1340">
                  <c:v>43207</c:v>
                </c:pt>
                <c:pt idx="1341">
                  <c:v>43206</c:v>
                </c:pt>
                <c:pt idx="1342">
                  <c:v>43203</c:v>
                </c:pt>
                <c:pt idx="1343">
                  <c:v>43202</c:v>
                </c:pt>
                <c:pt idx="1344">
                  <c:v>43201</c:v>
                </c:pt>
                <c:pt idx="1345">
                  <c:v>43200</c:v>
                </c:pt>
                <c:pt idx="1346">
                  <c:v>43199</c:v>
                </c:pt>
                <c:pt idx="1347">
                  <c:v>43196</c:v>
                </c:pt>
                <c:pt idx="1348">
                  <c:v>43195</c:v>
                </c:pt>
                <c:pt idx="1349">
                  <c:v>43194</c:v>
                </c:pt>
                <c:pt idx="1350">
                  <c:v>43193</c:v>
                </c:pt>
                <c:pt idx="1351">
                  <c:v>43192</c:v>
                </c:pt>
                <c:pt idx="1352">
                  <c:v>43188</c:v>
                </c:pt>
                <c:pt idx="1353">
                  <c:v>43187</c:v>
                </c:pt>
                <c:pt idx="1354">
                  <c:v>43186</c:v>
                </c:pt>
                <c:pt idx="1355">
                  <c:v>43185</c:v>
                </c:pt>
                <c:pt idx="1356">
                  <c:v>43182</c:v>
                </c:pt>
                <c:pt idx="1357">
                  <c:v>43181</c:v>
                </c:pt>
                <c:pt idx="1358">
                  <c:v>43180</c:v>
                </c:pt>
                <c:pt idx="1359">
                  <c:v>43179</c:v>
                </c:pt>
                <c:pt idx="1360">
                  <c:v>43178</c:v>
                </c:pt>
                <c:pt idx="1361">
                  <c:v>43175</c:v>
                </c:pt>
                <c:pt idx="1362">
                  <c:v>43174</c:v>
                </c:pt>
                <c:pt idx="1363">
                  <c:v>43173</c:v>
                </c:pt>
                <c:pt idx="1364">
                  <c:v>43172</c:v>
                </c:pt>
                <c:pt idx="1365">
                  <c:v>43171</c:v>
                </c:pt>
                <c:pt idx="1366">
                  <c:v>43168</c:v>
                </c:pt>
                <c:pt idx="1367">
                  <c:v>43167</c:v>
                </c:pt>
                <c:pt idx="1368">
                  <c:v>43166</c:v>
                </c:pt>
                <c:pt idx="1369">
                  <c:v>43165</c:v>
                </c:pt>
                <c:pt idx="1370">
                  <c:v>43164</c:v>
                </c:pt>
                <c:pt idx="1371">
                  <c:v>43161</c:v>
                </c:pt>
                <c:pt idx="1372">
                  <c:v>43160</c:v>
                </c:pt>
                <c:pt idx="1373">
                  <c:v>43159</c:v>
                </c:pt>
                <c:pt idx="1374">
                  <c:v>43158</c:v>
                </c:pt>
                <c:pt idx="1375">
                  <c:v>43157</c:v>
                </c:pt>
                <c:pt idx="1376">
                  <c:v>43154</c:v>
                </c:pt>
                <c:pt idx="1377">
                  <c:v>43153</c:v>
                </c:pt>
                <c:pt idx="1378">
                  <c:v>43152</c:v>
                </c:pt>
                <c:pt idx="1379">
                  <c:v>43151</c:v>
                </c:pt>
                <c:pt idx="1380">
                  <c:v>43147</c:v>
                </c:pt>
                <c:pt idx="1381">
                  <c:v>43146</c:v>
                </c:pt>
                <c:pt idx="1382">
                  <c:v>43145</c:v>
                </c:pt>
                <c:pt idx="1383">
                  <c:v>43144</c:v>
                </c:pt>
                <c:pt idx="1384">
                  <c:v>43143</c:v>
                </c:pt>
                <c:pt idx="1385">
                  <c:v>43140</c:v>
                </c:pt>
                <c:pt idx="1386">
                  <c:v>43139</c:v>
                </c:pt>
                <c:pt idx="1387">
                  <c:v>43138</c:v>
                </c:pt>
                <c:pt idx="1388">
                  <c:v>43137</c:v>
                </c:pt>
                <c:pt idx="1389">
                  <c:v>43136</c:v>
                </c:pt>
                <c:pt idx="1390">
                  <c:v>43133</c:v>
                </c:pt>
                <c:pt idx="1391">
                  <c:v>43132</c:v>
                </c:pt>
                <c:pt idx="1392">
                  <c:v>43131</c:v>
                </c:pt>
                <c:pt idx="1393">
                  <c:v>43130</c:v>
                </c:pt>
                <c:pt idx="1394">
                  <c:v>43129</c:v>
                </c:pt>
                <c:pt idx="1395">
                  <c:v>43126</c:v>
                </c:pt>
                <c:pt idx="1396">
                  <c:v>43125</c:v>
                </c:pt>
                <c:pt idx="1397">
                  <c:v>43124</c:v>
                </c:pt>
                <c:pt idx="1398">
                  <c:v>43123</c:v>
                </c:pt>
                <c:pt idx="1399">
                  <c:v>43122</c:v>
                </c:pt>
                <c:pt idx="1400">
                  <c:v>43119</c:v>
                </c:pt>
                <c:pt idx="1401">
                  <c:v>43118</c:v>
                </c:pt>
                <c:pt idx="1402">
                  <c:v>43117</c:v>
                </c:pt>
                <c:pt idx="1403">
                  <c:v>43116</c:v>
                </c:pt>
                <c:pt idx="1404">
                  <c:v>43112</c:v>
                </c:pt>
                <c:pt idx="1405">
                  <c:v>43111</c:v>
                </c:pt>
                <c:pt idx="1406">
                  <c:v>43110</c:v>
                </c:pt>
                <c:pt idx="1407">
                  <c:v>43109</c:v>
                </c:pt>
                <c:pt idx="1408">
                  <c:v>43108</c:v>
                </c:pt>
                <c:pt idx="1409">
                  <c:v>43105</c:v>
                </c:pt>
                <c:pt idx="1410">
                  <c:v>43104</c:v>
                </c:pt>
                <c:pt idx="1411">
                  <c:v>43103</c:v>
                </c:pt>
                <c:pt idx="1412">
                  <c:v>43102</c:v>
                </c:pt>
                <c:pt idx="1413">
                  <c:v>43098</c:v>
                </c:pt>
                <c:pt idx="1414">
                  <c:v>43097</c:v>
                </c:pt>
                <c:pt idx="1415">
                  <c:v>43096</c:v>
                </c:pt>
                <c:pt idx="1416">
                  <c:v>43095</c:v>
                </c:pt>
                <c:pt idx="1417">
                  <c:v>43091</c:v>
                </c:pt>
                <c:pt idx="1418">
                  <c:v>43090</c:v>
                </c:pt>
                <c:pt idx="1419">
                  <c:v>43089</c:v>
                </c:pt>
                <c:pt idx="1420">
                  <c:v>43088</c:v>
                </c:pt>
                <c:pt idx="1421">
                  <c:v>43087</c:v>
                </c:pt>
                <c:pt idx="1422">
                  <c:v>43084</c:v>
                </c:pt>
                <c:pt idx="1423">
                  <c:v>43083</c:v>
                </c:pt>
                <c:pt idx="1424">
                  <c:v>43082</c:v>
                </c:pt>
                <c:pt idx="1425">
                  <c:v>43081</c:v>
                </c:pt>
                <c:pt idx="1426">
                  <c:v>43080</c:v>
                </c:pt>
                <c:pt idx="1427">
                  <c:v>43077</c:v>
                </c:pt>
                <c:pt idx="1428">
                  <c:v>43076</c:v>
                </c:pt>
                <c:pt idx="1429">
                  <c:v>43075</c:v>
                </c:pt>
                <c:pt idx="1430">
                  <c:v>43074</c:v>
                </c:pt>
                <c:pt idx="1431">
                  <c:v>43073</c:v>
                </c:pt>
                <c:pt idx="1432">
                  <c:v>43070</c:v>
                </c:pt>
                <c:pt idx="1433">
                  <c:v>43069</c:v>
                </c:pt>
                <c:pt idx="1434">
                  <c:v>43068</c:v>
                </c:pt>
                <c:pt idx="1435">
                  <c:v>43067</c:v>
                </c:pt>
                <c:pt idx="1436">
                  <c:v>43066</c:v>
                </c:pt>
                <c:pt idx="1437">
                  <c:v>43063</c:v>
                </c:pt>
                <c:pt idx="1438">
                  <c:v>43061</c:v>
                </c:pt>
                <c:pt idx="1439">
                  <c:v>43060</c:v>
                </c:pt>
                <c:pt idx="1440">
                  <c:v>43059</c:v>
                </c:pt>
                <c:pt idx="1441">
                  <c:v>43056</c:v>
                </c:pt>
                <c:pt idx="1442">
                  <c:v>43055</c:v>
                </c:pt>
                <c:pt idx="1443">
                  <c:v>43054</c:v>
                </c:pt>
                <c:pt idx="1444">
                  <c:v>43053</c:v>
                </c:pt>
                <c:pt idx="1445">
                  <c:v>43052</c:v>
                </c:pt>
                <c:pt idx="1446">
                  <c:v>43049</c:v>
                </c:pt>
                <c:pt idx="1447">
                  <c:v>43048</c:v>
                </c:pt>
                <c:pt idx="1448">
                  <c:v>43047</c:v>
                </c:pt>
                <c:pt idx="1449">
                  <c:v>43046</c:v>
                </c:pt>
                <c:pt idx="1450">
                  <c:v>43045</c:v>
                </c:pt>
                <c:pt idx="1451">
                  <c:v>43042</c:v>
                </c:pt>
                <c:pt idx="1452">
                  <c:v>43041</c:v>
                </c:pt>
                <c:pt idx="1453">
                  <c:v>43040</c:v>
                </c:pt>
                <c:pt idx="1454">
                  <c:v>43039</c:v>
                </c:pt>
                <c:pt idx="1455">
                  <c:v>43038</c:v>
                </c:pt>
                <c:pt idx="1456">
                  <c:v>43035</c:v>
                </c:pt>
                <c:pt idx="1457">
                  <c:v>43034</c:v>
                </c:pt>
                <c:pt idx="1458">
                  <c:v>43033</c:v>
                </c:pt>
                <c:pt idx="1459">
                  <c:v>43032</c:v>
                </c:pt>
                <c:pt idx="1460">
                  <c:v>43031</c:v>
                </c:pt>
                <c:pt idx="1461">
                  <c:v>43028</c:v>
                </c:pt>
                <c:pt idx="1462">
                  <c:v>43027</c:v>
                </c:pt>
                <c:pt idx="1463">
                  <c:v>43026</c:v>
                </c:pt>
                <c:pt idx="1464">
                  <c:v>43025</c:v>
                </c:pt>
                <c:pt idx="1465">
                  <c:v>43024</c:v>
                </c:pt>
                <c:pt idx="1466">
                  <c:v>43021</c:v>
                </c:pt>
                <c:pt idx="1467">
                  <c:v>43020</c:v>
                </c:pt>
                <c:pt idx="1468">
                  <c:v>43019</c:v>
                </c:pt>
                <c:pt idx="1469">
                  <c:v>43018</c:v>
                </c:pt>
                <c:pt idx="1470">
                  <c:v>43017</c:v>
                </c:pt>
                <c:pt idx="1471">
                  <c:v>43014</c:v>
                </c:pt>
                <c:pt idx="1472">
                  <c:v>43013</c:v>
                </c:pt>
                <c:pt idx="1473">
                  <c:v>43012</c:v>
                </c:pt>
                <c:pt idx="1474">
                  <c:v>43011</c:v>
                </c:pt>
                <c:pt idx="1475">
                  <c:v>43010</c:v>
                </c:pt>
                <c:pt idx="1476">
                  <c:v>43007</c:v>
                </c:pt>
                <c:pt idx="1477">
                  <c:v>43006</c:v>
                </c:pt>
                <c:pt idx="1478">
                  <c:v>43005</c:v>
                </c:pt>
                <c:pt idx="1479">
                  <c:v>43004</c:v>
                </c:pt>
                <c:pt idx="1480">
                  <c:v>43003</c:v>
                </c:pt>
                <c:pt idx="1481">
                  <c:v>43000</c:v>
                </c:pt>
                <c:pt idx="1482">
                  <c:v>42999</c:v>
                </c:pt>
                <c:pt idx="1483">
                  <c:v>42998</c:v>
                </c:pt>
                <c:pt idx="1484">
                  <c:v>42997</c:v>
                </c:pt>
                <c:pt idx="1485">
                  <c:v>42996</c:v>
                </c:pt>
                <c:pt idx="1486">
                  <c:v>42993</c:v>
                </c:pt>
                <c:pt idx="1487">
                  <c:v>42992</c:v>
                </c:pt>
                <c:pt idx="1488">
                  <c:v>42991</c:v>
                </c:pt>
                <c:pt idx="1489">
                  <c:v>42990</c:v>
                </c:pt>
                <c:pt idx="1490">
                  <c:v>42989</c:v>
                </c:pt>
                <c:pt idx="1491">
                  <c:v>42986</c:v>
                </c:pt>
                <c:pt idx="1492">
                  <c:v>42985</c:v>
                </c:pt>
                <c:pt idx="1493">
                  <c:v>42984</c:v>
                </c:pt>
                <c:pt idx="1494">
                  <c:v>42983</c:v>
                </c:pt>
                <c:pt idx="1495">
                  <c:v>42979</c:v>
                </c:pt>
                <c:pt idx="1496">
                  <c:v>42978</c:v>
                </c:pt>
                <c:pt idx="1497">
                  <c:v>42977</c:v>
                </c:pt>
                <c:pt idx="1498">
                  <c:v>42976</c:v>
                </c:pt>
                <c:pt idx="1499">
                  <c:v>42975</c:v>
                </c:pt>
                <c:pt idx="1500">
                  <c:v>42972</c:v>
                </c:pt>
                <c:pt idx="1501">
                  <c:v>42971</c:v>
                </c:pt>
                <c:pt idx="1502">
                  <c:v>42970</c:v>
                </c:pt>
                <c:pt idx="1503">
                  <c:v>42969</c:v>
                </c:pt>
                <c:pt idx="1504">
                  <c:v>42968</c:v>
                </c:pt>
                <c:pt idx="1505">
                  <c:v>42965</c:v>
                </c:pt>
                <c:pt idx="1506">
                  <c:v>42964</c:v>
                </c:pt>
                <c:pt idx="1507">
                  <c:v>42963</c:v>
                </c:pt>
                <c:pt idx="1508">
                  <c:v>42962</c:v>
                </c:pt>
                <c:pt idx="1509">
                  <c:v>42961</c:v>
                </c:pt>
                <c:pt idx="1510">
                  <c:v>42958</c:v>
                </c:pt>
                <c:pt idx="1511">
                  <c:v>42957</c:v>
                </c:pt>
                <c:pt idx="1512">
                  <c:v>42956</c:v>
                </c:pt>
                <c:pt idx="1513">
                  <c:v>42955</c:v>
                </c:pt>
                <c:pt idx="1514">
                  <c:v>42954</c:v>
                </c:pt>
                <c:pt idx="1515">
                  <c:v>42951</c:v>
                </c:pt>
                <c:pt idx="1516">
                  <c:v>42950</c:v>
                </c:pt>
                <c:pt idx="1517">
                  <c:v>42949</c:v>
                </c:pt>
                <c:pt idx="1518">
                  <c:v>42948</c:v>
                </c:pt>
                <c:pt idx="1519">
                  <c:v>42947</c:v>
                </c:pt>
                <c:pt idx="1520">
                  <c:v>42944</c:v>
                </c:pt>
                <c:pt idx="1521">
                  <c:v>42943</c:v>
                </c:pt>
                <c:pt idx="1522">
                  <c:v>42942</c:v>
                </c:pt>
                <c:pt idx="1523">
                  <c:v>42941</c:v>
                </c:pt>
                <c:pt idx="1524">
                  <c:v>42940</c:v>
                </c:pt>
                <c:pt idx="1525">
                  <c:v>42937</c:v>
                </c:pt>
                <c:pt idx="1526">
                  <c:v>42936</c:v>
                </c:pt>
                <c:pt idx="1527">
                  <c:v>42935</c:v>
                </c:pt>
                <c:pt idx="1528">
                  <c:v>42934</c:v>
                </c:pt>
                <c:pt idx="1529">
                  <c:v>42933</c:v>
                </c:pt>
                <c:pt idx="1530">
                  <c:v>42930</c:v>
                </c:pt>
                <c:pt idx="1531">
                  <c:v>42929</c:v>
                </c:pt>
                <c:pt idx="1532">
                  <c:v>42928</c:v>
                </c:pt>
                <c:pt idx="1533">
                  <c:v>42927</c:v>
                </c:pt>
                <c:pt idx="1534">
                  <c:v>42926</c:v>
                </c:pt>
                <c:pt idx="1535">
                  <c:v>42923</c:v>
                </c:pt>
                <c:pt idx="1536">
                  <c:v>42922</c:v>
                </c:pt>
                <c:pt idx="1537">
                  <c:v>42921</c:v>
                </c:pt>
                <c:pt idx="1538">
                  <c:v>42919</c:v>
                </c:pt>
                <c:pt idx="1539">
                  <c:v>42916</c:v>
                </c:pt>
                <c:pt idx="1540">
                  <c:v>42915</c:v>
                </c:pt>
                <c:pt idx="1541">
                  <c:v>42914</c:v>
                </c:pt>
                <c:pt idx="1542">
                  <c:v>42913</c:v>
                </c:pt>
                <c:pt idx="1543">
                  <c:v>42912</c:v>
                </c:pt>
                <c:pt idx="1544">
                  <c:v>42909</c:v>
                </c:pt>
                <c:pt idx="1545">
                  <c:v>42908</c:v>
                </c:pt>
                <c:pt idx="1546">
                  <c:v>42907</c:v>
                </c:pt>
                <c:pt idx="1547">
                  <c:v>42906</c:v>
                </c:pt>
                <c:pt idx="1548">
                  <c:v>42905</c:v>
                </c:pt>
                <c:pt idx="1549">
                  <c:v>42902</c:v>
                </c:pt>
                <c:pt idx="1550">
                  <c:v>42901</c:v>
                </c:pt>
                <c:pt idx="1551">
                  <c:v>42900</c:v>
                </c:pt>
                <c:pt idx="1552">
                  <c:v>42899</c:v>
                </c:pt>
                <c:pt idx="1553">
                  <c:v>42898</c:v>
                </c:pt>
                <c:pt idx="1554">
                  <c:v>42895</c:v>
                </c:pt>
                <c:pt idx="1555">
                  <c:v>42894</c:v>
                </c:pt>
                <c:pt idx="1556">
                  <c:v>42893</c:v>
                </c:pt>
                <c:pt idx="1557">
                  <c:v>42892</c:v>
                </c:pt>
                <c:pt idx="1558">
                  <c:v>42891</c:v>
                </c:pt>
                <c:pt idx="1559">
                  <c:v>42888</c:v>
                </c:pt>
                <c:pt idx="1560">
                  <c:v>42887</c:v>
                </c:pt>
                <c:pt idx="1561">
                  <c:v>42886</c:v>
                </c:pt>
                <c:pt idx="1562">
                  <c:v>42885</c:v>
                </c:pt>
                <c:pt idx="1563">
                  <c:v>42881</c:v>
                </c:pt>
                <c:pt idx="1564">
                  <c:v>42880</c:v>
                </c:pt>
                <c:pt idx="1565">
                  <c:v>42879</c:v>
                </c:pt>
                <c:pt idx="1566">
                  <c:v>42878</c:v>
                </c:pt>
                <c:pt idx="1567">
                  <c:v>42877</c:v>
                </c:pt>
                <c:pt idx="1568">
                  <c:v>42874</c:v>
                </c:pt>
                <c:pt idx="1569">
                  <c:v>42873</c:v>
                </c:pt>
                <c:pt idx="1570">
                  <c:v>42872</c:v>
                </c:pt>
                <c:pt idx="1571">
                  <c:v>42871</c:v>
                </c:pt>
                <c:pt idx="1572">
                  <c:v>42870</c:v>
                </c:pt>
                <c:pt idx="1573">
                  <c:v>42867</c:v>
                </c:pt>
                <c:pt idx="1574">
                  <c:v>42866</c:v>
                </c:pt>
                <c:pt idx="1575">
                  <c:v>42865</c:v>
                </c:pt>
                <c:pt idx="1576">
                  <c:v>42864</c:v>
                </c:pt>
                <c:pt idx="1577">
                  <c:v>42863</c:v>
                </c:pt>
                <c:pt idx="1578">
                  <c:v>42860</c:v>
                </c:pt>
                <c:pt idx="1579">
                  <c:v>42859</c:v>
                </c:pt>
                <c:pt idx="1580">
                  <c:v>42858</c:v>
                </c:pt>
                <c:pt idx="1581">
                  <c:v>42857</c:v>
                </c:pt>
                <c:pt idx="1582">
                  <c:v>42856</c:v>
                </c:pt>
                <c:pt idx="1583">
                  <c:v>42853</c:v>
                </c:pt>
                <c:pt idx="1584">
                  <c:v>42852</c:v>
                </c:pt>
                <c:pt idx="1585">
                  <c:v>42851</c:v>
                </c:pt>
                <c:pt idx="1586">
                  <c:v>42850</c:v>
                </c:pt>
                <c:pt idx="1587">
                  <c:v>42849</c:v>
                </c:pt>
                <c:pt idx="1588">
                  <c:v>42846</c:v>
                </c:pt>
                <c:pt idx="1589">
                  <c:v>42845</c:v>
                </c:pt>
                <c:pt idx="1590">
                  <c:v>42844</c:v>
                </c:pt>
                <c:pt idx="1591">
                  <c:v>42843</c:v>
                </c:pt>
                <c:pt idx="1592">
                  <c:v>42842</c:v>
                </c:pt>
                <c:pt idx="1593">
                  <c:v>42838</c:v>
                </c:pt>
                <c:pt idx="1594">
                  <c:v>42837</c:v>
                </c:pt>
                <c:pt idx="1595">
                  <c:v>42836</c:v>
                </c:pt>
                <c:pt idx="1596">
                  <c:v>42835</c:v>
                </c:pt>
                <c:pt idx="1597">
                  <c:v>42832</c:v>
                </c:pt>
                <c:pt idx="1598">
                  <c:v>42831</c:v>
                </c:pt>
                <c:pt idx="1599">
                  <c:v>42830</c:v>
                </c:pt>
                <c:pt idx="1600">
                  <c:v>42829</c:v>
                </c:pt>
                <c:pt idx="1601">
                  <c:v>42828</c:v>
                </c:pt>
                <c:pt idx="1602">
                  <c:v>42825</c:v>
                </c:pt>
                <c:pt idx="1603">
                  <c:v>42824</c:v>
                </c:pt>
                <c:pt idx="1604">
                  <c:v>42823</c:v>
                </c:pt>
                <c:pt idx="1605">
                  <c:v>42822</c:v>
                </c:pt>
                <c:pt idx="1606">
                  <c:v>42821</c:v>
                </c:pt>
                <c:pt idx="1607">
                  <c:v>42818</c:v>
                </c:pt>
                <c:pt idx="1608">
                  <c:v>42817</c:v>
                </c:pt>
                <c:pt idx="1609">
                  <c:v>42816</c:v>
                </c:pt>
                <c:pt idx="1610">
                  <c:v>42815</c:v>
                </c:pt>
                <c:pt idx="1611">
                  <c:v>42814</c:v>
                </c:pt>
                <c:pt idx="1612">
                  <c:v>42811</c:v>
                </c:pt>
                <c:pt idx="1613">
                  <c:v>42810</c:v>
                </c:pt>
                <c:pt idx="1614">
                  <c:v>42809</c:v>
                </c:pt>
                <c:pt idx="1615">
                  <c:v>42808</c:v>
                </c:pt>
                <c:pt idx="1616">
                  <c:v>42807</c:v>
                </c:pt>
                <c:pt idx="1617">
                  <c:v>42804</c:v>
                </c:pt>
                <c:pt idx="1618">
                  <c:v>42803</c:v>
                </c:pt>
                <c:pt idx="1619">
                  <c:v>42802</c:v>
                </c:pt>
                <c:pt idx="1620">
                  <c:v>42801</c:v>
                </c:pt>
                <c:pt idx="1621">
                  <c:v>42800</c:v>
                </c:pt>
                <c:pt idx="1622">
                  <c:v>42797</c:v>
                </c:pt>
                <c:pt idx="1623">
                  <c:v>42796</c:v>
                </c:pt>
                <c:pt idx="1624">
                  <c:v>42795</c:v>
                </c:pt>
                <c:pt idx="1625">
                  <c:v>42794</c:v>
                </c:pt>
                <c:pt idx="1626">
                  <c:v>42793</c:v>
                </c:pt>
                <c:pt idx="1627">
                  <c:v>42790</c:v>
                </c:pt>
                <c:pt idx="1628">
                  <c:v>42789</c:v>
                </c:pt>
                <c:pt idx="1629">
                  <c:v>42788</c:v>
                </c:pt>
                <c:pt idx="1630">
                  <c:v>42787</c:v>
                </c:pt>
                <c:pt idx="1631">
                  <c:v>42783</c:v>
                </c:pt>
                <c:pt idx="1632">
                  <c:v>42782</c:v>
                </c:pt>
                <c:pt idx="1633">
                  <c:v>42781</c:v>
                </c:pt>
                <c:pt idx="1634">
                  <c:v>42780</c:v>
                </c:pt>
                <c:pt idx="1635">
                  <c:v>42779</c:v>
                </c:pt>
                <c:pt idx="1636">
                  <c:v>42776</c:v>
                </c:pt>
                <c:pt idx="1637">
                  <c:v>42775</c:v>
                </c:pt>
                <c:pt idx="1638">
                  <c:v>42774</c:v>
                </c:pt>
                <c:pt idx="1639">
                  <c:v>42773</c:v>
                </c:pt>
                <c:pt idx="1640">
                  <c:v>42772</c:v>
                </c:pt>
                <c:pt idx="1641">
                  <c:v>42769</c:v>
                </c:pt>
                <c:pt idx="1642">
                  <c:v>42768</c:v>
                </c:pt>
                <c:pt idx="1643">
                  <c:v>42767</c:v>
                </c:pt>
                <c:pt idx="1644">
                  <c:v>42766</c:v>
                </c:pt>
                <c:pt idx="1645">
                  <c:v>42765</c:v>
                </c:pt>
                <c:pt idx="1646">
                  <c:v>42762</c:v>
                </c:pt>
                <c:pt idx="1647">
                  <c:v>42761</c:v>
                </c:pt>
                <c:pt idx="1648">
                  <c:v>42760</c:v>
                </c:pt>
                <c:pt idx="1649">
                  <c:v>42759</c:v>
                </c:pt>
                <c:pt idx="1650">
                  <c:v>42758</c:v>
                </c:pt>
                <c:pt idx="1651">
                  <c:v>42755</c:v>
                </c:pt>
                <c:pt idx="1652">
                  <c:v>42754</c:v>
                </c:pt>
                <c:pt idx="1653">
                  <c:v>42753</c:v>
                </c:pt>
                <c:pt idx="1654">
                  <c:v>42752</c:v>
                </c:pt>
                <c:pt idx="1655">
                  <c:v>42748</c:v>
                </c:pt>
                <c:pt idx="1656">
                  <c:v>42747</c:v>
                </c:pt>
                <c:pt idx="1657">
                  <c:v>42746</c:v>
                </c:pt>
                <c:pt idx="1658">
                  <c:v>42745</c:v>
                </c:pt>
                <c:pt idx="1659">
                  <c:v>42744</c:v>
                </c:pt>
                <c:pt idx="1660">
                  <c:v>42741</c:v>
                </c:pt>
                <c:pt idx="1661">
                  <c:v>42740</c:v>
                </c:pt>
                <c:pt idx="1662">
                  <c:v>42739</c:v>
                </c:pt>
                <c:pt idx="1663">
                  <c:v>42738</c:v>
                </c:pt>
                <c:pt idx="1664">
                  <c:v>42734</c:v>
                </c:pt>
                <c:pt idx="1665">
                  <c:v>42733</c:v>
                </c:pt>
                <c:pt idx="1666">
                  <c:v>42732</c:v>
                </c:pt>
                <c:pt idx="1667">
                  <c:v>42731</c:v>
                </c:pt>
                <c:pt idx="1668">
                  <c:v>42727</c:v>
                </c:pt>
                <c:pt idx="1669">
                  <c:v>42726</c:v>
                </c:pt>
                <c:pt idx="1670">
                  <c:v>42725</c:v>
                </c:pt>
                <c:pt idx="1671">
                  <c:v>42724</c:v>
                </c:pt>
                <c:pt idx="1672">
                  <c:v>42723</c:v>
                </c:pt>
                <c:pt idx="1673">
                  <c:v>42720</c:v>
                </c:pt>
                <c:pt idx="1674">
                  <c:v>42719</c:v>
                </c:pt>
                <c:pt idx="1675">
                  <c:v>42718</c:v>
                </c:pt>
                <c:pt idx="1676">
                  <c:v>42717</c:v>
                </c:pt>
                <c:pt idx="1677">
                  <c:v>42716</c:v>
                </c:pt>
                <c:pt idx="1678">
                  <c:v>42713</c:v>
                </c:pt>
                <c:pt idx="1679">
                  <c:v>42712</c:v>
                </c:pt>
                <c:pt idx="1680">
                  <c:v>42711</c:v>
                </c:pt>
                <c:pt idx="1681">
                  <c:v>42710</c:v>
                </c:pt>
                <c:pt idx="1682">
                  <c:v>42709</c:v>
                </c:pt>
                <c:pt idx="1683">
                  <c:v>42706</c:v>
                </c:pt>
                <c:pt idx="1684">
                  <c:v>42705</c:v>
                </c:pt>
                <c:pt idx="1685">
                  <c:v>42704</c:v>
                </c:pt>
                <c:pt idx="1686">
                  <c:v>42703</c:v>
                </c:pt>
                <c:pt idx="1687">
                  <c:v>42702</c:v>
                </c:pt>
                <c:pt idx="1688">
                  <c:v>42699</c:v>
                </c:pt>
                <c:pt idx="1689">
                  <c:v>42697</c:v>
                </c:pt>
                <c:pt idx="1690">
                  <c:v>42696</c:v>
                </c:pt>
                <c:pt idx="1691">
                  <c:v>42695</c:v>
                </c:pt>
                <c:pt idx="1692">
                  <c:v>42692</c:v>
                </c:pt>
                <c:pt idx="1693">
                  <c:v>42691</c:v>
                </c:pt>
                <c:pt idx="1694">
                  <c:v>42690</c:v>
                </c:pt>
                <c:pt idx="1695">
                  <c:v>42689</c:v>
                </c:pt>
                <c:pt idx="1696">
                  <c:v>42688</c:v>
                </c:pt>
                <c:pt idx="1697">
                  <c:v>42685</c:v>
                </c:pt>
                <c:pt idx="1698">
                  <c:v>42684</c:v>
                </c:pt>
                <c:pt idx="1699">
                  <c:v>42683</c:v>
                </c:pt>
                <c:pt idx="1700">
                  <c:v>42682</c:v>
                </c:pt>
                <c:pt idx="1701">
                  <c:v>42681</c:v>
                </c:pt>
                <c:pt idx="1702">
                  <c:v>42678</c:v>
                </c:pt>
                <c:pt idx="1703">
                  <c:v>42677</c:v>
                </c:pt>
                <c:pt idx="1704">
                  <c:v>42676</c:v>
                </c:pt>
                <c:pt idx="1705">
                  <c:v>42675</c:v>
                </c:pt>
                <c:pt idx="1706">
                  <c:v>42674</c:v>
                </c:pt>
                <c:pt idx="1707">
                  <c:v>42671</c:v>
                </c:pt>
                <c:pt idx="1708">
                  <c:v>42670</c:v>
                </c:pt>
                <c:pt idx="1709">
                  <c:v>42669</c:v>
                </c:pt>
                <c:pt idx="1710">
                  <c:v>42668</c:v>
                </c:pt>
                <c:pt idx="1711">
                  <c:v>42667</c:v>
                </c:pt>
                <c:pt idx="1712">
                  <c:v>42664</c:v>
                </c:pt>
                <c:pt idx="1713">
                  <c:v>42663</c:v>
                </c:pt>
                <c:pt idx="1714">
                  <c:v>42662</c:v>
                </c:pt>
                <c:pt idx="1715">
                  <c:v>42661</c:v>
                </c:pt>
                <c:pt idx="1716">
                  <c:v>42660</c:v>
                </c:pt>
                <c:pt idx="1717">
                  <c:v>42657</c:v>
                </c:pt>
                <c:pt idx="1718">
                  <c:v>42656</c:v>
                </c:pt>
                <c:pt idx="1719">
                  <c:v>42655</c:v>
                </c:pt>
                <c:pt idx="1720">
                  <c:v>42654</c:v>
                </c:pt>
                <c:pt idx="1721">
                  <c:v>42653</c:v>
                </c:pt>
                <c:pt idx="1722">
                  <c:v>42650</c:v>
                </c:pt>
                <c:pt idx="1723">
                  <c:v>42649</c:v>
                </c:pt>
                <c:pt idx="1724">
                  <c:v>42648</c:v>
                </c:pt>
                <c:pt idx="1725">
                  <c:v>42647</c:v>
                </c:pt>
                <c:pt idx="1726">
                  <c:v>42646</c:v>
                </c:pt>
                <c:pt idx="1727">
                  <c:v>42643</c:v>
                </c:pt>
                <c:pt idx="1728">
                  <c:v>42642</c:v>
                </c:pt>
                <c:pt idx="1729">
                  <c:v>42641</c:v>
                </c:pt>
                <c:pt idx="1730">
                  <c:v>42640</c:v>
                </c:pt>
                <c:pt idx="1731">
                  <c:v>42639</c:v>
                </c:pt>
                <c:pt idx="1732">
                  <c:v>42636</c:v>
                </c:pt>
                <c:pt idx="1733">
                  <c:v>42635</c:v>
                </c:pt>
                <c:pt idx="1734">
                  <c:v>42634</c:v>
                </c:pt>
                <c:pt idx="1735">
                  <c:v>42633</c:v>
                </c:pt>
                <c:pt idx="1736">
                  <c:v>42632</c:v>
                </c:pt>
                <c:pt idx="1737">
                  <c:v>42629</c:v>
                </c:pt>
                <c:pt idx="1738">
                  <c:v>42628</c:v>
                </c:pt>
                <c:pt idx="1739">
                  <c:v>42627</c:v>
                </c:pt>
                <c:pt idx="1740">
                  <c:v>42626</c:v>
                </c:pt>
                <c:pt idx="1741">
                  <c:v>42625</c:v>
                </c:pt>
                <c:pt idx="1742">
                  <c:v>42622</c:v>
                </c:pt>
                <c:pt idx="1743">
                  <c:v>42621</c:v>
                </c:pt>
                <c:pt idx="1744">
                  <c:v>42620</c:v>
                </c:pt>
                <c:pt idx="1745">
                  <c:v>42619</c:v>
                </c:pt>
                <c:pt idx="1746">
                  <c:v>42615</c:v>
                </c:pt>
                <c:pt idx="1747">
                  <c:v>42614</c:v>
                </c:pt>
                <c:pt idx="1748">
                  <c:v>42613</c:v>
                </c:pt>
                <c:pt idx="1749">
                  <c:v>42612</c:v>
                </c:pt>
                <c:pt idx="1750">
                  <c:v>42611</c:v>
                </c:pt>
                <c:pt idx="1751">
                  <c:v>42608</c:v>
                </c:pt>
                <c:pt idx="1752">
                  <c:v>42607</c:v>
                </c:pt>
                <c:pt idx="1753">
                  <c:v>42606</c:v>
                </c:pt>
                <c:pt idx="1754">
                  <c:v>42605</c:v>
                </c:pt>
                <c:pt idx="1755">
                  <c:v>42604</c:v>
                </c:pt>
                <c:pt idx="1756">
                  <c:v>42601</c:v>
                </c:pt>
                <c:pt idx="1757">
                  <c:v>42600</c:v>
                </c:pt>
                <c:pt idx="1758">
                  <c:v>42599</c:v>
                </c:pt>
                <c:pt idx="1759">
                  <c:v>42598</c:v>
                </c:pt>
                <c:pt idx="1760">
                  <c:v>42597</c:v>
                </c:pt>
                <c:pt idx="1761">
                  <c:v>42594</c:v>
                </c:pt>
                <c:pt idx="1762">
                  <c:v>42593</c:v>
                </c:pt>
                <c:pt idx="1763">
                  <c:v>42592</c:v>
                </c:pt>
                <c:pt idx="1764">
                  <c:v>42591</c:v>
                </c:pt>
                <c:pt idx="1765">
                  <c:v>42590</c:v>
                </c:pt>
                <c:pt idx="1766">
                  <c:v>42587</c:v>
                </c:pt>
                <c:pt idx="1767">
                  <c:v>42586</c:v>
                </c:pt>
                <c:pt idx="1768">
                  <c:v>42585</c:v>
                </c:pt>
                <c:pt idx="1769">
                  <c:v>42584</c:v>
                </c:pt>
                <c:pt idx="1770">
                  <c:v>42583</c:v>
                </c:pt>
                <c:pt idx="1771">
                  <c:v>42580</c:v>
                </c:pt>
                <c:pt idx="1772">
                  <c:v>42579</c:v>
                </c:pt>
                <c:pt idx="1773">
                  <c:v>42578</c:v>
                </c:pt>
                <c:pt idx="1774">
                  <c:v>42577</c:v>
                </c:pt>
                <c:pt idx="1775">
                  <c:v>42576</c:v>
                </c:pt>
                <c:pt idx="1776">
                  <c:v>42573</c:v>
                </c:pt>
                <c:pt idx="1777">
                  <c:v>42572</c:v>
                </c:pt>
                <c:pt idx="1778">
                  <c:v>42571</c:v>
                </c:pt>
                <c:pt idx="1779">
                  <c:v>42570</c:v>
                </c:pt>
                <c:pt idx="1780">
                  <c:v>42569</c:v>
                </c:pt>
                <c:pt idx="1781">
                  <c:v>42566</c:v>
                </c:pt>
                <c:pt idx="1782">
                  <c:v>42565</c:v>
                </c:pt>
                <c:pt idx="1783">
                  <c:v>42564</c:v>
                </c:pt>
                <c:pt idx="1784">
                  <c:v>42563</c:v>
                </c:pt>
                <c:pt idx="1785">
                  <c:v>42562</c:v>
                </c:pt>
                <c:pt idx="1786">
                  <c:v>42559</c:v>
                </c:pt>
                <c:pt idx="1787">
                  <c:v>42558</c:v>
                </c:pt>
                <c:pt idx="1788">
                  <c:v>42557</c:v>
                </c:pt>
                <c:pt idx="1789">
                  <c:v>42556</c:v>
                </c:pt>
                <c:pt idx="1790">
                  <c:v>42552</c:v>
                </c:pt>
                <c:pt idx="1791">
                  <c:v>42551</c:v>
                </c:pt>
                <c:pt idx="1792">
                  <c:v>42550</c:v>
                </c:pt>
                <c:pt idx="1793">
                  <c:v>42549</c:v>
                </c:pt>
                <c:pt idx="1794">
                  <c:v>42548</c:v>
                </c:pt>
                <c:pt idx="1795">
                  <c:v>42545</c:v>
                </c:pt>
                <c:pt idx="1796">
                  <c:v>42544</c:v>
                </c:pt>
                <c:pt idx="1797">
                  <c:v>42543</c:v>
                </c:pt>
                <c:pt idx="1798">
                  <c:v>42542</c:v>
                </c:pt>
                <c:pt idx="1799">
                  <c:v>42541</c:v>
                </c:pt>
                <c:pt idx="1800">
                  <c:v>42538</c:v>
                </c:pt>
                <c:pt idx="1801">
                  <c:v>42537</c:v>
                </c:pt>
                <c:pt idx="1802">
                  <c:v>42536</c:v>
                </c:pt>
                <c:pt idx="1803">
                  <c:v>42535</c:v>
                </c:pt>
                <c:pt idx="1804">
                  <c:v>42534</c:v>
                </c:pt>
                <c:pt idx="1805">
                  <c:v>42531</c:v>
                </c:pt>
                <c:pt idx="1806">
                  <c:v>42530</c:v>
                </c:pt>
                <c:pt idx="1807">
                  <c:v>42529</c:v>
                </c:pt>
                <c:pt idx="1808">
                  <c:v>42528</c:v>
                </c:pt>
                <c:pt idx="1809">
                  <c:v>42527</c:v>
                </c:pt>
                <c:pt idx="1810">
                  <c:v>42524</c:v>
                </c:pt>
                <c:pt idx="1811">
                  <c:v>42523</c:v>
                </c:pt>
                <c:pt idx="1812">
                  <c:v>42522</c:v>
                </c:pt>
                <c:pt idx="1813">
                  <c:v>42521</c:v>
                </c:pt>
                <c:pt idx="1814">
                  <c:v>42517</c:v>
                </c:pt>
                <c:pt idx="1815">
                  <c:v>42516</c:v>
                </c:pt>
                <c:pt idx="1816">
                  <c:v>42515</c:v>
                </c:pt>
                <c:pt idx="1817">
                  <c:v>42514</c:v>
                </c:pt>
                <c:pt idx="1818">
                  <c:v>42513</c:v>
                </c:pt>
                <c:pt idx="1819">
                  <c:v>42510</c:v>
                </c:pt>
                <c:pt idx="1820">
                  <c:v>42509</c:v>
                </c:pt>
                <c:pt idx="1821">
                  <c:v>42508</c:v>
                </c:pt>
                <c:pt idx="1822">
                  <c:v>42507</c:v>
                </c:pt>
                <c:pt idx="1823">
                  <c:v>42506</c:v>
                </c:pt>
                <c:pt idx="1824">
                  <c:v>42503</c:v>
                </c:pt>
                <c:pt idx="1825">
                  <c:v>42502</c:v>
                </c:pt>
                <c:pt idx="1826">
                  <c:v>42501</c:v>
                </c:pt>
                <c:pt idx="1827">
                  <c:v>42500</c:v>
                </c:pt>
                <c:pt idx="1828">
                  <c:v>42499</c:v>
                </c:pt>
                <c:pt idx="1829">
                  <c:v>42496</c:v>
                </c:pt>
                <c:pt idx="1830">
                  <c:v>42495</c:v>
                </c:pt>
                <c:pt idx="1831">
                  <c:v>42494</c:v>
                </c:pt>
                <c:pt idx="1832">
                  <c:v>42493</c:v>
                </c:pt>
                <c:pt idx="1833">
                  <c:v>42492</c:v>
                </c:pt>
                <c:pt idx="1834">
                  <c:v>42489</c:v>
                </c:pt>
                <c:pt idx="1835">
                  <c:v>42488</c:v>
                </c:pt>
                <c:pt idx="1836">
                  <c:v>42487</c:v>
                </c:pt>
                <c:pt idx="1837">
                  <c:v>42486</c:v>
                </c:pt>
                <c:pt idx="1838">
                  <c:v>42485</c:v>
                </c:pt>
                <c:pt idx="1839">
                  <c:v>42482</c:v>
                </c:pt>
                <c:pt idx="1840">
                  <c:v>42481</c:v>
                </c:pt>
                <c:pt idx="1841">
                  <c:v>42480</c:v>
                </c:pt>
                <c:pt idx="1842">
                  <c:v>42479</c:v>
                </c:pt>
                <c:pt idx="1843">
                  <c:v>42478</c:v>
                </c:pt>
                <c:pt idx="1844">
                  <c:v>42475</c:v>
                </c:pt>
                <c:pt idx="1845">
                  <c:v>42474</c:v>
                </c:pt>
                <c:pt idx="1846">
                  <c:v>42473</c:v>
                </c:pt>
                <c:pt idx="1847">
                  <c:v>42472</c:v>
                </c:pt>
                <c:pt idx="1848">
                  <c:v>42471</c:v>
                </c:pt>
                <c:pt idx="1849">
                  <c:v>42468</c:v>
                </c:pt>
                <c:pt idx="1850">
                  <c:v>42467</c:v>
                </c:pt>
                <c:pt idx="1851">
                  <c:v>42466</c:v>
                </c:pt>
                <c:pt idx="1852">
                  <c:v>42465</c:v>
                </c:pt>
                <c:pt idx="1853">
                  <c:v>42464</c:v>
                </c:pt>
                <c:pt idx="1854">
                  <c:v>42461</c:v>
                </c:pt>
                <c:pt idx="1855">
                  <c:v>42460</c:v>
                </c:pt>
                <c:pt idx="1856">
                  <c:v>42459</c:v>
                </c:pt>
                <c:pt idx="1857">
                  <c:v>42458</c:v>
                </c:pt>
                <c:pt idx="1858">
                  <c:v>42457</c:v>
                </c:pt>
                <c:pt idx="1859">
                  <c:v>42453</c:v>
                </c:pt>
                <c:pt idx="1860">
                  <c:v>42452</c:v>
                </c:pt>
                <c:pt idx="1861">
                  <c:v>42451</c:v>
                </c:pt>
                <c:pt idx="1862">
                  <c:v>42450</c:v>
                </c:pt>
                <c:pt idx="1863">
                  <c:v>42447</c:v>
                </c:pt>
                <c:pt idx="1864">
                  <c:v>42446</c:v>
                </c:pt>
                <c:pt idx="1865">
                  <c:v>42445</c:v>
                </c:pt>
                <c:pt idx="1866">
                  <c:v>42444</c:v>
                </c:pt>
                <c:pt idx="1867">
                  <c:v>42443</c:v>
                </c:pt>
                <c:pt idx="1868">
                  <c:v>42440</c:v>
                </c:pt>
                <c:pt idx="1869">
                  <c:v>42439</c:v>
                </c:pt>
                <c:pt idx="1870">
                  <c:v>42438</c:v>
                </c:pt>
                <c:pt idx="1871">
                  <c:v>42437</c:v>
                </c:pt>
                <c:pt idx="1872">
                  <c:v>42436</c:v>
                </c:pt>
                <c:pt idx="1873">
                  <c:v>42433</c:v>
                </c:pt>
                <c:pt idx="1874">
                  <c:v>42432</c:v>
                </c:pt>
                <c:pt idx="1875">
                  <c:v>42431</c:v>
                </c:pt>
                <c:pt idx="1876">
                  <c:v>42430</c:v>
                </c:pt>
                <c:pt idx="1877">
                  <c:v>42429</c:v>
                </c:pt>
                <c:pt idx="1878">
                  <c:v>42426</c:v>
                </c:pt>
                <c:pt idx="1879">
                  <c:v>42425</c:v>
                </c:pt>
                <c:pt idx="1880">
                  <c:v>42424</c:v>
                </c:pt>
                <c:pt idx="1881">
                  <c:v>42423</c:v>
                </c:pt>
                <c:pt idx="1882">
                  <c:v>42422</c:v>
                </c:pt>
                <c:pt idx="1883">
                  <c:v>42419</c:v>
                </c:pt>
                <c:pt idx="1884">
                  <c:v>42418</c:v>
                </c:pt>
                <c:pt idx="1885">
                  <c:v>42417</c:v>
                </c:pt>
                <c:pt idx="1886">
                  <c:v>42416</c:v>
                </c:pt>
                <c:pt idx="1887">
                  <c:v>42412</c:v>
                </c:pt>
                <c:pt idx="1888">
                  <c:v>42411</c:v>
                </c:pt>
                <c:pt idx="1889">
                  <c:v>42410</c:v>
                </c:pt>
                <c:pt idx="1890">
                  <c:v>42409</c:v>
                </c:pt>
                <c:pt idx="1891">
                  <c:v>42408</c:v>
                </c:pt>
                <c:pt idx="1892">
                  <c:v>42405</c:v>
                </c:pt>
                <c:pt idx="1893">
                  <c:v>42404</c:v>
                </c:pt>
                <c:pt idx="1894">
                  <c:v>42403</c:v>
                </c:pt>
                <c:pt idx="1895">
                  <c:v>42402</c:v>
                </c:pt>
                <c:pt idx="1896">
                  <c:v>42401</c:v>
                </c:pt>
                <c:pt idx="1897">
                  <c:v>42398</c:v>
                </c:pt>
                <c:pt idx="1898">
                  <c:v>42397</c:v>
                </c:pt>
                <c:pt idx="1899">
                  <c:v>42396</c:v>
                </c:pt>
                <c:pt idx="1900">
                  <c:v>42395</c:v>
                </c:pt>
                <c:pt idx="1901">
                  <c:v>42394</c:v>
                </c:pt>
                <c:pt idx="1902">
                  <c:v>42391</c:v>
                </c:pt>
                <c:pt idx="1903">
                  <c:v>42390</c:v>
                </c:pt>
                <c:pt idx="1904">
                  <c:v>42389</c:v>
                </c:pt>
                <c:pt idx="1905">
                  <c:v>42388</c:v>
                </c:pt>
                <c:pt idx="1906">
                  <c:v>42384</c:v>
                </c:pt>
                <c:pt idx="1907">
                  <c:v>42383</c:v>
                </c:pt>
                <c:pt idx="1908">
                  <c:v>42382</c:v>
                </c:pt>
                <c:pt idx="1909">
                  <c:v>42381</c:v>
                </c:pt>
                <c:pt idx="1910">
                  <c:v>42380</c:v>
                </c:pt>
                <c:pt idx="1911">
                  <c:v>42377</c:v>
                </c:pt>
                <c:pt idx="1912">
                  <c:v>42376</c:v>
                </c:pt>
                <c:pt idx="1913">
                  <c:v>42375</c:v>
                </c:pt>
                <c:pt idx="1914">
                  <c:v>42374</c:v>
                </c:pt>
                <c:pt idx="1915">
                  <c:v>42373</c:v>
                </c:pt>
                <c:pt idx="1916">
                  <c:v>42369</c:v>
                </c:pt>
                <c:pt idx="1917">
                  <c:v>42368</c:v>
                </c:pt>
                <c:pt idx="1918">
                  <c:v>42367</c:v>
                </c:pt>
                <c:pt idx="1919">
                  <c:v>42366</c:v>
                </c:pt>
                <c:pt idx="1920">
                  <c:v>42362</c:v>
                </c:pt>
                <c:pt idx="1921">
                  <c:v>42361</c:v>
                </c:pt>
                <c:pt idx="1922">
                  <c:v>42360</c:v>
                </c:pt>
                <c:pt idx="1923">
                  <c:v>42359</c:v>
                </c:pt>
                <c:pt idx="1924">
                  <c:v>42356</c:v>
                </c:pt>
                <c:pt idx="1925">
                  <c:v>42355</c:v>
                </c:pt>
                <c:pt idx="1926">
                  <c:v>42354</c:v>
                </c:pt>
                <c:pt idx="1927">
                  <c:v>42353</c:v>
                </c:pt>
                <c:pt idx="1928">
                  <c:v>42352</c:v>
                </c:pt>
                <c:pt idx="1929">
                  <c:v>42349</c:v>
                </c:pt>
                <c:pt idx="1930">
                  <c:v>42348</c:v>
                </c:pt>
                <c:pt idx="1931">
                  <c:v>42347</c:v>
                </c:pt>
                <c:pt idx="1932">
                  <c:v>42346</c:v>
                </c:pt>
                <c:pt idx="1933">
                  <c:v>42345</c:v>
                </c:pt>
                <c:pt idx="1934">
                  <c:v>42342</c:v>
                </c:pt>
                <c:pt idx="1935">
                  <c:v>42341</c:v>
                </c:pt>
                <c:pt idx="1936">
                  <c:v>42340</c:v>
                </c:pt>
                <c:pt idx="1937">
                  <c:v>42339</c:v>
                </c:pt>
                <c:pt idx="1938">
                  <c:v>42338</c:v>
                </c:pt>
                <c:pt idx="1939">
                  <c:v>42335</c:v>
                </c:pt>
                <c:pt idx="1940">
                  <c:v>42333</c:v>
                </c:pt>
                <c:pt idx="1941">
                  <c:v>42332</c:v>
                </c:pt>
                <c:pt idx="1942">
                  <c:v>42331</c:v>
                </c:pt>
                <c:pt idx="1943">
                  <c:v>42328</c:v>
                </c:pt>
                <c:pt idx="1944">
                  <c:v>42327</c:v>
                </c:pt>
                <c:pt idx="1945">
                  <c:v>42326</c:v>
                </c:pt>
                <c:pt idx="1946">
                  <c:v>42325</c:v>
                </c:pt>
                <c:pt idx="1947">
                  <c:v>42324</c:v>
                </c:pt>
                <c:pt idx="1948">
                  <c:v>42321</c:v>
                </c:pt>
                <c:pt idx="1949">
                  <c:v>42320</c:v>
                </c:pt>
                <c:pt idx="1950">
                  <c:v>42319</c:v>
                </c:pt>
                <c:pt idx="1951">
                  <c:v>42318</c:v>
                </c:pt>
                <c:pt idx="1952">
                  <c:v>42317</c:v>
                </c:pt>
                <c:pt idx="1953">
                  <c:v>42314</c:v>
                </c:pt>
                <c:pt idx="1954">
                  <c:v>42313</c:v>
                </c:pt>
                <c:pt idx="1955">
                  <c:v>42312</c:v>
                </c:pt>
                <c:pt idx="1956">
                  <c:v>42311</c:v>
                </c:pt>
                <c:pt idx="1957">
                  <c:v>42310</c:v>
                </c:pt>
                <c:pt idx="1958">
                  <c:v>42307</c:v>
                </c:pt>
                <c:pt idx="1959">
                  <c:v>42306</c:v>
                </c:pt>
                <c:pt idx="1960">
                  <c:v>42305</c:v>
                </c:pt>
                <c:pt idx="1961">
                  <c:v>42304</c:v>
                </c:pt>
                <c:pt idx="1962">
                  <c:v>42303</c:v>
                </c:pt>
                <c:pt idx="1963">
                  <c:v>42300</c:v>
                </c:pt>
                <c:pt idx="1964">
                  <c:v>42299</c:v>
                </c:pt>
                <c:pt idx="1965">
                  <c:v>42298</c:v>
                </c:pt>
                <c:pt idx="1966">
                  <c:v>42297</c:v>
                </c:pt>
                <c:pt idx="1967">
                  <c:v>42296</c:v>
                </c:pt>
                <c:pt idx="1968">
                  <c:v>42293</c:v>
                </c:pt>
                <c:pt idx="1969">
                  <c:v>42292</c:v>
                </c:pt>
                <c:pt idx="1970">
                  <c:v>42291</c:v>
                </c:pt>
                <c:pt idx="1971">
                  <c:v>42290</c:v>
                </c:pt>
                <c:pt idx="1972">
                  <c:v>42289</c:v>
                </c:pt>
                <c:pt idx="1973">
                  <c:v>42286</c:v>
                </c:pt>
                <c:pt idx="1974">
                  <c:v>42285</c:v>
                </c:pt>
                <c:pt idx="1975">
                  <c:v>42284</c:v>
                </c:pt>
                <c:pt idx="1976">
                  <c:v>42283</c:v>
                </c:pt>
                <c:pt idx="1977">
                  <c:v>42282</c:v>
                </c:pt>
                <c:pt idx="1978">
                  <c:v>42279</c:v>
                </c:pt>
                <c:pt idx="1979">
                  <c:v>42278</c:v>
                </c:pt>
                <c:pt idx="1980">
                  <c:v>42277</c:v>
                </c:pt>
                <c:pt idx="1981">
                  <c:v>42276</c:v>
                </c:pt>
                <c:pt idx="1982">
                  <c:v>42275</c:v>
                </c:pt>
                <c:pt idx="1983">
                  <c:v>42272</c:v>
                </c:pt>
                <c:pt idx="1984">
                  <c:v>42271</c:v>
                </c:pt>
                <c:pt idx="1985">
                  <c:v>42270</c:v>
                </c:pt>
                <c:pt idx="1986">
                  <c:v>42269</c:v>
                </c:pt>
                <c:pt idx="1987">
                  <c:v>42268</c:v>
                </c:pt>
                <c:pt idx="1988">
                  <c:v>42265</c:v>
                </c:pt>
                <c:pt idx="1989">
                  <c:v>42264</c:v>
                </c:pt>
                <c:pt idx="1990">
                  <c:v>42263</c:v>
                </c:pt>
                <c:pt idx="1991">
                  <c:v>42262</c:v>
                </c:pt>
                <c:pt idx="1992">
                  <c:v>42261</c:v>
                </c:pt>
                <c:pt idx="1993">
                  <c:v>42258</c:v>
                </c:pt>
                <c:pt idx="1994">
                  <c:v>42257</c:v>
                </c:pt>
                <c:pt idx="1995">
                  <c:v>42256</c:v>
                </c:pt>
                <c:pt idx="1996">
                  <c:v>42255</c:v>
                </c:pt>
                <c:pt idx="1997">
                  <c:v>42251</c:v>
                </c:pt>
                <c:pt idx="1998">
                  <c:v>42250</c:v>
                </c:pt>
                <c:pt idx="1999">
                  <c:v>42249</c:v>
                </c:pt>
                <c:pt idx="2000">
                  <c:v>42248</c:v>
                </c:pt>
                <c:pt idx="2001">
                  <c:v>42247</c:v>
                </c:pt>
                <c:pt idx="2002">
                  <c:v>42244</c:v>
                </c:pt>
                <c:pt idx="2003">
                  <c:v>42243</c:v>
                </c:pt>
                <c:pt idx="2004">
                  <c:v>42242</c:v>
                </c:pt>
                <c:pt idx="2005">
                  <c:v>42241</c:v>
                </c:pt>
                <c:pt idx="2006">
                  <c:v>42240</c:v>
                </c:pt>
                <c:pt idx="2007">
                  <c:v>42237</c:v>
                </c:pt>
                <c:pt idx="2008">
                  <c:v>42236</c:v>
                </c:pt>
                <c:pt idx="2009">
                  <c:v>42235</c:v>
                </c:pt>
                <c:pt idx="2010">
                  <c:v>42234</c:v>
                </c:pt>
                <c:pt idx="2011">
                  <c:v>42233</c:v>
                </c:pt>
                <c:pt idx="2012">
                  <c:v>42230</c:v>
                </c:pt>
                <c:pt idx="2013">
                  <c:v>42229</c:v>
                </c:pt>
                <c:pt idx="2014">
                  <c:v>42228</c:v>
                </c:pt>
                <c:pt idx="2015">
                  <c:v>42227</c:v>
                </c:pt>
                <c:pt idx="2016">
                  <c:v>42226</c:v>
                </c:pt>
                <c:pt idx="2017">
                  <c:v>42223</c:v>
                </c:pt>
                <c:pt idx="2018">
                  <c:v>42222</c:v>
                </c:pt>
                <c:pt idx="2019">
                  <c:v>42221</c:v>
                </c:pt>
                <c:pt idx="2020">
                  <c:v>42220</c:v>
                </c:pt>
                <c:pt idx="2021">
                  <c:v>42219</c:v>
                </c:pt>
                <c:pt idx="2022">
                  <c:v>42216</c:v>
                </c:pt>
                <c:pt idx="2023">
                  <c:v>42215</c:v>
                </c:pt>
                <c:pt idx="2024">
                  <c:v>42214</c:v>
                </c:pt>
                <c:pt idx="2025">
                  <c:v>42213</c:v>
                </c:pt>
                <c:pt idx="2026">
                  <c:v>42212</c:v>
                </c:pt>
                <c:pt idx="2027">
                  <c:v>42209</c:v>
                </c:pt>
                <c:pt idx="2028">
                  <c:v>42208</c:v>
                </c:pt>
                <c:pt idx="2029">
                  <c:v>42207</c:v>
                </c:pt>
                <c:pt idx="2030">
                  <c:v>42206</c:v>
                </c:pt>
                <c:pt idx="2031">
                  <c:v>42205</c:v>
                </c:pt>
                <c:pt idx="2032">
                  <c:v>42202</c:v>
                </c:pt>
                <c:pt idx="2033">
                  <c:v>42201</c:v>
                </c:pt>
                <c:pt idx="2034">
                  <c:v>42200</c:v>
                </c:pt>
                <c:pt idx="2035">
                  <c:v>42199</c:v>
                </c:pt>
                <c:pt idx="2036">
                  <c:v>42198</c:v>
                </c:pt>
                <c:pt idx="2037">
                  <c:v>42195</c:v>
                </c:pt>
                <c:pt idx="2038">
                  <c:v>42194</c:v>
                </c:pt>
                <c:pt idx="2039">
                  <c:v>42193</c:v>
                </c:pt>
                <c:pt idx="2040">
                  <c:v>42192</c:v>
                </c:pt>
                <c:pt idx="2041">
                  <c:v>42191</c:v>
                </c:pt>
                <c:pt idx="2042">
                  <c:v>42187</c:v>
                </c:pt>
                <c:pt idx="2043">
                  <c:v>42186</c:v>
                </c:pt>
                <c:pt idx="2044">
                  <c:v>42185</c:v>
                </c:pt>
                <c:pt idx="2045">
                  <c:v>42184</c:v>
                </c:pt>
                <c:pt idx="2046">
                  <c:v>42181</c:v>
                </c:pt>
                <c:pt idx="2047">
                  <c:v>42180</c:v>
                </c:pt>
                <c:pt idx="2048">
                  <c:v>42179</c:v>
                </c:pt>
                <c:pt idx="2049">
                  <c:v>42178</c:v>
                </c:pt>
                <c:pt idx="2050">
                  <c:v>42177</c:v>
                </c:pt>
                <c:pt idx="2051">
                  <c:v>42174</c:v>
                </c:pt>
                <c:pt idx="2052">
                  <c:v>42173</c:v>
                </c:pt>
                <c:pt idx="2053">
                  <c:v>42172</c:v>
                </c:pt>
                <c:pt idx="2054">
                  <c:v>42171</c:v>
                </c:pt>
                <c:pt idx="2055">
                  <c:v>42170</c:v>
                </c:pt>
                <c:pt idx="2056">
                  <c:v>42167</c:v>
                </c:pt>
                <c:pt idx="2057">
                  <c:v>42166</c:v>
                </c:pt>
                <c:pt idx="2058">
                  <c:v>42165</c:v>
                </c:pt>
                <c:pt idx="2059">
                  <c:v>42164</c:v>
                </c:pt>
                <c:pt idx="2060">
                  <c:v>42163</c:v>
                </c:pt>
                <c:pt idx="2061">
                  <c:v>42160</c:v>
                </c:pt>
                <c:pt idx="2062">
                  <c:v>42159</c:v>
                </c:pt>
                <c:pt idx="2063">
                  <c:v>42158</c:v>
                </c:pt>
                <c:pt idx="2064">
                  <c:v>42157</c:v>
                </c:pt>
                <c:pt idx="2065">
                  <c:v>42156</c:v>
                </c:pt>
                <c:pt idx="2066">
                  <c:v>42153</c:v>
                </c:pt>
                <c:pt idx="2067">
                  <c:v>42152</c:v>
                </c:pt>
                <c:pt idx="2068">
                  <c:v>42151</c:v>
                </c:pt>
                <c:pt idx="2069">
                  <c:v>42150</c:v>
                </c:pt>
                <c:pt idx="2070">
                  <c:v>42146</c:v>
                </c:pt>
                <c:pt idx="2071">
                  <c:v>42145</c:v>
                </c:pt>
                <c:pt idx="2072">
                  <c:v>42144</c:v>
                </c:pt>
                <c:pt idx="2073">
                  <c:v>42143</c:v>
                </c:pt>
                <c:pt idx="2074">
                  <c:v>42142</c:v>
                </c:pt>
                <c:pt idx="2075">
                  <c:v>42139</c:v>
                </c:pt>
                <c:pt idx="2076">
                  <c:v>42138</c:v>
                </c:pt>
                <c:pt idx="2077">
                  <c:v>42137</c:v>
                </c:pt>
                <c:pt idx="2078">
                  <c:v>42136</c:v>
                </c:pt>
                <c:pt idx="2079">
                  <c:v>42135</c:v>
                </c:pt>
                <c:pt idx="2080">
                  <c:v>42132</c:v>
                </c:pt>
                <c:pt idx="2081">
                  <c:v>42131</c:v>
                </c:pt>
                <c:pt idx="2082">
                  <c:v>42130</c:v>
                </c:pt>
                <c:pt idx="2083">
                  <c:v>42129</c:v>
                </c:pt>
                <c:pt idx="2084">
                  <c:v>42128</c:v>
                </c:pt>
                <c:pt idx="2085">
                  <c:v>42125</c:v>
                </c:pt>
                <c:pt idx="2086">
                  <c:v>42124</c:v>
                </c:pt>
                <c:pt idx="2087">
                  <c:v>42123</c:v>
                </c:pt>
                <c:pt idx="2088">
                  <c:v>42122</c:v>
                </c:pt>
                <c:pt idx="2089">
                  <c:v>42121</c:v>
                </c:pt>
                <c:pt idx="2090">
                  <c:v>42118</c:v>
                </c:pt>
                <c:pt idx="2091">
                  <c:v>42117</c:v>
                </c:pt>
                <c:pt idx="2092">
                  <c:v>42116</c:v>
                </c:pt>
                <c:pt idx="2093">
                  <c:v>42115</c:v>
                </c:pt>
                <c:pt idx="2094">
                  <c:v>42114</c:v>
                </c:pt>
                <c:pt idx="2095">
                  <c:v>42111</c:v>
                </c:pt>
                <c:pt idx="2096">
                  <c:v>42110</c:v>
                </c:pt>
                <c:pt idx="2097">
                  <c:v>42109</c:v>
                </c:pt>
                <c:pt idx="2098">
                  <c:v>42108</c:v>
                </c:pt>
                <c:pt idx="2099">
                  <c:v>42107</c:v>
                </c:pt>
                <c:pt idx="2100">
                  <c:v>42104</c:v>
                </c:pt>
                <c:pt idx="2101">
                  <c:v>42103</c:v>
                </c:pt>
                <c:pt idx="2102">
                  <c:v>42102</c:v>
                </c:pt>
                <c:pt idx="2103">
                  <c:v>42101</c:v>
                </c:pt>
                <c:pt idx="2104">
                  <c:v>42100</c:v>
                </c:pt>
                <c:pt idx="2105">
                  <c:v>42096</c:v>
                </c:pt>
                <c:pt idx="2106">
                  <c:v>42095</c:v>
                </c:pt>
                <c:pt idx="2107">
                  <c:v>42094</c:v>
                </c:pt>
                <c:pt idx="2108">
                  <c:v>42093</c:v>
                </c:pt>
                <c:pt idx="2109">
                  <c:v>42090</c:v>
                </c:pt>
                <c:pt idx="2110">
                  <c:v>42089</c:v>
                </c:pt>
                <c:pt idx="2111">
                  <c:v>42088</c:v>
                </c:pt>
                <c:pt idx="2112">
                  <c:v>42087</c:v>
                </c:pt>
                <c:pt idx="2113">
                  <c:v>42086</c:v>
                </c:pt>
                <c:pt idx="2114">
                  <c:v>42083</c:v>
                </c:pt>
                <c:pt idx="2115">
                  <c:v>42082</c:v>
                </c:pt>
                <c:pt idx="2116">
                  <c:v>42081</c:v>
                </c:pt>
                <c:pt idx="2117">
                  <c:v>42080</c:v>
                </c:pt>
                <c:pt idx="2118">
                  <c:v>42079</c:v>
                </c:pt>
                <c:pt idx="2119">
                  <c:v>42076</c:v>
                </c:pt>
                <c:pt idx="2120">
                  <c:v>42075</c:v>
                </c:pt>
                <c:pt idx="2121">
                  <c:v>42074</c:v>
                </c:pt>
                <c:pt idx="2122">
                  <c:v>42073</c:v>
                </c:pt>
                <c:pt idx="2123">
                  <c:v>42072</c:v>
                </c:pt>
                <c:pt idx="2124">
                  <c:v>42069</c:v>
                </c:pt>
                <c:pt idx="2125">
                  <c:v>42068</c:v>
                </c:pt>
                <c:pt idx="2126">
                  <c:v>42067</c:v>
                </c:pt>
                <c:pt idx="2127">
                  <c:v>42066</c:v>
                </c:pt>
                <c:pt idx="2128">
                  <c:v>42065</c:v>
                </c:pt>
                <c:pt idx="2129">
                  <c:v>42062</c:v>
                </c:pt>
                <c:pt idx="2130">
                  <c:v>42061</c:v>
                </c:pt>
                <c:pt idx="2131">
                  <c:v>42060</c:v>
                </c:pt>
                <c:pt idx="2132">
                  <c:v>42059</c:v>
                </c:pt>
                <c:pt idx="2133">
                  <c:v>42058</c:v>
                </c:pt>
                <c:pt idx="2134">
                  <c:v>42055</c:v>
                </c:pt>
                <c:pt idx="2135">
                  <c:v>42054</c:v>
                </c:pt>
                <c:pt idx="2136">
                  <c:v>42053</c:v>
                </c:pt>
                <c:pt idx="2137">
                  <c:v>42052</c:v>
                </c:pt>
                <c:pt idx="2138">
                  <c:v>42048</c:v>
                </c:pt>
                <c:pt idx="2139">
                  <c:v>42047</c:v>
                </c:pt>
                <c:pt idx="2140">
                  <c:v>42046</c:v>
                </c:pt>
                <c:pt idx="2141">
                  <c:v>42045</c:v>
                </c:pt>
                <c:pt idx="2142">
                  <c:v>42044</c:v>
                </c:pt>
                <c:pt idx="2143">
                  <c:v>42041</c:v>
                </c:pt>
                <c:pt idx="2144">
                  <c:v>42040</c:v>
                </c:pt>
                <c:pt idx="2145">
                  <c:v>42039</c:v>
                </c:pt>
                <c:pt idx="2146">
                  <c:v>42038</c:v>
                </c:pt>
                <c:pt idx="2147">
                  <c:v>42037</c:v>
                </c:pt>
                <c:pt idx="2148">
                  <c:v>42034</c:v>
                </c:pt>
                <c:pt idx="2149">
                  <c:v>42033</c:v>
                </c:pt>
                <c:pt idx="2150">
                  <c:v>42032</c:v>
                </c:pt>
                <c:pt idx="2151">
                  <c:v>42031</c:v>
                </c:pt>
                <c:pt idx="2152">
                  <c:v>42030</c:v>
                </c:pt>
                <c:pt idx="2153">
                  <c:v>42027</c:v>
                </c:pt>
                <c:pt idx="2154">
                  <c:v>42026</c:v>
                </c:pt>
                <c:pt idx="2155">
                  <c:v>42025</c:v>
                </c:pt>
                <c:pt idx="2156">
                  <c:v>42024</c:v>
                </c:pt>
                <c:pt idx="2157">
                  <c:v>42020</c:v>
                </c:pt>
                <c:pt idx="2158">
                  <c:v>42019</c:v>
                </c:pt>
                <c:pt idx="2159">
                  <c:v>42018</c:v>
                </c:pt>
                <c:pt idx="2160">
                  <c:v>42017</c:v>
                </c:pt>
                <c:pt idx="2161">
                  <c:v>42016</c:v>
                </c:pt>
                <c:pt idx="2162">
                  <c:v>42013</c:v>
                </c:pt>
                <c:pt idx="2163">
                  <c:v>42012</c:v>
                </c:pt>
                <c:pt idx="2164">
                  <c:v>42011</c:v>
                </c:pt>
                <c:pt idx="2165">
                  <c:v>42010</c:v>
                </c:pt>
                <c:pt idx="2166">
                  <c:v>42009</c:v>
                </c:pt>
                <c:pt idx="2167">
                  <c:v>42006</c:v>
                </c:pt>
                <c:pt idx="2168">
                  <c:v>42004</c:v>
                </c:pt>
                <c:pt idx="2169">
                  <c:v>42003</c:v>
                </c:pt>
                <c:pt idx="2170">
                  <c:v>42002</c:v>
                </c:pt>
                <c:pt idx="2171">
                  <c:v>41999</c:v>
                </c:pt>
                <c:pt idx="2172">
                  <c:v>41997</c:v>
                </c:pt>
                <c:pt idx="2173">
                  <c:v>41996</c:v>
                </c:pt>
                <c:pt idx="2174">
                  <c:v>41995</c:v>
                </c:pt>
                <c:pt idx="2175">
                  <c:v>41992</c:v>
                </c:pt>
                <c:pt idx="2176">
                  <c:v>41991</c:v>
                </c:pt>
                <c:pt idx="2177">
                  <c:v>41990</c:v>
                </c:pt>
                <c:pt idx="2178">
                  <c:v>41989</c:v>
                </c:pt>
                <c:pt idx="2179">
                  <c:v>41988</c:v>
                </c:pt>
                <c:pt idx="2180">
                  <c:v>41985</c:v>
                </c:pt>
                <c:pt idx="2181">
                  <c:v>41984</c:v>
                </c:pt>
                <c:pt idx="2182">
                  <c:v>41983</c:v>
                </c:pt>
                <c:pt idx="2183">
                  <c:v>41982</c:v>
                </c:pt>
                <c:pt idx="2184">
                  <c:v>41981</c:v>
                </c:pt>
                <c:pt idx="2185">
                  <c:v>41978</c:v>
                </c:pt>
                <c:pt idx="2186">
                  <c:v>41977</c:v>
                </c:pt>
                <c:pt idx="2187">
                  <c:v>41976</c:v>
                </c:pt>
                <c:pt idx="2188">
                  <c:v>41975</c:v>
                </c:pt>
                <c:pt idx="2189">
                  <c:v>41974</c:v>
                </c:pt>
                <c:pt idx="2190">
                  <c:v>41971</c:v>
                </c:pt>
                <c:pt idx="2191">
                  <c:v>41969</c:v>
                </c:pt>
                <c:pt idx="2192">
                  <c:v>41968</c:v>
                </c:pt>
                <c:pt idx="2193">
                  <c:v>41967</c:v>
                </c:pt>
                <c:pt idx="2194">
                  <c:v>41964</c:v>
                </c:pt>
                <c:pt idx="2195">
                  <c:v>41963</c:v>
                </c:pt>
                <c:pt idx="2196">
                  <c:v>41962</c:v>
                </c:pt>
                <c:pt idx="2197">
                  <c:v>41961</c:v>
                </c:pt>
                <c:pt idx="2198">
                  <c:v>41960</c:v>
                </c:pt>
                <c:pt idx="2199">
                  <c:v>41957</c:v>
                </c:pt>
                <c:pt idx="2200">
                  <c:v>41956</c:v>
                </c:pt>
                <c:pt idx="2201">
                  <c:v>41955</c:v>
                </c:pt>
                <c:pt idx="2202">
                  <c:v>41954</c:v>
                </c:pt>
                <c:pt idx="2203">
                  <c:v>41953</c:v>
                </c:pt>
                <c:pt idx="2204">
                  <c:v>41950</c:v>
                </c:pt>
                <c:pt idx="2205">
                  <c:v>41949</c:v>
                </c:pt>
                <c:pt idx="2206">
                  <c:v>41948</c:v>
                </c:pt>
                <c:pt idx="2207">
                  <c:v>41947</c:v>
                </c:pt>
                <c:pt idx="2208">
                  <c:v>41946</c:v>
                </c:pt>
                <c:pt idx="2209">
                  <c:v>41943</c:v>
                </c:pt>
                <c:pt idx="2210">
                  <c:v>41942</c:v>
                </c:pt>
                <c:pt idx="2211">
                  <c:v>41941</c:v>
                </c:pt>
                <c:pt idx="2212">
                  <c:v>41940</c:v>
                </c:pt>
                <c:pt idx="2213">
                  <c:v>41939</c:v>
                </c:pt>
                <c:pt idx="2214">
                  <c:v>41936</c:v>
                </c:pt>
                <c:pt idx="2215">
                  <c:v>41935</c:v>
                </c:pt>
                <c:pt idx="2216">
                  <c:v>41934</c:v>
                </c:pt>
                <c:pt idx="2217">
                  <c:v>41933</c:v>
                </c:pt>
                <c:pt idx="2218">
                  <c:v>41932</c:v>
                </c:pt>
                <c:pt idx="2219">
                  <c:v>41929</c:v>
                </c:pt>
                <c:pt idx="2220">
                  <c:v>41928</c:v>
                </c:pt>
                <c:pt idx="2221">
                  <c:v>41927</c:v>
                </c:pt>
                <c:pt idx="2222">
                  <c:v>41926</c:v>
                </c:pt>
                <c:pt idx="2223">
                  <c:v>41925</c:v>
                </c:pt>
                <c:pt idx="2224">
                  <c:v>41922</c:v>
                </c:pt>
                <c:pt idx="2225">
                  <c:v>41921</c:v>
                </c:pt>
                <c:pt idx="2226">
                  <c:v>41920</c:v>
                </c:pt>
                <c:pt idx="2227">
                  <c:v>41919</c:v>
                </c:pt>
                <c:pt idx="2228">
                  <c:v>41918</c:v>
                </c:pt>
                <c:pt idx="2229">
                  <c:v>41915</c:v>
                </c:pt>
                <c:pt idx="2230">
                  <c:v>41914</c:v>
                </c:pt>
                <c:pt idx="2231">
                  <c:v>41913</c:v>
                </c:pt>
                <c:pt idx="2232">
                  <c:v>41912</c:v>
                </c:pt>
                <c:pt idx="2233">
                  <c:v>41911</c:v>
                </c:pt>
                <c:pt idx="2234">
                  <c:v>41908</c:v>
                </c:pt>
                <c:pt idx="2235">
                  <c:v>41907</c:v>
                </c:pt>
                <c:pt idx="2236">
                  <c:v>41906</c:v>
                </c:pt>
                <c:pt idx="2237">
                  <c:v>41905</c:v>
                </c:pt>
                <c:pt idx="2238">
                  <c:v>41904</c:v>
                </c:pt>
                <c:pt idx="2239">
                  <c:v>41901</c:v>
                </c:pt>
                <c:pt idx="2240">
                  <c:v>41900</c:v>
                </c:pt>
                <c:pt idx="2241">
                  <c:v>41899</c:v>
                </c:pt>
                <c:pt idx="2242">
                  <c:v>41898</c:v>
                </c:pt>
                <c:pt idx="2243">
                  <c:v>41897</c:v>
                </c:pt>
                <c:pt idx="2244">
                  <c:v>41894</c:v>
                </c:pt>
                <c:pt idx="2245">
                  <c:v>41893</c:v>
                </c:pt>
                <c:pt idx="2246">
                  <c:v>41892</c:v>
                </c:pt>
                <c:pt idx="2247">
                  <c:v>41891</c:v>
                </c:pt>
                <c:pt idx="2248">
                  <c:v>41890</c:v>
                </c:pt>
                <c:pt idx="2249">
                  <c:v>41887</c:v>
                </c:pt>
                <c:pt idx="2250">
                  <c:v>41886</c:v>
                </c:pt>
                <c:pt idx="2251">
                  <c:v>41885</c:v>
                </c:pt>
                <c:pt idx="2252">
                  <c:v>41884</c:v>
                </c:pt>
                <c:pt idx="2253">
                  <c:v>41880</c:v>
                </c:pt>
                <c:pt idx="2254">
                  <c:v>41879</c:v>
                </c:pt>
                <c:pt idx="2255">
                  <c:v>41878</c:v>
                </c:pt>
                <c:pt idx="2256">
                  <c:v>41877</c:v>
                </c:pt>
                <c:pt idx="2257">
                  <c:v>41876</c:v>
                </c:pt>
                <c:pt idx="2258">
                  <c:v>41873</c:v>
                </c:pt>
                <c:pt idx="2259">
                  <c:v>41872</c:v>
                </c:pt>
                <c:pt idx="2260">
                  <c:v>41871</c:v>
                </c:pt>
                <c:pt idx="2261">
                  <c:v>41870</c:v>
                </c:pt>
                <c:pt idx="2262">
                  <c:v>41869</c:v>
                </c:pt>
                <c:pt idx="2263">
                  <c:v>41866</c:v>
                </c:pt>
                <c:pt idx="2264">
                  <c:v>41865</c:v>
                </c:pt>
                <c:pt idx="2265">
                  <c:v>41864</c:v>
                </c:pt>
                <c:pt idx="2266">
                  <c:v>41863</c:v>
                </c:pt>
                <c:pt idx="2267">
                  <c:v>41862</c:v>
                </c:pt>
                <c:pt idx="2268">
                  <c:v>41859</c:v>
                </c:pt>
                <c:pt idx="2269">
                  <c:v>41858</c:v>
                </c:pt>
                <c:pt idx="2270">
                  <c:v>41857</c:v>
                </c:pt>
                <c:pt idx="2271">
                  <c:v>41856</c:v>
                </c:pt>
                <c:pt idx="2272">
                  <c:v>41855</c:v>
                </c:pt>
                <c:pt idx="2273">
                  <c:v>41852</c:v>
                </c:pt>
                <c:pt idx="2274">
                  <c:v>41851</c:v>
                </c:pt>
                <c:pt idx="2275">
                  <c:v>41850</c:v>
                </c:pt>
                <c:pt idx="2276">
                  <c:v>41849</c:v>
                </c:pt>
                <c:pt idx="2277">
                  <c:v>41848</c:v>
                </c:pt>
                <c:pt idx="2278">
                  <c:v>41845</c:v>
                </c:pt>
                <c:pt idx="2279">
                  <c:v>41844</c:v>
                </c:pt>
                <c:pt idx="2280">
                  <c:v>41843</c:v>
                </c:pt>
                <c:pt idx="2281">
                  <c:v>41842</c:v>
                </c:pt>
                <c:pt idx="2282">
                  <c:v>41841</c:v>
                </c:pt>
                <c:pt idx="2283">
                  <c:v>41838</c:v>
                </c:pt>
                <c:pt idx="2284">
                  <c:v>41837</c:v>
                </c:pt>
                <c:pt idx="2285">
                  <c:v>41836</c:v>
                </c:pt>
                <c:pt idx="2286">
                  <c:v>41835</c:v>
                </c:pt>
                <c:pt idx="2287">
                  <c:v>41834</c:v>
                </c:pt>
                <c:pt idx="2288">
                  <c:v>41831</c:v>
                </c:pt>
                <c:pt idx="2289">
                  <c:v>41830</c:v>
                </c:pt>
                <c:pt idx="2290">
                  <c:v>41829</c:v>
                </c:pt>
                <c:pt idx="2291">
                  <c:v>41828</c:v>
                </c:pt>
                <c:pt idx="2292">
                  <c:v>41827</c:v>
                </c:pt>
                <c:pt idx="2293">
                  <c:v>41823</c:v>
                </c:pt>
                <c:pt idx="2294">
                  <c:v>41822</c:v>
                </c:pt>
                <c:pt idx="2295">
                  <c:v>41821</c:v>
                </c:pt>
                <c:pt idx="2296">
                  <c:v>41820</c:v>
                </c:pt>
                <c:pt idx="2297">
                  <c:v>41817</c:v>
                </c:pt>
                <c:pt idx="2298">
                  <c:v>41816</c:v>
                </c:pt>
                <c:pt idx="2299">
                  <c:v>41815</c:v>
                </c:pt>
                <c:pt idx="2300">
                  <c:v>41814</c:v>
                </c:pt>
                <c:pt idx="2301">
                  <c:v>41813</c:v>
                </c:pt>
                <c:pt idx="2302">
                  <c:v>41810</c:v>
                </c:pt>
                <c:pt idx="2303">
                  <c:v>41809</c:v>
                </c:pt>
                <c:pt idx="2304">
                  <c:v>41808</c:v>
                </c:pt>
                <c:pt idx="2305">
                  <c:v>41807</c:v>
                </c:pt>
                <c:pt idx="2306">
                  <c:v>41806</c:v>
                </c:pt>
                <c:pt idx="2307">
                  <c:v>41803</c:v>
                </c:pt>
                <c:pt idx="2308">
                  <c:v>41802</c:v>
                </c:pt>
                <c:pt idx="2309">
                  <c:v>41801</c:v>
                </c:pt>
                <c:pt idx="2310">
                  <c:v>41800</c:v>
                </c:pt>
                <c:pt idx="2311">
                  <c:v>41799</c:v>
                </c:pt>
                <c:pt idx="2312">
                  <c:v>41796</c:v>
                </c:pt>
                <c:pt idx="2313">
                  <c:v>41795</c:v>
                </c:pt>
                <c:pt idx="2314">
                  <c:v>41794</c:v>
                </c:pt>
                <c:pt idx="2315">
                  <c:v>41793</c:v>
                </c:pt>
                <c:pt idx="2316">
                  <c:v>41792</c:v>
                </c:pt>
                <c:pt idx="2317">
                  <c:v>41789</c:v>
                </c:pt>
                <c:pt idx="2318">
                  <c:v>41788</c:v>
                </c:pt>
                <c:pt idx="2319">
                  <c:v>41787</c:v>
                </c:pt>
                <c:pt idx="2320">
                  <c:v>41786</c:v>
                </c:pt>
                <c:pt idx="2321">
                  <c:v>41782</c:v>
                </c:pt>
                <c:pt idx="2322">
                  <c:v>41781</c:v>
                </c:pt>
                <c:pt idx="2323">
                  <c:v>41780</c:v>
                </c:pt>
                <c:pt idx="2324">
                  <c:v>41779</c:v>
                </c:pt>
                <c:pt idx="2325">
                  <c:v>41778</c:v>
                </c:pt>
                <c:pt idx="2326">
                  <c:v>41775</c:v>
                </c:pt>
                <c:pt idx="2327">
                  <c:v>41774</c:v>
                </c:pt>
                <c:pt idx="2328">
                  <c:v>41773</c:v>
                </c:pt>
                <c:pt idx="2329">
                  <c:v>41772</c:v>
                </c:pt>
                <c:pt idx="2330">
                  <c:v>41771</c:v>
                </c:pt>
                <c:pt idx="2331">
                  <c:v>41768</c:v>
                </c:pt>
                <c:pt idx="2332">
                  <c:v>41767</c:v>
                </c:pt>
                <c:pt idx="2333">
                  <c:v>41766</c:v>
                </c:pt>
                <c:pt idx="2334">
                  <c:v>41765</c:v>
                </c:pt>
                <c:pt idx="2335">
                  <c:v>41764</c:v>
                </c:pt>
                <c:pt idx="2336">
                  <c:v>41761</c:v>
                </c:pt>
                <c:pt idx="2337">
                  <c:v>41760</c:v>
                </c:pt>
                <c:pt idx="2338">
                  <c:v>41759</c:v>
                </c:pt>
                <c:pt idx="2339">
                  <c:v>41758</c:v>
                </c:pt>
                <c:pt idx="2340">
                  <c:v>41757</c:v>
                </c:pt>
                <c:pt idx="2341">
                  <c:v>41754</c:v>
                </c:pt>
                <c:pt idx="2342">
                  <c:v>41753</c:v>
                </c:pt>
                <c:pt idx="2343">
                  <c:v>41752</c:v>
                </c:pt>
                <c:pt idx="2344">
                  <c:v>41751</c:v>
                </c:pt>
                <c:pt idx="2345">
                  <c:v>41750</c:v>
                </c:pt>
                <c:pt idx="2346">
                  <c:v>41746</c:v>
                </c:pt>
                <c:pt idx="2347">
                  <c:v>41745</c:v>
                </c:pt>
                <c:pt idx="2348">
                  <c:v>41744</c:v>
                </c:pt>
                <c:pt idx="2349">
                  <c:v>41743</c:v>
                </c:pt>
                <c:pt idx="2350">
                  <c:v>41740</c:v>
                </c:pt>
                <c:pt idx="2351">
                  <c:v>41739</c:v>
                </c:pt>
                <c:pt idx="2352">
                  <c:v>41738</c:v>
                </c:pt>
                <c:pt idx="2353">
                  <c:v>41737</c:v>
                </c:pt>
                <c:pt idx="2354">
                  <c:v>41736</c:v>
                </c:pt>
                <c:pt idx="2355">
                  <c:v>41733</c:v>
                </c:pt>
                <c:pt idx="2356">
                  <c:v>41732</c:v>
                </c:pt>
                <c:pt idx="2357">
                  <c:v>41731</c:v>
                </c:pt>
                <c:pt idx="2358">
                  <c:v>41730</c:v>
                </c:pt>
                <c:pt idx="2359">
                  <c:v>41729</c:v>
                </c:pt>
                <c:pt idx="2360">
                  <c:v>41726</c:v>
                </c:pt>
                <c:pt idx="2361">
                  <c:v>41725</c:v>
                </c:pt>
                <c:pt idx="2362">
                  <c:v>41724</c:v>
                </c:pt>
                <c:pt idx="2363">
                  <c:v>41723</c:v>
                </c:pt>
                <c:pt idx="2364">
                  <c:v>41722</c:v>
                </c:pt>
                <c:pt idx="2365">
                  <c:v>41719</c:v>
                </c:pt>
                <c:pt idx="2366">
                  <c:v>41718</c:v>
                </c:pt>
                <c:pt idx="2367">
                  <c:v>41717</c:v>
                </c:pt>
                <c:pt idx="2368">
                  <c:v>41716</c:v>
                </c:pt>
                <c:pt idx="2369">
                  <c:v>41715</c:v>
                </c:pt>
                <c:pt idx="2370">
                  <c:v>41712</c:v>
                </c:pt>
                <c:pt idx="2371">
                  <c:v>41711</c:v>
                </c:pt>
                <c:pt idx="2372">
                  <c:v>41710</c:v>
                </c:pt>
                <c:pt idx="2373">
                  <c:v>41709</c:v>
                </c:pt>
                <c:pt idx="2374">
                  <c:v>41708</c:v>
                </c:pt>
                <c:pt idx="2375">
                  <c:v>41705</c:v>
                </c:pt>
                <c:pt idx="2376">
                  <c:v>41704</c:v>
                </c:pt>
                <c:pt idx="2377">
                  <c:v>41703</c:v>
                </c:pt>
                <c:pt idx="2378">
                  <c:v>41702</c:v>
                </c:pt>
                <c:pt idx="2379">
                  <c:v>41701</c:v>
                </c:pt>
                <c:pt idx="2380">
                  <c:v>41698</c:v>
                </c:pt>
                <c:pt idx="2381">
                  <c:v>41697</c:v>
                </c:pt>
                <c:pt idx="2382">
                  <c:v>41696</c:v>
                </c:pt>
                <c:pt idx="2383">
                  <c:v>41695</c:v>
                </c:pt>
                <c:pt idx="2384">
                  <c:v>41694</c:v>
                </c:pt>
                <c:pt idx="2385">
                  <c:v>41691</c:v>
                </c:pt>
                <c:pt idx="2386">
                  <c:v>41690</c:v>
                </c:pt>
                <c:pt idx="2387">
                  <c:v>41689</c:v>
                </c:pt>
                <c:pt idx="2388">
                  <c:v>41688</c:v>
                </c:pt>
                <c:pt idx="2389">
                  <c:v>41684</c:v>
                </c:pt>
                <c:pt idx="2390">
                  <c:v>41683</c:v>
                </c:pt>
                <c:pt idx="2391">
                  <c:v>41682</c:v>
                </c:pt>
                <c:pt idx="2392">
                  <c:v>41681</c:v>
                </c:pt>
                <c:pt idx="2393">
                  <c:v>41680</c:v>
                </c:pt>
                <c:pt idx="2394">
                  <c:v>41677</c:v>
                </c:pt>
                <c:pt idx="2395">
                  <c:v>41676</c:v>
                </c:pt>
                <c:pt idx="2396">
                  <c:v>41675</c:v>
                </c:pt>
                <c:pt idx="2397">
                  <c:v>41674</c:v>
                </c:pt>
                <c:pt idx="2398">
                  <c:v>41673</c:v>
                </c:pt>
                <c:pt idx="2399">
                  <c:v>41670</c:v>
                </c:pt>
                <c:pt idx="2400">
                  <c:v>41669</c:v>
                </c:pt>
                <c:pt idx="2401">
                  <c:v>41668</c:v>
                </c:pt>
                <c:pt idx="2402">
                  <c:v>41667</c:v>
                </c:pt>
                <c:pt idx="2403">
                  <c:v>41666</c:v>
                </c:pt>
                <c:pt idx="2404">
                  <c:v>41663</c:v>
                </c:pt>
                <c:pt idx="2405">
                  <c:v>41662</c:v>
                </c:pt>
                <c:pt idx="2406">
                  <c:v>41661</c:v>
                </c:pt>
                <c:pt idx="2407">
                  <c:v>41660</c:v>
                </c:pt>
                <c:pt idx="2408">
                  <c:v>41656</c:v>
                </c:pt>
                <c:pt idx="2409">
                  <c:v>41655</c:v>
                </c:pt>
                <c:pt idx="2410">
                  <c:v>41654</c:v>
                </c:pt>
                <c:pt idx="2411">
                  <c:v>41653</c:v>
                </c:pt>
                <c:pt idx="2412">
                  <c:v>41652</c:v>
                </c:pt>
                <c:pt idx="2413">
                  <c:v>41649</c:v>
                </c:pt>
                <c:pt idx="2414">
                  <c:v>41648</c:v>
                </c:pt>
                <c:pt idx="2415">
                  <c:v>41647</c:v>
                </c:pt>
                <c:pt idx="2416">
                  <c:v>41646</c:v>
                </c:pt>
                <c:pt idx="2417">
                  <c:v>41645</c:v>
                </c:pt>
                <c:pt idx="2418">
                  <c:v>41642</c:v>
                </c:pt>
                <c:pt idx="2419">
                  <c:v>41641</c:v>
                </c:pt>
                <c:pt idx="2420">
                  <c:v>41639</c:v>
                </c:pt>
                <c:pt idx="2421">
                  <c:v>41638</c:v>
                </c:pt>
                <c:pt idx="2422">
                  <c:v>41635</c:v>
                </c:pt>
                <c:pt idx="2423">
                  <c:v>41634</c:v>
                </c:pt>
                <c:pt idx="2424">
                  <c:v>41632</c:v>
                </c:pt>
                <c:pt idx="2425">
                  <c:v>41631</c:v>
                </c:pt>
                <c:pt idx="2426">
                  <c:v>41628</c:v>
                </c:pt>
                <c:pt idx="2427">
                  <c:v>41627</c:v>
                </c:pt>
                <c:pt idx="2428">
                  <c:v>41626</c:v>
                </c:pt>
                <c:pt idx="2429">
                  <c:v>41625</c:v>
                </c:pt>
                <c:pt idx="2430">
                  <c:v>41624</c:v>
                </c:pt>
                <c:pt idx="2431">
                  <c:v>41621</c:v>
                </c:pt>
                <c:pt idx="2432">
                  <c:v>41620</c:v>
                </c:pt>
                <c:pt idx="2433">
                  <c:v>41619</c:v>
                </c:pt>
                <c:pt idx="2434">
                  <c:v>41618</c:v>
                </c:pt>
                <c:pt idx="2435">
                  <c:v>41617</c:v>
                </c:pt>
                <c:pt idx="2436">
                  <c:v>41614</c:v>
                </c:pt>
                <c:pt idx="2437">
                  <c:v>41613</c:v>
                </c:pt>
                <c:pt idx="2438">
                  <c:v>41612</c:v>
                </c:pt>
                <c:pt idx="2439">
                  <c:v>41611</c:v>
                </c:pt>
                <c:pt idx="2440">
                  <c:v>41610</c:v>
                </c:pt>
                <c:pt idx="2441">
                  <c:v>41607</c:v>
                </c:pt>
                <c:pt idx="2442">
                  <c:v>41605</c:v>
                </c:pt>
                <c:pt idx="2443">
                  <c:v>41604</c:v>
                </c:pt>
                <c:pt idx="2444">
                  <c:v>41603</c:v>
                </c:pt>
                <c:pt idx="2445">
                  <c:v>41600</c:v>
                </c:pt>
                <c:pt idx="2446">
                  <c:v>41599</c:v>
                </c:pt>
                <c:pt idx="2447">
                  <c:v>41598</c:v>
                </c:pt>
                <c:pt idx="2448">
                  <c:v>41597</c:v>
                </c:pt>
                <c:pt idx="2449">
                  <c:v>41596</c:v>
                </c:pt>
                <c:pt idx="2450">
                  <c:v>41593</c:v>
                </c:pt>
                <c:pt idx="2451">
                  <c:v>41592</c:v>
                </c:pt>
                <c:pt idx="2452">
                  <c:v>41591</c:v>
                </c:pt>
                <c:pt idx="2453">
                  <c:v>41590</c:v>
                </c:pt>
                <c:pt idx="2454">
                  <c:v>41589</c:v>
                </c:pt>
                <c:pt idx="2455">
                  <c:v>41586</c:v>
                </c:pt>
                <c:pt idx="2456">
                  <c:v>41585</c:v>
                </c:pt>
                <c:pt idx="2457">
                  <c:v>41584</c:v>
                </c:pt>
                <c:pt idx="2458">
                  <c:v>41583</c:v>
                </c:pt>
                <c:pt idx="2459">
                  <c:v>41582</c:v>
                </c:pt>
                <c:pt idx="2460">
                  <c:v>41579</c:v>
                </c:pt>
                <c:pt idx="2461">
                  <c:v>41578</c:v>
                </c:pt>
                <c:pt idx="2462">
                  <c:v>41577</c:v>
                </c:pt>
                <c:pt idx="2463">
                  <c:v>41576</c:v>
                </c:pt>
                <c:pt idx="2464">
                  <c:v>41575</c:v>
                </c:pt>
                <c:pt idx="2465">
                  <c:v>41572</c:v>
                </c:pt>
                <c:pt idx="2466">
                  <c:v>41571</c:v>
                </c:pt>
                <c:pt idx="2467">
                  <c:v>41570</c:v>
                </c:pt>
                <c:pt idx="2468">
                  <c:v>41569</c:v>
                </c:pt>
                <c:pt idx="2469">
                  <c:v>41568</c:v>
                </c:pt>
                <c:pt idx="2470">
                  <c:v>41565</c:v>
                </c:pt>
                <c:pt idx="2471">
                  <c:v>41564</c:v>
                </c:pt>
                <c:pt idx="2472">
                  <c:v>41563</c:v>
                </c:pt>
                <c:pt idx="2473">
                  <c:v>41562</c:v>
                </c:pt>
                <c:pt idx="2474">
                  <c:v>41561</c:v>
                </c:pt>
                <c:pt idx="2475">
                  <c:v>41558</c:v>
                </c:pt>
                <c:pt idx="2476">
                  <c:v>41557</c:v>
                </c:pt>
                <c:pt idx="2477">
                  <c:v>41556</c:v>
                </c:pt>
                <c:pt idx="2478">
                  <c:v>41555</c:v>
                </c:pt>
                <c:pt idx="2479">
                  <c:v>41554</c:v>
                </c:pt>
                <c:pt idx="2480">
                  <c:v>41551</c:v>
                </c:pt>
                <c:pt idx="2481">
                  <c:v>41550</c:v>
                </c:pt>
                <c:pt idx="2482">
                  <c:v>41549</c:v>
                </c:pt>
                <c:pt idx="2483">
                  <c:v>41548</c:v>
                </c:pt>
                <c:pt idx="2484">
                  <c:v>41547</c:v>
                </c:pt>
                <c:pt idx="2485">
                  <c:v>41544</c:v>
                </c:pt>
                <c:pt idx="2486">
                  <c:v>41543</c:v>
                </c:pt>
                <c:pt idx="2487">
                  <c:v>41542</c:v>
                </c:pt>
                <c:pt idx="2488">
                  <c:v>41541</c:v>
                </c:pt>
                <c:pt idx="2489">
                  <c:v>41540</c:v>
                </c:pt>
                <c:pt idx="2490">
                  <c:v>41537</c:v>
                </c:pt>
                <c:pt idx="2491">
                  <c:v>41536</c:v>
                </c:pt>
                <c:pt idx="2492">
                  <c:v>41535</c:v>
                </c:pt>
                <c:pt idx="2493">
                  <c:v>41534</c:v>
                </c:pt>
                <c:pt idx="2494">
                  <c:v>41533</c:v>
                </c:pt>
                <c:pt idx="2495">
                  <c:v>41530</c:v>
                </c:pt>
                <c:pt idx="2496">
                  <c:v>41529</c:v>
                </c:pt>
                <c:pt idx="2497">
                  <c:v>41528</c:v>
                </c:pt>
                <c:pt idx="2498">
                  <c:v>41527</c:v>
                </c:pt>
                <c:pt idx="2499">
                  <c:v>41526</c:v>
                </c:pt>
                <c:pt idx="2500">
                  <c:v>41523</c:v>
                </c:pt>
                <c:pt idx="2501">
                  <c:v>41522</c:v>
                </c:pt>
                <c:pt idx="2502">
                  <c:v>41521</c:v>
                </c:pt>
                <c:pt idx="2503">
                  <c:v>41520</c:v>
                </c:pt>
                <c:pt idx="2504">
                  <c:v>41516</c:v>
                </c:pt>
                <c:pt idx="2505">
                  <c:v>41515</c:v>
                </c:pt>
                <c:pt idx="2506">
                  <c:v>41514</c:v>
                </c:pt>
                <c:pt idx="2507">
                  <c:v>41513</c:v>
                </c:pt>
                <c:pt idx="2508">
                  <c:v>41512</c:v>
                </c:pt>
                <c:pt idx="2509">
                  <c:v>41509</c:v>
                </c:pt>
                <c:pt idx="2510">
                  <c:v>41508</c:v>
                </c:pt>
                <c:pt idx="2511">
                  <c:v>41507</c:v>
                </c:pt>
                <c:pt idx="2512">
                  <c:v>41506</c:v>
                </c:pt>
                <c:pt idx="2513">
                  <c:v>41505</c:v>
                </c:pt>
              </c:numCache>
            </c:numRef>
          </c:cat>
          <c:val>
            <c:numRef>
              <c:f>'Misc Data + Calculations'!$E$255:$E$2768</c:f>
              <c:numCache>
                <c:formatCode>0.0%</c:formatCode>
                <c:ptCount val="2514"/>
                <c:pt idx="0">
                  <c:v>0.24168507144671178</c:v>
                </c:pt>
                <c:pt idx="1">
                  <c:v>0.24897322844263761</c:v>
                </c:pt>
                <c:pt idx="2">
                  <c:v>0.25064434742114788</c:v>
                </c:pt>
                <c:pt idx="3">
                  <c:v>0.24862891843850157</c:v>
                </c:pt>
                <c:pt idx="4">
                  <c:v>0.29286773716214876</c:v>
                </c:pt>
                <c:pt idx="5">
                  <c:v>0.30547548969934446</c:v>
                </c:pt>
                <c:pt idx="6">
                  <c:v>0.31721654300230107</c:v>
                </c:pt>
                <c:pt idx="7">
                  <c:v>0.31222399588488897</c:v>
                </c:pt>
                <c:pt idx="8">
                  <c:v>0.30302678031949215</c:v>
                </c:pt>
                <c:pt idx="9">
                  <c:v>0.30582180406706877</c:v>
                </c:pt>
                <c:pt idx="10">
                  <c:v>0.32200873598447194</c:v>
                </c:pt>
                <c:pt idx="11">
                  <c:v>0.33288556303327549</c:v>
                </c:pt>
                <c:pt idx="12">
                  <c:v>0.32514271572463588</c:v>
                </c:pt>
                <c:pt idx="13">
                  <c:v>0.32756121574868169</c:v>
                </c:pt>
                <c:pt idx="14">
                  <c:v>0.28868161714347806</c:v>
                </c:pt>
                <c:pt idx="15">
                  <c:v>0.26546898663532498</c:v>
                </c:pt>
                <c:pt idx="16">
                  <c:v>0.29752213803899763</c:v>
                </c:pt>
                <c:pt idx="17">
                  <c:v>0.31654139348476934</c:v>
                </c:pt>
                <c:pt idx="18">
                  <c:v>0.35064033742866935</c:v>
                </c:pt>
                <c:pt idx="19">
                  <c:v>0.36150874497629321</c:v>
                </c:pt>
                <c:pt idx="20">
                  <c:v>0.35066440621155037</c:v>
                </c:pt>
                <c:pt idx="21">
                  <c:v>0.35025758224357678</c:v>
                </c:pt>
                <c:pt idx="22">
                  <c:v>0.36323262639451853</c:v>
                </c:pt>
                <c:pt idx="23">
                  <c:v>0.34696223474315652</c:v>
                </c:pt>
                <c:pt idx="24">
                  <c:v>0.33730059229055509</c:v>
                </c:pt>
                <c:pt idx="25">
                  <c:v>0.34393074890376552</c:v>
                </c:pt>
                <c:pt idx="26">
                  <c:v>0.33836685107272069</c:v>
                </c:pt>
                <c:pt idx="27">
                  <c:v>0.32062161565509023</c:v>
                </c:pt>
                <c:pt idx="28">
                  <c:v>0.30801034238999386</c:v>
                </c:pt>
                <c:pt idx="29">
                  <c:v>0.31148034517950607</c:v>
                </c:pt>
                <c:pt idx="30">
                  <c:v>0.32348763606822706</c:v>
                </c:pt>
                <c:pt idx="31">
                  <c:v>0.29038460771975938</c:v>
                </c:pt>
                <c:pt idx="32">
                  <c:v>0.30839892100781419</c:v>
                </c:pt>
                <c:pt idx="33">
                  <c:v>0.30191829497604167</c:v>
                </c:pt>
                <c:pt idx="34">
                  <c:v>0.28863826056687192</c:v>
                </c:pt>
                <c:pt idx="35">
                  <c:v>0.2849898225124709</c:v>
                </c:pt>
                <c:pt idx="36">
                  <c:v>0.27344175164341172</c:v>
                </c:pt>
                <c:pt idx="37">
                  <c:v>0.28396444307657709</c:v>
                </c:pt>
                <c:pt idx="38">
                  <c:v>0.30515064248287521</c:v>
                </c:pt>
                <c:pt idx="39">
                  <c:v>0.29922128221815925</c:v>
                </c:pt>
                <c:pt idx="40">
                  <c:v>0.31239344204378694</c:v>
                </c:pt>
                <c:pt idx="41">
                  <c:v>0.30976192102722727</c:v>
                </c:pt>
                <c:pt idx="42">
                  <c:v>0.30400891017262205</c:v>
                </c:pt>
                <c:pt idx="43">
                  <c:v>0.29547502266120035</c:v>
                </c:pt>
                <c:pt idx="44">
                  <c:v>0.27761422330333668</c:v>
                </c:pt>
                <c:pt idx="45">
                  <c:v>0.28066903742139265</c:v>
                </c:pt>
                <c:pt idx="46">
                  <c:v>0.29046050421101377</c:v>
                </c:pt>
                <c:pt idx="47">
                  <c:v>0.311843805029346</c:v>
                </c:pt>
                <c:pt idx="48">
                  <c:v>0.30300765893563908</c:v>
                </c:pt>
                <c:pt idx="49">
                  <c:v>0.30257854084676361</c:v>
                </c:pt>
                <c:pt idx="50">
                  <c:v>0.29508530060382904</c:v>
                </c:pt>
                <c:pt idx="51">
                  <c:v>0.28479796487166414</c:v>
                </c:pt>
                <c:pt idx="52">
                  <c:v>0.29077149721005618</c:v>
                </c:pt>
                <c:pt idx="53">
                  <c:v>0.30577674814150374</c:v>
                </c:pt>
                <c:pt idx="54">
                  <c:v>0.30937036955110342</c:v>
                </c:pt>
                <c:pt idx="55">
                  <c:v>0.30206672939135332</c:v>
                </c:pt>
                <c:pt idx="56">
                  <c:v>0.29859441502369749</c:v>
                </c:pt>
                <c:pt idx="57">
                  <c:v>0.28892702355828698</c:v>
                </c:pt>
                <c:pt idx="58">
                  <c:v>0.29574397106485173</c:v>
                </c:pt>
                <c:pt idx="59">
                  <c:v>0.30046272272181168</c:v>
                </c:pt>
                <c:pt idx="60">
                  <c:v>0.29334404064366992</c:v>
                </c:pt>
                <c:pt idx="61">
                  <c:v>0.31581423722348034</c:v>
                </c:pt>
                <c:pt idx="62">
                  <c:v>0.30853240152991929</c:v>
                </c:pt>
                <c:pt idx="63">
                  <c:v>0.28693732940478084</c:v>
                </c:pt>
                <c:pt idx="64">
                  <c:v>0.26776708991164744</c:v>
                </c:pt>
                <c:pt idx="65">
                  <c:v>0.23003913447034283</c:v>
                </c:pt>
                <c:pt idx="66">
                  <c:v>0.28867829186888566</c:v>
                </c:pt>
                <c:pt idx="67">
                  <c:v>0.27243890251497899</c:v>
                </c:pt>
                <c:pt idx="68">
                  <c:v>0.21846421229668136</c:v>
                </c:pt>
                <c:pt idx="69">
                  <c:v>0.22122084699531841</c:v>
                </c:pt>
                <c:pt idx="70">
                  <c:v>0.23198408785157593</c:v>
                </c:pt>
                <c:pt idx="71">
                  <c:v>0.23428853952398221</c:v>
                </c:pt>
                <c:pt idx="72">
                  <c:v>0.27238154798338504</c:v>
                </c:pt>
                <c:pt idx="73">
                  <c:v>0.26032313395773643</c:v>
                </c:pt>
                <c:pt idx="74">
                  <c:v>0.24602324143896717</c:v>
                </c:pt>
                <c:pt idx="75">
                  <c:v>0.27428700599566719</c:v>
                </c:pt>
                <c:pt idx="76">
                  <c:v>0.28286753701413803</c:v>
                </c:pt>
                <c:pt idx="77">
                  <c:v>0.30335796448310542</c:v>
                </c:pt>
                <c:pt idx="78">
                  <c:v>0.32139517262356604</c:v>
                </c:pt>
                <c:pt idx="79">
                  <c:v>0.32561724207513409</c:v>
                </c:pt>
                <c:pt idx="80">
                  <c:v>0.30051748626074942</c:v>
                </c:pt>
                <c:pt idx="81">
                  <c:v>0.28972838993303501</c:v>
                </c:pt>
                <c:pt idx="82">
                  <c:v>0.28521333824855655</c:v>
                </c:pt>
                <c:pt idx="83">
                  <c:v>0.29102812741111972</c:v>
                </c:pt>
                <c:pt idx="84">
                  <c:v>0.3127676570897881</c:v>
                </c:pt>
                <c:pt idx="85">
                  <c:v>0.31227451968453551</c:v>
                </c:pt>
                <c:pt idx="86">
                  <c:v>0.30520596834209102</c:v>
                </c:pt>
                <c:pt idx="87">
                  <c:v>0.31436014197448547</c:v>
                </c:pt>
                <c:pt idx="88">
                  <c:v>0.31250208484829062</c:v>
                </c:pt>
                <c:pt idx="89">
                  <c:v>0.28085288108535367</c:v>
                </c:pt>
                <c:pt idx="90">
                  <c:v>0.32470083331505578</c:v>
                </c:pt>
                <c:pt idx="91">
                  <c:v>0.33032800172421511</c:v>
                </c:pt>
                <c:pt idx="92">
                  <c:v>0.33790471222617963</c:v>
                </c:pt>
                <c:pt idx="93">
                  <c:v>0.34346997214511682</c:v>
                </c:pt>
                <c:pt idx="94">
                  <c:v>0.36480544242205309</c:v>
                </c:pt>
                <c:pt idx="95">
                  <c:v>0.37554339529067249</c:v>
                </c:pt>
                <c:pt idx="96">
                  <c:v>0.36335977293523986</c:v>
                </c:pt>
                <c:pt idx="97">
                  <c:v>0.35881128080269503</c:v>
                </c:pt>
                <c:pt idx="98">
                  <c:v>0.37004195050366484</c:v>
                </c:pt>
                <c:pt idx="99">
                  <c:v>0.37129335131380048</c:v>
                </c:pt>
                <c:pt idx="100">
                  <c:v>0.41572601854355035</c:v>
                </c:pt>
                <c:pt idx="101">
                  <c:v>0.35367987723001215</c:v>
                </c:pt>
                <c:pt idx="102">
                  <c:v>0.37424245521676769</c:v>
                </c:pt>
                <c:pt idx="103">
                  <c:v>0.3900821059596522</c:v>
                </c:pt>
                <c:pt idx="104">
                  <c:v>0.40001107847107437</c:v>
                </c:pt>
                <c:pt idx="105">
                  <c:v>0.37381610278923061</c:v>
                </c:pt>
                <c:pt idx="106">
                  <c:v>0.28169738913025011</c:v>
                </c:pt>
                <c:pt idx="107">
                  <c:v>0.35063503022026599</c:v>
                </c:pt>
                <c:pt idx="108">
                  <c:v>0.3727582494666451</c:v>
                </c:pt>
                <c:pt idx="109">
                  <c:v>0.39213264690312821</c:v>
                </c:pt>
                <c:pt idx="110">
                  <c:v>0.38070383637324084</c:v>
                </c:pt>
                <c:pt idx="111">
                  <c:v>0.37003311586320153</c:v>
                </c:pt>
                <c:pt idx="112">
                  <c:v>0.37573414825234036</c:v>
                </c:pt>
                <c:pt idx="113">
                  <c:v>0.37465685984551977</c:v>
                </c:pt>
                <c:pt idx="114">
                  <c:v>0.36455130137513786</c:v>
                </c:pt>
                <c:pt idx="115">
                  <c:v>0.35631826494312863</c:v>
                </c:pt>
                <c:pt idx="116">
                  <c:v>0.44526890273401393</c:v>
                </c:pt>
                <c:pt idx="117">
                  <c:v>0.43450782363294044</c:v>
                </c:pt>
                <c:pt idx="118">
                  <c:v>0.4257452021118493</c:v>
                </c:pt>
                <c:pt idx="119">
                  <c:v>0.41934081516755789</c:v>
                </c:pt>
                <c:pt idx="120">
                  <c:v>0.42275690743557914</c:v>
                </c:pt>
                <c:pt idx="121">
                  <c:v>0.42102854908375104</c:v>
                </c:pt>
                <c:pt idx="122">
                  <c:v>0.42238778142797972</c:v>
                </c:pt>
                <c:pt idx="123">
                  <c:v>0.41933127037472046</c:v>
                </c:pt>
                <c:pt idx="124">
                  <c:v>0.4150923969545805</c:v>
                </c:pt>
                <c:pt idx="125">
                  <c:v>0.41272560982097184</c:v>
                </c:pt>
                <c:pt idx="126">
                  <c:v>0.41596213379250463</c:v>
                </c:pt>
                <c:pt idx="127">
                  <c:v>0.42229502171833572</c:v>
                </c:pt>
                <c:pt idx="128">
                  <c:v>0.42192853718337203</c:v>
                </c:pt>
                <c:pt idx="129">
                  <c:v>0.42466594586510137</c:v>
                </c:pt>
                <c:pt idx="130">
                  <c:v>0.41070095122660649</c:v>
                </c:pt>
                <c:pt idx="131">
                  <c:v>0.38953180705470913</c:v>
                </c:pt>
                <c:pt idx="132">
                  <c:v>0.39784015136268625</c:v>
                </c:pt>
                <c:pt idx="133">
                  <c:v>0.44072476915975328</c:v>
                </c:pt>
                <c:pt idx="134">
                  <c:v>0.42877634508287049</c:v>
                </c:pt>
                <c:pt idx="135">
                  <c:v>0.40361123037557073</c:v>
                </c:pt>
                <c:pt idx="136">
                  <c:v>0.4024122723341792</c:v>
                </c:pt>
                <c:pt idx="137">
                  <c:v>0.38273200993394668</c:v>
                </c:pt>
                <c:pt idx="138">
                  <c:v>0.28626752309252296</c:v>
                </c:pt>
                <c:pt idx="139">
                  <c:v>0.28138753353600082</c:v>
                </c:pt>
                <c:pt idx="140">
                  <c:v>0.29789148347490518</c:v>
                </c:pt>
                <c:pt idx="141">
                  <c:v>0.27884760885968096</c:v>
                </c:pt>
                <c:pt idx="142">
                  <c:v>0.27659389091369202</c:v>
                </c:pt>
                <c:pt idx="143">
                  <c:v>0.27702373264893693</c:v>
                </c:pt>
                <c:pt idx="144">
                  <c:v>0.2846428190451723</c:v>
                </c:pt>
                <c:pt idx="145">
                  <c:v>0.28926158292554166</c:v>
                </c:pt>
                <c:pt idx="146">
                  <c:v>0.28549810575316992</c:v>
                </c:pt>
                <c:pt idx="147">
                  <c:v>0.27369578159775165</c:v>
                </c:pt>
                <c:pt idx="148">
                  <c:v>0.27546572296048805</c:v>
                </c:pt>
                <c:pt idx="149">
                  <c:v>0.27783638475047662</c:v>
                </c:pt>
                <c:pt idx="150">
                  <c:v>0.28789040494909574</c:v>
                </c:pt>
                <c:pt idx="151">
                  <c:v>0.29182738258981755</c:v>
                </c:pt>
                <c:pt idx="152">
                  <c:v>0.28121679494688451</c:v>
                </c:pt>
                <c:pt idx="153">
                  <c:v>0.28657894352030361</c:v>
                </c:pt>
                <c:pt idx="154">
                  <c:v>0.2727756963071063</c:v>
                </c:pt>
                <c:pt idx="155">
                  <c:v>0.27385675203027715</c:v>
                </c:pt>
                <c:pt idx="156">
                  <c:v>0.2649526438499954</c:v>
                </c:pt>
                <c:pt idx="157">
                  <c:v>0.26148786193682033</c:v>
                </c:pt>
                <c:pt idx="158">
                  <c:v>0.26364231844587965</c:v>
                </c:pt>
                <c:pt idx="159">
                  <c:v>0.26619959987816766</c:v>
                </c:pt>
                <c:pt idx="160">
                  <c:v>0.28052134453657523</c:v>
                </c:pt>
                <c:pt idx="161">
                  <c:v>0.27897375633013893</c:v>
                </c:pt>
                <c:pt idx="162">
                  <c:v>0.27021084345818336</c:v>
                </c:pt>
                <c:pt idx="163">
                  <c:v>0.26109130980311501</c:v>
                </c:pt>
                <c:pt idx="164">
                  <c:v>0.25581547248099401</c:v>
                </c:pt>
                <c:pt idx="165">
                  <c:v>0.25450686443791515</c:v>
                </c:pt>
                <c:pt idx="166">
                  <c:v>0.26981031492626412</c:v>
                </c:pt>
                <c:pt idx="167">
                  <c:v>0.26543010653719762</c:v>
                </c:pt>
                <c:pt idx="168">
                  <c:v>0.24964608732987981</c:v>
                </c:pt>
                <c:pt idx="169">
                  <c:v>0.24696304762593335</c:v>
                </c:pt>
                <c:pt idx="170">
                  <c:v>0.25022395303157241</c:v>
                </c:pt>
                <c:pt idx="171">
                  <c:v>0.2302715746961525</c:v>
                </c:pt>
                <c:pt idx="172">
                  <c:v>0.20067420067415376</c:v>
                </c:pt>
                <c:pt idx="173">
                  <c:v>0.23120264961306089</c:v>
                </c:pt>
                <c:pt idx="174">
                  <c:v>0.23645675218169407</c:v>
                </c:pt>
                <c:pt idx="175">
                  <c:v>0.24310152680190728</c:v>
                </c:pt>
                <c:pt idx="176">
                  <c:v>0.22278549101197836</c:v>
                </c:pt>
                <c:pt idx="177">
                  <c:v>0.21346358002798338</c:v>
                </c:pt>
                <c:pt idx="178">
                  <c:v>0.23038297455506934</c:v>
                </c:pt>
                <c:pt idx="179">
                  <c:v>0.23047140616120335</c:v>
                </c:pt>
                <c:pt idx="180">
                  <c:v>0.23571666814539691</c:v>
                </c:pt>
                <c:pt idx="181">
                  <c:v>0.22348601211130395</c:v>
                </c:pt>
                <c:pt idx="182">
                  <c:v>0.21591597297759332</c:v>
                </c:pt>
                <c:pt idx="183">
                  <c:v>0.22574778671116744</c:v>
                </c:pt>
                <c:pt idx="184">
                  <c:v>0.23447457492744897</c:v>
                </c:pt>
                <c:pt idx="185">
                  <c:v>0.26737153022356425</c:v>
                </c:pt>
                <c:pt idx="186">
                  <c:v>0.27652072992487259</c:v>
                </c:pt>
                <c:pt idx="187">
                  <c:v>0.29969861483218996</c:v>
                </c:pt>
                <c:pt idx="188">
                  <c:v>0.28638959452147406</c:v>
                </c:pt>
                <c:pt idx="189">
                  <c:v>0.25912287122397448</c:v>
                </c:pt>
                <c:pt idx="190">
                  <c:v>0.27634059362835023</c:v>
                </c:pt>
                <c:pt idx="191">
                  <c:v>0.27610370305173215</c:v>
                </c:pt>
                <c:pt idx="192">
                  <c:v>0.29590986872610103</c:v>
                </c:pt>
                <c:pt idx="193">
                  <c:v>0.29968555285503518</c:v>
                </c:pt>
                <c:pt idx="194">
                  <c:v>0.29885378344419672</c:v>
                </c:pt>
                <c:pt idx="195">
                  <c:v>0.34240685098227602</c:v>
                </c:pt>
                <c:pt idx="196">
                  <c:v>0.34096492076196366</c:v>
                </c:pt>
                <c:pt idx="197">
                  <c:v>0.34590112055830763</c:v>
                </c:pt>
                <c:pt idx="198">
                  <c:v>0.38240331010464534</c:v>
                </c:pt>
                <c:pt idx="199">
                  <c:v>0.38833371926989668</c:v>
                </c:pt>
                <c:pt idx="200">
                  <c:v>0.35622400219410438</c:v>
                </c:pt>
                <c:pt idx="201">
                  <c:v>0.35711842712994379</c:v>
                </c:pt>
                <c:pt idx="202">
                  <c:v>0.3627036427633723</c:v>
                </c:pt>
                <c:pt idx="203">
                  <c:v>0.3339283085231477</c:v>
                </c:pt>
                <c:pt idx="204">
                  <c:v>0.42183287940443331</c:v>
                </c:pt>
                <c:pt idx="205">
                  <c:v>0.42400183316128959</c:v>
                </c:pt>
                <c:pt idx="206">
                  <c:v>0.42519201239321813</c:v>
                </c:pt>
                <c:pt idx="207">
                  <c:v>0.39022637607015676</c:v>
                </c:pt>
                <c:pt idx="208">
                  <c:v>0.42522515093126806</c:v>
                </c:pt>
                <c:pt idx="209">
                  <c:v>0.4371576212164075</c:v>
                </c:pt>
                <c:pt idx="210">
                  <c:v>0.4489871999694115</c:v>
                </c:pt>
                <c:pt idx="211">
                  <c:v>0.45542377040009391</c:v>
                </c:pt>
                <c:pt idx="212">
                  <c:v>0.45755932983407671</c:v>
                </c:pt>
                <c:pt idx="213">
                  <c:v>0.46245820138985055</c:v>
                </c:pt>
                <c:pt idx="214">
                  <c:v>0.45532441984891725</c:v>
                </c:pt>
                <c:pt idx="215">
                  <c:v>0.44785198263695292</c:v>
                </c:pt>
                <c:pt idx="216">
                  <c:v>0.41385042773947278</c:v>
                </c:pt>
                <c:pt idx="217">
                  <c:v>0.40262776861574745</c:v>
                </c:pt>
                <c:pt idx="218">
                  <c:v>0.40838291764967782</c:v>
                </c:pt>
                <c:pt idx="219">
                  <c:v>0.39939742994676597</c:v>
                </c:pt>
                <c:pt idx="220">
                  <c:v>0.3923753712741111</c:v>
                </c:pt>
                <c:pt idx="221">
                  <c:v>0.37881060956552998</c:v>
                </c:pt>
                <c:pt idx="222">
                  <c:v>0.37557971997635581</c:v>
                </c:pt>
                <c:pt idx="223">
                  <c:v>0.39614129337370696</c:v>
                </c:pt>
                <c:pt idx="224">
                  <c:v>0.42195098252899221</c:v>
                </c:pt>
                <c:pt idx="225">
                  <c:v>0.42776654303874279</c:v>
                </c:pt>
                <c:pt idx="226">
                  <c:v>0.4308258088127615</c:v>
                </c:pt>
                <c:pt idx="227">
                  <c:v>0.4268559682317129</c:v>
                </c:pt>
                <c:pt idx="228">
                  <c:v>0.43135165621957833</c:v>
                </c:pt>
                <c:pt idx="229">
                  <c:v>0.42814246729091687</c:v>
                </c:pt>
                <c:pt idx="230">
                  <c:v>0.4260284437108966</c:v>
                </c:pt>
                <c:pt idx="231">
                  <c:v>0.44390080511138258</c:v>
                </c:pt>
                <c:pt idx="232">
                  <c:v>0.43786280540845107</c:v>
                </c:pt>
                <c:pt idx="233">
                  <c:v>0.41862006613026637</c:v>
                </c:pt>
                <c:pt idx="234">
                  <c:v>0.4183870361249642</c:v>
                </c:pt>
                <c:pt idx="235">
                  <c:v>0.41089159897600747</c:v>
                </c:pt>
                <c:pt idx="236">
                  <c:v>0.40982058963664381</c:v>
                </c:pt>
                <c:pt idx="237">
                  <c:v>0.42667593454680774</c:v>
                </c:pt>
                <c:pt idx="238">
                  <c:v>0.43196417406016796</c:v>
                </c:pt>
                <c:pt idx="239">
                  <c:v>0.43433853281686829</c:v>
                </c:pt>
                <c:pt idx="240">
                  <c:v>0.43712138639711567</c:v>
                </c:pt>
                <c:pt idx="241">
                  <c:v>0.43609776349864049</c:v>
                </c:pt>
                <c:pt idx="242">
                  <c:v>0.44320452795867743</c:v>
                </c:pt>
                <c:pt idx="243">
                  <c:v>0.43194189869721072</c:v>
                </c:pt>
                <c:pt idx="244">
                  <c:v>0.42753502994052878</c:v>
                </c:pt>
                <c:pt idx="245">
                  <c:v>0.42583050725186317</c:v>
                </c:pt>
                <c:pt idx="246">
                  <c:v>0.42697731730261196</c:v>
                </c:pt>
                <c:pt idx="247">
                  <c:v>0.42450675638892649</c:v>
                </c:pt>
                <c:pt idx="248">
                  <c:v>0.41581058431145979</c:v>
                </c:pt>
                <c:pt idx="249">
                  <c:v>0.42437074705103561</c:v>
                </c:pt>
                <c:pt idx="250">
                  <c:v>0.41952899388442838</c:v>
                </c:pt>
                <c:pt idx="251">
                  <c:v>0.41298104068897296</c:v>
                </c:pt>
                <c:pt idx="252">
                  <c:v>0.40944732023743263</c:v>
                </c:pt>
                <c:pt idx="253">
                  <c:v>0.413028358605603</c:v>
                </c:pt>
                <c:pt idx="254">
                  <c:v>0.37638337044078551</c:v>
                </c:pt>
                <c:pt idx="255">
                  <c:v>0.37194968383118587</c:v>
                </c:pt>
                <c:pt idx="256">
                  <c:v>0.37306525953142522</c:v>
                </c:pt>
                <c:pt idx="257">
                  <c:v>0.3792373398268421</c:v>
                </c:pt>
                <c:pt idx="258">
                  <c:v>0.40151366615716927</c:v>
                </c:pt>
                <c:pt idx="259">
                  <c:v>0.41028441982339581</c:v>
                </c:pt>
                <c:pt idx="260">
                  <c:v>0.41658914696397065</c:v>
                </c:pt>
                <c:pt idx="261">
                  <c:v>0.42596205850048713</c:v>
                </c:pt>
                <c:pt idx="262">
                  <c:v>0.42962998318404183</c:v>
                </c:pt>
                <c:pt idx="263">
                  <c:v>0.43862553270435467</c:v>
                </c:pt>
                <c:pt idx="264">
                  <c:v>0.43454149729230768</c:v>
                </c:pt>
                <c:pt idx="265">
                  <c:v>0.48161740728344393</c:v>
                </c:pt>
                <c:pt idx="266">
                  <c:v>0.46349794539752881</c:v>
                </c:pt>
                <c:pt idx="267">
                  <c:v>0.48799571655071944</c:v>
                </c:pt>
                <c:pt idx="268">
                  <c:v>0.47950247242353244</c:v>
                </c:pt>
                <c:pt idx="269">
                  <c:v>0.46499305495705306</c:v>
                </c:pt>
                <c:pt idx="270">
                  <c:v>0.45495989170986395</c:v>
                </c:pt>
                <c:pt idx="271">
                  <c:v>0.44279686569165638</c:v>
                </c:pt>
                <c:pt idx="272">
                  <c:v>0.43852071895188904</c:v>
                </c:pt>
                <c:pt idx="273">
                  <c:v>0.44576201848000563</c:v>
                </c:pt>
                <c:pt idx="274">
                  <c:v>0.44259688787992735</c:v>
                </c:pt>
                <c:pt idx="275">
                  <c:v>0.43266130827773802</c:v>
                </c:pt>
                <c:pt idx="276">
                  <c:v>0.45573204882919766</c:v>
                </c:pt>
                <c:pt idx="277">
                  <c:v>0.44797805393653922</c:v>
                </c:pt>
                <c:pt idx="278">
                  <c:v>0.4421578345197037</c:v>
                </c:pt>
                <c:pt idx="279">
                  <c:v>0.43484288774994079</c:v>
                </c:pt>
                <c:pt idx="280">
                  <c:v>0.41768740454471925</c:v>
                </c:pt>
                <c:pt idx="281">
                  <c:v>0.41743674206541664</c:v>
                </c:pt>
                <c:pt idx="282">
                  <c:v>0.43661141465821074</c:v>
                </c:pt>
                <c:pt idx="283">
                  <c:v>0.43433741820682636</c:v>
                </c:pt>
                <c:pt idx="284">
                  <c:v>0.42827015779768673</c:v>
                </c:pt>
                <c:pt idx="285">
                  <c:v>0.42542504294026329</c:v>
                </c:pt>
                <c:pt idx="286">
                  <c:v>0.41697209039173305</c:v>
                </c:pt>
                <c:pt idx="287">
                  <c:v>0.41205312865675076</c:v>
                </c:pt>
                <c:pt idx="288">
                  <c:v>0.40055831938989883</c:v>
                </c:pt>
                <c:pt idx="289">
                  <c:v>0.39350156322340324</c:v>
                </c:pt>
                <c:pt idx="290">
                  <c:v>0.38951399017063432</c:v>
                </c:pt>
                <c:pt idx="291">
                  <c:v>0.40623032935769399</c:v>
                </c:pt>
                <c:pt idx="292">
                  <c:v>0.40784907036203055</c:v>
                </c:pt>
                <c:pt idx="293">
                  <c:v>0.40866543813913636</c:v>
                </c:pt>
                <c:pt idx="294">
                  <c:v>0.40323777969002861</c:v>
                </c:pt>
                <c:pt idx="295">
                  <c:v>0.45501229891493244</c:v>
                </c:pt>
                <c:pt idx="296">
                  <c:v>0.44729279809979694</c:v>
                </c:pt>
                <c:pt idx="297">
                  <c:v>0.45173338267417679</c:v>
                </c:pt>
                <c:pt idx="298">
                  <c:v>0.4454958808900516</c:v>
                </c:pt>
                <c:pt idx="299">
                  <c:v>0.44020457111188971</c:v>
                </c:pt>
                <c:pt idx="300">
                  <c:v>0.44947523306289083</c:v>
                </c:pt>
                <c:pt idx="301">
                  <c:v>0.42480314135546754</c:v>
                </c:pt>
                <c:pt idx="302">
                  <c:v>0.44539449453166141</c:v>
                </c:pt>
                <c:pt idx="303">
                  <c:v>0.44138095069277578</c:v>
                </c:pt>
                <c:pt idx="304">
                  <c:v>0.43760210644188258</c:v>
                </c:pt>
                <c:pt idx="305">
                  <c:v>0.43048008401084431</c:v>
                </c:pt>
                <c:pt idx="306">
                  <c:v>0.42435094327887335</c:v>
                </c:pt>
                <c:pt idx="307">
                  <c:v>0.45436866014363819</c:v>
                </c:pt>
                <c:pt idx="308">
                  <c:v>0.4506689002651002</c:v>
                </c:pt>
                <c:pt idx="309">
                  <c:v>0.4397653176813604</c:v>
                </c:pt>
                <c:pt idx="310">
                  <c:v>0.45655833810021423</c:v>
                </c:pt>
                <c:pt idx="311">
                  <c:v>0.5008247725152104</c:v>
                </c:pt>
                <c:pt idx="312">
                  <c:v>0.50046243637063459</c:v>
                </c:pt>
                <c:pt idx="313">
                  <c:v>0.470060363838878</c:v>
                </c:pt>
                <c:pt idx="314">
                  <c:v>0.45929651691001028</c:v>
                </c:pt>
                <c:pt idx="315">
                  <c:v>0.45696356811381733</c:v>
                </c:pt>
                <c:pt idx="316">
                  <c:v>0.48634946122861616</c:v>
                </c:pt>
                <c:pt idx="317">
                  <c:v>0.43323814746211237</c:v>
                </c:pt>
                <c:pt idx="318">
                  <c:v>0.46231237074865983</c:v>
                </c:pt>
                <c:pt idx="319">
                  <c:v>0.46873057023688813</c:v>
                </c:pt>
                <c:pt idx="320">
                  <c:v>0.48182031814101212</c:v>
                </c:pt>
                <c:pt idx="321">
                  <c:v>0.47955515040660296</c:v>
                </c:pt>
                <c:pt idx="322">
                  <c:v>0.47324257574624767</c:v>
                </c:pt>
                <c:pt idx="323">
                  <c:v>0.44867834809978641</c:v>
                </c:pt>
                <c:pt idx="324">
                  <c:v>0.48675095292006643</c:v>
                </c:pt>
                <c:pt idx="325">
                  <c:v>0.47195079569628096</c:v>
                </c:pt>
                <c:pt idx="326">
                  <c:v>0.4605304864888024</c:v>
                </c:pt>
                <c:pt idx="327">
                  <c:v>0.5019606231285676</c:v>
                </c:pt>
                <c:pt idx="328">
                  <c:v>0.54658665365300341</c:v>
                </c:pt>
                <c:pt idx="329">
                  <c:v>0.55250651391329475</c:v>
                </c:pt>
                <c:pt idx="330">
                  <c:v>0.53942718297463277</c:v>
                </c:pt>
                <c:pt idx="331">
                  <c:v>0.52517390309847489</c:v>
                </c:pt>
                <c:pt idx="332">
                  <c:v>0.49464785816582607</c:v>
                </c:pt>
                <c:pt idx="333">
                  <c:v>0.49680922108358971</c:v>
                </c:pt>
                <c:pt idx="334">
                  <c:v>0.51130157437163615</c:v>
                </c:pt>
                <c:pt idx="335">
                  <c:v>0.49866867315917685</c:v>
                </c:pt>
                <c:pt idx="336">
                  <c:v>0.50587928833022155</c:v>
                </c:pt>
                <c:pt idx="337">
                  <c:v>0.51161095029030312</c:v>
                </c:pt>
                <c:pt idx="338">
                  <c:v>0.50919118597512514</c:v>
                </c:pt>
                <c:pt idx="339">
                  <c:v>0.50217621508952859</c:v>
                </c:pt>
                <c:pt idx="340">
                  <c:v>0.51139342631477502</c:v>
                </c:pt>
                <c:pt idx="341">
                  <c:v>0.50376658343281433</c:v>
                </c:pt>
                <c:pt idx="342">
                  <c:v>0.49262243581205045</c:v>
                </c:pt>
                <c:pt idx="343">
                  <c:v>0.48967067489066674</c:v>
                </c:pt>
                <c:pt idx="344">
                  <c:v>0.5100335411168091</c:v>
                </c:pt>
                <c:pt idx="345">
                  <c:v>0.51870945454881456</c:v>
                </c:pt>
                <c:pt idx="346">
                  <c:v>0.50659916145113437</c:v>
                </c:pt>
                <c:pt idx="347">
                  <c:v>0.49918985866941512</c:v>
                </c:pt>
                <c:pt idx="348">
                  <c:v>0.50166167232919034</c:v>
                </c:pt>
                <c:pt idx="349">
                  <c:v>0.50142639331661731</c:v>
                </c:pt>
                <c:pt idx="350">
                  <c:v>0.5152977781107746</c:v>
                </c:pt>
                <c:pt idx="351">
                  <c:v>0.49867917641125248</c:v>
                </c:pt>
                <c:pt idx="352">
                  <c:v>0.49901618385664859</c:v>
                </c:pt>
                <c:pt idx="353">
                  <c:v>0.47817396239252802</c:v>
                </c:pt>
                <c:pt idx="354">
                  <c:v>0.46882038641348617</c:v>
                </c:pt>
                <c:pt idx="355">
                  <c:v>0.42991109786462206</c:v>
                </c:pt>
                <c:pt idx="356">
                  <c:v>0.41605242770786627</c:v>
                </c:pt>
                <c:pt idx="357">
                  <c:v>0.44437330713647316</c:v>
                </c:pt>
                <c:pt idx="358">
                  <c:v>0.46621608905761464</c:v>
                </c:pt>
                <c:pt idx="359">
                  <c:v>0.45301110145528162</c:v>
                </c:pt>
                <c:pt idx="360">
                  <c:v>0.40983271857168785</c:v>
                </c:pt>
                <c:pt idx="361">
                  <c:v>0.39388488268213989</c:v>
                </c:pt>
                <c:pt idx="362">
                  <c:v>0.44622784313930142</c:v>
                </c:pt>
                <c:pt idx="363">
                  <c:v>0.49243293952148626</c:v>
                </c:pt>
                <c:pt idx="364">
                  <c:v>0.52258069794913786</c:v>
                </c:pt>
                <c:pt idx="365">
                  <c:v>0.53046156683773449</c:v>
                </c:pt>
                <c:pt idx="366">
                  <c:v>0.57887269037423172</c:v>
                </c:pt>
                <c:pt idx="367">
                  <c:v>0.59938189847402668</c:v>
                </c:pt>
                <c:pt idx="368">
                  <c:v>0.5806640212893065</c:v>
                </c:pt>
                <c:pt idx="369">
                  <c:v>0.6118172881040711</c:v>
                </c:pt>
                <c:pt idx="370">
                  <c:v>0.60104247416783219</c:v>
                </c:pt>
                <c:pt idx="371">
                  <c:v>0.61353766773632623</c:v>
                </c:pt>
                <c:pt idx="372">
                  <c:v>0.62647244286767201</c:v>
                </c:pt>
                <c:pt idx="373">
                  <c:v>0.63364855280781029</c:v>
                </c:pt>
                <c:pt idx="374">
                  <c:v>0.6160505797728465</c:v>
                </c:pt>
                <c:pt idx="375">
                  <c:v>0.60954798032967339</c:v>
                </c:pt>
                <c:pt idx="376">
                  <c:v>0.60158084746428819</c:v>
                </c:pt>
                <c:pt idx="377">
                  <c:v>0.61474297869886274</c:v>
                </c:pt>
                <c:pt idx="378">
                  <c:v>0.58918653982400804</c:v>
                </c:pt>
                <c:pt idx="379">
                  <c:v>0.59892362244223563</c:v>
                </c:pt>
                <c:pt idx="380">
                  <c:v>0.58701050253705989</c:v>
                </c:pt>
                <c:pt idx="381">
                  <c:v>0.58477480098471979</c:v>
                </c:pt>
                <c:pt idx="382">
                  <c:v>0.57616617244466961</c:v>
                </c:pt>
                <c:pt idx="383">
                  <c:v>0.57120086054930808</c:v>
                </c:pt>
                <c:pt idx="384">
                  <c:v>0.58104542559635797</c:v>
                </c:pt>
                <c:pt idx="385">
                  <c:v>0.59732274988872747</c:v>
                </c:pt>
                <c:pt idx="386">
                  <c:v>0.55888437056639939</c:v>
                </c:pt>
                <c:pt idx="387">
                  <c:v>0.53165608528841068</c:v>
                </c:pt>
                <c:pt idx="388">
                  <c:v>0.52371865053259181</c:v>
                </c:pt>
                <c:pt idx="389">
                  <c:v>0.51828098160699831</c:v>
                </c:pt>
                <c:pt idx="390">
                  <c:v>0.52094418758330963</c:v>
                </c:pt>
                <c:pt idx="391">
                  <c:v>0.52232391665538613</c:v>
                </c:pt>
                <c:pt idx="392">
                  <c:v>0.54421316063955449</c:v>
                </c:pt>
                <c:pt idx="393">
                  <c:v>0.54790605875770571</c:v>
                </c:pt>
                <c:pt idx="394">
                  <c:v>0.55501869401895565</c:v>
                </c:pt>
                <c:pt idx="395">
                  <c:v>0.52868386940261236</c:v>
                </c:pt>
                <c:pt idx="396">
                  <c:v>0.53066846141691737</c:v>
                </c:pt>
                <c:pt idx="397">
                  <c:v>0.53814255817094669</c:v>
                </c:pt>
                <c:pt idx="398">
                  <c:v>0.51865467231736251</c:v>
                </c:pt>
                <c:pt idx="399">
                  <c:v>0.51337409425216507</c:v>
                </c:pt>
                <c:pt idx="400">
                  <c:v>0.50382102719772293</c:v>
                </c:pt>
                <c:pt idx="401">
                  <c:v>0.50514109730862033</c:v>
                </c:pt>
                <c:pt idx="402">
                  <c:v>0.49732953496092347</c:v>
                </c:pt>
                <c:pt idx="403">
                  <c:v>0.49059830393593384</c:v>
                </c:pt>
                <c:pt idx="404">
                  <c:v>0.49113417464685766</c:v>
                </c:pt>
                <c:pt idx="405">
                  <c:v>0.50220444046785262</c:v>
                </c:pt>
                <c:pt idx="406">
                  <c:v>0.50753690446987787</c:v>
                </c:pt>
                <c:pt idx="407">
                  <c:v>0.51712412186791379</c:v>
                </c:pt>
                <c:pt idx="408">
                  <c:v>0.50108218525046955</c:v>
                </c:pt>
                <c:pt idx="409">
                  <c:v>0.50550919625405932</c:v>
                </c:pt>
                <c:pt idx="410">
                  <c:v>0.4986436440464676</c:v>
                </c:pt>
                <c:pt idx="411">
                  <c:v>0.50006096290819713</c:v>
                </c:pt>
                <c:pt idx="412">
                  <c:v>0.50018993696457237</c:v>
                </c:pt>
                <c:pt idx="413">
                  <c:v>0.49108510926857574</c:v>
                </c:pt>
                <c:pt idx="414">
                  <c:v>0.50328261769405513</c:v>
                </c:pt>
                <c:pt idx="415">
                  <c:v>0.50280279030935882</c:v>
                </c:pt>
                <c:pt idx="416">
                  <c:v>0.5184958733092303</c:v>
                </c:pt>
                <c:pt idx="417">
                  <c:v>0.49941086071537116</c:v>
                </c:pt>
                <c:pt idx="418">
                  <c:v>0.49041839855000408</c:v>
                </c:pt>
                <c:pt idx="419">
                  <c:v>0.49703640677734057</c:v>
                </c:pt>
                <c:pt idx="420">
                  <c:v>0.5119553458429752</c:v>
                </c:pt>
                <c:pt idx="421">
                  <c:v>0.51125622158266038</c:v>
                </c:pt>
                <c:pt idx="422">
                  <c:v>0.51140398962454914</c:v>
                </c:pt>
                <c:pt idx="423">
                  <c:v>0.49065610822799549</c:v>
                </c:pt>
                <c:pt idx="424">
                  <c:v>0.49333798288764408</c:v>
                </c:pt>
                <c:pt idx="425">
                  <c:v>0.50252058907193409</c:v>
                </c:pt>
                <c:pt idx="426">
                  <c:v>0.49830697181427303</c:v>
                </c:pt>
                <c:pt idx="427">
                  <c:v>0.5046964681859385</c:v>
                </c:pt>
                <c:pt idx="428">
                  <c:v>0.49235511351172956</c:v>
                </c:pt>
                <c:pt idx="429">
                  <c:v>0.48111234949806952</c:v>
                </c:pt>
                <c:pt idx="430">
                  <c:v>0.49737307748271664</c:v>
                </c:pt>
                <c:pt idx="431">
                  <c:v>0.51090517033894767</c:v>
                </c:pt>
                <c:pt idx="432">
                  <c:v>0.50613999262288645</c:v>
                </c:pt>
                <c:pt idx="433">
                  <c:v>0.50732318492870654</c:v>
                </c:pt>
                <c:pt idx="434">
                  <c:v>0.52235565547533369</c:v>
                </c:pt>
                <c:pt idx="435">
                  <c:v>0.51583638116319364</c:v>
                </c:pt>
                <c:pt idx="436">
                  <c:v>0.51822570291522296</c:v>
                </c:pt>
                <c:pt idx="437">
                  <c:v>0.52750168709021761</c:v>
                </c:pt>
                <c:pt idx="438">
                  <c:v>0.51887771488719292</c:v>
                </c:pt>
                <c:pt idx="439">
                  <c:v>0.52311682587319919</c:v>
                </c:pt>
                <c:pt idx="440">
                  <c:v>0.52464869354892041</c:v>
                </c:pt>
                <c:pt idx="441">
                  <c:v>0.52350567314439322</c:v>
                </c:pt>
                <c:pt idx="442">
                  <c:v>0.5595189358643885</c:v>
                </c:pt>
                <c:pt idx="443">
                  <c:v>0.55181251129328068</c:v>
                </c:pt>
                <c:pt idx="444">
                  <c:v>0.56364900769658466</c:v>
                </c:pt>
                <c:pt idx="445">
                  <c:v>0.53408353254485641</c:v>
                </c:pt>
                <c:pt idx="446">
                  <c:v>0.52344689811192435</c:v>
                </c:pt>
                <c:pt idx="447">
                  <c:v>0.51773235819999441</c:v>
                </c:pt>
                <c:pt idx="448">
                  <c:v>0.5106731949449117</c:v>
                </c:pt>
                <c:pt idx="449">
                  <c:v>0.51250958668184543</c:v>
                </c:pt>
                <c:pt idx="450">
                  <c:v>0.51527349771444086</c:v>
                </c:pt>
                <c:pt idx="451">
                  <c:v>0.52954570519265987</c:v>
                </c:pt>
                <c:pt idx="452">
                  <c:v>0.53876022754305997</c:v>
                </c:pt>
                <c:pt idx="453">
                  <c:v>0.55004987457884935</c:v>
                </c:pt>
                <c:pt idx="454">
                  <c:v>0.57931735273613794</c:v>
                </c:pt>
                <c:pt idx="455">
                  <c:v>0.573944211951395</c:v>
                </c:pt>
                <c:pt idx="456">
                  <c:v>0.58566575098220919</c:v>
                </c:pt>
                <c:pt idx="457">
                  <c:v>0.59653131481479782</c:v>
                </c:pt>
                <c:pt idx="458">
                  <c:v>0.57844274333724921</c:v>
                </c:pt>
                <c:pt idx="459">
                  <c:v>0.56848563409328934</c:v>
                </c:pt>
                <c:pt idx="460">
                  <c:v>0.56085816806567756</c:v>
                </c:pt>
                <c:pt idx="461">
                  <c:v>0.54892187581270979</c:v>
                </c:pt>
                <c:pt idx="462">
                  <c:v>0.54597550997877087</c:v>
                </c:pt>
                <c:pt idx="463">
                  <c:v>0.53903813360271602</c:v>
                </c:pt>
                <c:pt idx="464">
                  <c:v>0.54706447550728088</c:v>
                </c:pt>
                <c:pt idx="465">
                  <c:v>0.51150017527528235</c:v>
                </c:pt>
                <c:pt idx="466">
                  <c:v>0.52425268171713746</c:v>
                </c:pt>
                <c:pt idx="467">
                  <c:v>0.51455045370257713</c:v>
                </c:pt>
                <c:pt idx="468">
                  <c:v>0.51528688235667297</c:v>
                </c:pt>
                <c:pt idx="469">
                  <c:v>0.52294208971625322</c:v>
                </c:pt>
                <c:pt idx="470">
                  <c:v>0.53328168668798293</c:v>
                </c:pt>
                <c:pt idx="471">
                  <c:v>0.53574034348392918</c:v>
                </c:pt>
                <c:pt idx="472">
                  <c:v>0.52871388722737789</c:v>
                </c:pt>
                <c:pt idx="473">
                  <c:v>0.5127076647798966</c:v>
                </c:pt>
                <c:pt idx="474">
                  <c:v>0.50397874329179637</c:v>
                </c:pt>
                <c:pt idx="475">
                  <c:v>0.48454738484443921</c:v>
                </c:pt>
                <c:pt idx="476">
                  <c:v>0.47332383681084633</c:v>
                </c:pt>
                <c:pt idx="477">
                  <c:v>0.47554818946089178</c:v>
                </c:pt>
                <c:pt idx="478">
                  <c:v>0.52083048608063409</c:v>
                </c:pt>
                <c:pt idx="479">
                  <c:v>0.53982389646876638</c:v>
                </c:pt>
                <c:pt idx="480">
                  <c:v>0.53835093780178167</c:v>
                </c:pt>
                <c:pt idx="481">
                  <c:v>0.51646141966835668</c:v>
                </c:pt>
                <c:pt idx="482">
                  <c:v>0.5146482650352131</c:v>
                </c:pt>
                <c:pt idx="483">
                  <c:v>0.51545680075454114</c:v>
                </c:pt>
                <c:pt idx="484">
                  <c:v>0.51399362991959152</c:v>
                </c:pt>
                <c:pt idx="485">
                  <c:v>0.51286707046264113</c:v>
                </c:pt>
                <c:pt idx="486">
                  <c:v>0.52724401942723076</c:v>
                </c:pt>
                <c:pt idx="487">
                  <c:v>0.5040191325197213</c:v>
                </c:pt>
                <c:pt idx="488">
                  <c:v>0.50547954015635577</c:v>
                </c:pt>
                <c:pt idx="489">
                  <c:v>0.48760742088363457</c:v>
                </c:pt>
                <c:pt idx="490">
                  <c:v>0.49578295432658104</c:v>
                </c:pt>
                <c:pt idx="491">
                  <c:v>0.49017099503605027</c:v>
                </c:pt>
                <c:pt idx="492">
                  <c:v>0.49307637656087716</c:v>
                </c:pt>
                <c:pt idx="493">
                  <c:v>0.50270596965104375</c:v>
                </c:pt>
                <c:pt idx="494">
                  <c:v>0.51202695018702615</c:v>
                </c:pt>
                <c:pt idx="495">
                  <c:v>0.49992874408322752</c:v>
                </c:pt>
                <c:pt idx="496">
                  <c:v>0.50329085149146657</c:v>
                </c:pt>
                <c:pt idx="497">
                  <c:v>0.48067755104316912</c:v>
                </c:pt>
                <c:pt idx="498">
                  <c:v>0.47893949140179143</c:v>
                </c:pt>
                <c:pt idx="499">
                  <c:v>0.50660500533974517</c:v>
                </c:pt>
                <c:pt idx="500">
                  <c:v>0.50560720830026862</c:v>
                </c:pt>
                <c:pt idx="501">
                  <c:v>0.52262235431054449</c:v>
                </c:pt>
                <c:pt idx="502">
                  <c:v>0.53420331524338438</c:v>
                </c:pt>
                <c:pt idx="503">
                  <c:v>0.5342742163884594</c:v>
                </c:pt>
                <c:pt idx="504">
                  <c:v>0.52837260878568182</c:v>
                </c:pt>
                <c:pt idx="505">
                  <c:v>0.52657903307752774</c:v>
                </c:pt>
                <c:pt idx="506">
                  <c:v>0.53007360705553253</c:v>
                </c:pt>
                <c:pt idx="507">
                  <c:v>0.59073376068482775</c:v>
                </c:pt>
                <c:pt idx="508">
                  <c:v>0.60054927298194338</c:v>
                </c:pt>
                <c:pt idx="509">
                  <c:v>0.57929308007066549</c:v>
                </c:pt>
                <c:pt idx="510">
                  <c:v>0.5699849303900496</c:v>
                </c:pt>
                <c:pt idx="511">
                  <c:v>0.5605971733413051</c:v>
                </c:pt>
                <c:pt idx="512">
                  <c:v>0.54453002332484945</c:v>
                </c:pt>
                <c:pt idx="513">
                  <c:v>0.54301760057144033</c:v>
                </c:pt>
                <c:pt idx="514">
                  <c:v>0.54952912093855233</c:v>
                </c:pt>
                <c:pt idx="515">
                  <c:v>0.54534902004613761</c:v>
                </c:pt>
                <c:pt idx="516">
                  <c:v>0.55373799367187149</c:v>
                </c:pt>
                <c:pt idx="517">
                  <c:v>0.57280683807935917</c:v>
                </c:pt>
                <c:pt idx="518">
                  <c:v>0.57262014605987765</c:v>
                </c:pt>
                <c:pt idx="519">
                  <c:v>0.48893335802817983</c:v>
                </c:pt>
                <c:pt idx="520">
                  <c:v>0.47844324786161585</c:v>
                </c:pt>
                <c:pt idx="521">
                  <c:v>0.47136648201332587</c:v>
                </c:pt>
                <c:pt idx="522">
                  <c:v>0.47939424370370526</c:v>
                </c:pt>
                <c:pt idx="523">
                  <c:v>0.46914120993846592</c:v>
                </c:pt>
                <c:pt idx="524">
                  <c:v>0.48163668142785848</c:v>
                </c:pt>
                <c:pt idx="525">
                  <c:v>0.49030097083107016</c:v>
                </c:pt>
                <c:pt idx="526">
                  <c:v>0.49601400915986527</c:v>
                </c:pt>
                <c:pt idx="527">
                  <c:v>0.4949795453053199</c:v>
                </c:pt>
                <c:pt idx="528">
                  <c:v>0.48270993989865829</c:v>
                </c:pt>
                <c:pt idx="529">
                  <c:v>0.47642721769565621</c:v>
                </c:pt>
                <c:pt idx="530">
                  <c:v>0.46557808242282289</c:v>
                </c:pt>
                <c:pt idx="531">
                  <c:v>0.48324435685154776</c:v>
                </c:pt>
                <c:pt idx="532">
                  <c:v>0.46750098430568032</c:v>
                </c:pt>
                <c:pt idx="533">
                  <c:v>0.47151785691745357</c:v>
                </c:pt>
                <c:pt idx="534">
                  <c:v>0.48114886440538435</c:v>
                </c:pt>
                <c:pt idx="535">
                  <c:v>0.4749807030067783</c:v>
                </c:pt>
                <c:pt idx="536">
                  <c:v>0.47158474205352335</c:v>
                </c:pt>
                <c:pt idx="537">
                  <c:v>0.46803128677294187</c:v>
                </c:pt>
                <c:pt idx="538">
                  <c:v>0.45977897542752211</c:v>
                </c:pt>
                <c:pt idx="539">
                  <c:v>0.43559555004928452</c:v>
                </c:pt>
                <c:pt idx="540">
                  <c:v>0.41793393938526291</c:v>
                </c:pt>
                <c:pt idx="541">
                  <c:v>0.4057877789663441</c:v>
                </c:pt>
                <c:pt idx="542">
                  <c:v>0.40873424202316139</c:v>
                </c:pt>
                <c:pt idx="543">
                  <c:v>0.40003659647230383</c:v>
                </c:pt>
                <c:pt idx="544">
                  <c:v>0.390728514118937</c:v>
                </c:pt>
                <c:pt idx="545">
                  <c:v>0.3814373990180559</c:v>
                </c:pt>
                <c:pt idx="546">
                  <c:v>0.40175090426107229</c:v>
                </c:pt>
                <c:pt idx="547">
                  <c:v>0.39660633474275736</c:v>
                </c:pt>
                <c:pt idx="548">
                  <c:v>0.39750485711710165</c:v>
                </c:pt>
                <c:pt idx="549">
                  <c:v>0.39852354943682144</c:v>
                </c:pt>
                <c:pt idx="550">
                  <c:v>0.39703320842789747</c:v>
                </c:pt>
                <c:pt idx="551">
                  <c:v>0.40175315037091974</c:v>
                </c:pt>
                <c:pt idx="552">
                  <c:v>0.40500124342619043</c:v>
                </c:pt>
                <c:pt idx="553">
                  <c:v>0.41011081433111995</c:v>
                </c:pt>
                <c:pt idx="554">
                  <c:v>0.4127688978563161</c:v>
                </c:pt>
                <c:pt idx="555">
                  <c:v>0.41826693153592043</c:v>
                </c:pt>
                <c:pt idx="556">
                  <c:v>0.42387225426065955</c:v>
                </c:pt>
                <c:pt idx="557">
                  <c:v>0.42011931585653312</c:v>
                </c:pt>
                <c:pt idx="558">
                  <c:v>0.43313341126280169</c:v>
                </c:pt>
                <c:pt idx="559">
                  <c:v>0.43220031073980103</c:v>
                </c:pt>
                <c:pt idx="560">
                  <c:v>0.44880420233296692</c:v>
                </c:pt>
                <c:pt idx="561">
                  <c:v>0.45183071025386778</c:v>
                </c:pt>
                <c:pt idx="562">
                  <c:v>0.46066172090151597</c:v>
                </c:pt>
                <c:pt idx="563">
                  <c:v>0.4519214751551211</c:v>
                </c:pt>
                <c:pt idx="564">
                  <c:v>0.45114936148312995</c:v>
                </c:pt>
                <c:pt idx="565">
                  <c:v>0.45565107154540324</c:v>
                </c:pt>
                <c:pt idx="566">
                  <c:v>0.45403159626420486</c:v>
                </c:pt>
                <c:pt idx="567">
                  <c:v>0.45100491215178012</c:v>
                </c:pt>
                <c:pt idx="568">
                  <c:v>0.4610155014361263</c:v>
                </c:pt>
                <c:pt idx="569">
                  <c:v>0.46546463808630562</c:v>
                </c:pt>
                <c:pt idx="570">
                  <c:v>0.4724940375507356</c:v>
                </c:pt>
                <c:pt idx="571">
                  <c:v>0.46916959202207198</c:v>
                </c:pt>
                <c:pt idx="572">
                  <c:v>0.46914223390762605</c:v>
                </c:pt>
                <c:pt idx="573">
                  <c:v>0.46248821766275844</c:v>
                </c:pt>
                <c:pt idx="574">
                  <c:v>0.47045277294975651</c:v>
                </c:pt>
                <c:pt idx="575">
                  <c:v>0.46653300938818432</c:v>
                </c:pt>
                <c:pt idx="576">
                  <c:v>0.48565427419131524</c:v>
                </c:pt>
                <c:pt idx="577">
                  <c:v>0.48603861204203069</c:v>
                </c:pt>
                <c:pt idx="578">
                  <c:v>0.48445858657910712</c:v>
                </c:pt>
                <c:pt idx="579">
                  <c:v>0.48582400057115754</c:v>
                </c:pt>
                <c:pt idx="580">
                  <c:v>0.48487083788006874</c:v>
                </c:pt>
                <c:pt idx="581">
                  <c:v>0.4848271283799353</c:v>
                </c:pt>
                <c:pt idx="582">
                  <c:v>0.47451718647780677</c:v>
                </c:pt>
                <c:pt idx="583">
                  <c:v>0.45999473544201147</c:v>
                </c:pt>
                <c:pt idx="584">
                  <c:v>0.46384357388350927</c:v>
                </c:pt>
                <c:pt idx="585">
                  <c:v>0.45359882625815323</c:v>
                </c:pt>
                <c:pt idx="586">
                  <c:v>0.45952197659884531</c:v>
                </c:pt>
                <c:pt idx="587">
                  <c:v>0.45778973964857372</c:v>
                </c:pt>
                <c:pt idx="588">
                  <c:v>0.46549875352964126</c:v>
                </c:pt>
                <c:pt idx="589">
                  <c:v>0.49477184342293895</c:v>
                </c:pt>
                <c:pt idx="590">
                  <c:v>0.47691353720605972</c:v>
                </c:pt>
                <c:pt idx="591">
                  <c:v>0.48064995495575502</c:v>
                </c:pt>
                <c:pt idx="592">
                  <c:v>0.48652658728721021</c:v>
                </c:pt>
                <c:pt idx="593">
                  <c:v>0.48692640780365409</c:v>
                </c:pt>
                <c:pt idx="594">
                  <c:v>0.4812540233960293</c:v>
                </c:pt>
                <c:pt idx="595">
                  <c:v>0.4800597943798775</c:v>
                </c:pt>
                <c:pt idx="596">
                  <c:v>0.4832633087128293</c:v>
                </c:pt>
                <c:pt idx="597">
                  <c:v>0.48222055635174244</c:v>
                </c:pt>
                <c:pt idx="598">
                  <c:v>0.4460132035583162</c:v>
                </c:pt>
                <c:pt idx="599">
                  <c:v>0.45582137126389721</c:v>
                </c:pt>
                <c:pt idx="600">
                  <c:v>0.46468033454707147</c:v>
                </c:pt>
                <c:pt idx="601">
                  <c:v>0.46649530721371713</c:v>
                </c:pt>
                <c:pt idx="602">
                  <c:v>0.49008538751456104</c:v>
                </c:pt>
                <c:pt idx="603">
                  <c:v>0.50553128853483953</c:v>
                </c:pt>
                <c:pt idx="604">
                  <c:v>0.49886172356861785</c:v>
                </c:pt>
                <c:pt idx="605">
                  <c:v>0.49592930423012604</c:v>
                </c:pt>
                <c:pt idx="606">
                  <c:v>0.49691666856257538</c:v>
                </c:pt>
                <c:pt idx="607">
                  <c:v>0.49141493470278919</c:v>
                </c:pt>
                <c:pt idx="608">
                  <c:v>0.46495217790088411</c:v>
                </c:pt>
                <c:pt idx="609">
                  <c:v>0.47553287122268328</c:v>
                </c:pt>
                <c:pt idx="610">
                  <c:v>0.48434305411906659</c:v>
                </c:pt>
                <c:pt idx="611">
                  <c:v>0.46871343290832379</c:v>
                </c:pt>
                <c:pt idx="612">
                  <c:v>0.47695645714294183</c:v>
                </c:pt>
                <c:pt idx="613">
                  <c:v>0.48349472811196792</c:v>
                </c:pt>
                <c:pt idx="614">
                  <c:v>0.48586922597883286</c:v>
                </c:pt>
                <c:pt idx="615">
                  <c:v>0.48859006173193487</c:v>
                </c:pt>
                <c:pt idx="616">
                  <c:v>0.4909392738065384</c:v>
                </c:pt>
                <c:pt idx="617">
                  <c:v>0.49395621790970284</c:v>
                </c:pt>
                <c:pt idx="618">
                  <c:v>0.50713811892908223</c:v>
                </c:pt>
                <c:pt idx="619">
                  <c:v>0.53841596157999561</c:v>
                </c:pt>
                <c:pt idx="620">
                  <c:v>0.50357798307379675</c:v>
                </c:pt>
                <c:pt idx="621">
                  <c:v>0.48257310655608882</c:v>
                </c:pt>
                <c:pt idx="622">
                  <c:v>0.46455494343196002</c:v>
                </c:pt>
                <c:pt idx="623">
                  <c:v>0.47340980660481452</c:v>
                </c:pt>
                <c:pt idx="624">
                  <c:v>0.47816825414167929</c:v>
                </c:pt>
                <c:pt idx="625">
                  <c:v>0.50095463088325387</c:v>
                </c:pt>
                <c:pt idx="626">
                  <c:v>0.49735664533392854</c:v>
                </c:pt>
                <c:pt idx="627">
                  <c:v>0.50212306514711058</c:v>
                </c:pt>
                <c:pt idx="628">
                  <c:v>0.49415734331103484</c:v>
                </c:pt>
                <c:pt idx="629">
                  <c:v>0.48402284081616431</c:v>
                </c:pt>
                <c:pt idx="630">
                  <c:v>0.49376713125968541</c:v>
                </c:pt>
                <c:pt idx="631">
                  <c:v>0.48563229920340723</c:v>
                </c:pt>
                <c:pt idx="632">
                  <c:v>0.48949577082970913</c:v>
                </c:pt>
                <c:pt idx="633">
                  <c:v>0.48256360991749225</c:v>
                </c:pt>
                <c:pt idx="634">
                  <c:v>0.48865070914831665</c:v>
                </c:pt>
                <c:pt idx="635">
                  <c:v>0.50752007239911223</c:v>
                </c:pt>
                <c:pt idx="636">
                  <c:v>0.49722749123313192</c:v>
                </c:pt>
                <c:pt idx="637">
                  <c:v>0.4861683926191967</c:v>
                </c:pt>
                <c:pt idx="638">
                  <c:v>0.46762819298203961</c:v>
                </c:pt>
                <c:pt idx="639">
                  <c:v>0.47865568089502775</c:v>
                </c:pt>
                <c:pt idx="640">
                  <c:v>0.42463976473098036</c:v>
                </c:pt>
                <c:pt idx="641">
                  <c:v>0.43513862563498362</c:v>
                </c:pt>
                <c:pt idx="642">
                  <c:v>0.47072131413518359</c:v>
                </c:pt>
                <c:pt idx="643">
                  <c:v>0.44554467728069591</c:v>
                </c:pt>
                <c:pt idx="644">
                  <c:v>0.43739814476949895</c:v>
                </c:pt>
                <c:pt idx="645">
                  <c:v>0.42752401660426287</c:v>
                </c:pt>
                <c:pt idx="646">
                  <c:v>0.43747938313290718</c:v>
                </c:pt>
                <c:pt idx="647">
                  <c:v>0.41199367245076085</c:v>
                </c:pt>
                <c:pt idx="648">
                  <c:v>0.40527787145975114</c:v>
                </c:pt>
                <c:pt idx="649">
                  <c:v>0.40647332288453136</c:v>
                </c:pt>
                <c:pt idx="650">
                  <c:v>0.40741916853906029</c:v>
                </c:pt>
                <c:pt idx="651">
                  <c:v>0.38636686184912927</c:v>
                </c:pt>
                <c:pt idx="652">
                  <c:v>0.36711555606479135</c:v>
                </c:pt>
                <c:pt idx="653">
                  <c:v>0.33869905353349289</c:v>
                </c:pt>
                <c:pt idx="654">
                  <c:v>0.34462123418690815</c:v>
                </c:pt>
                <c:pt idx="655">
                  <c:v>0.31908631588005004</c:v>
                </c:pt>
                <c:pt idx="656">
                  <c:v>0.32488974595401138</c:v>
                </c:pt>
                <c:pt idx="657">
                  <c:v>0.30957419180486923</c:v>
                </c:pt>
                <c:pt idx="658">
                  <c:v>0.31246953709427822</c:v>
                </c:pt>
                <c:pt idx="659">
                  <c:v>0.31301737028721105</c:v>
                </c:pt>
                <c:pt idx="660">
                  <c:v>0.32006201813768326</c:v>
                </c:pt>
                <c:pt idx="661">
                  <c:v>0.30620821297917622</c:v>
                </c:pt>
                <c:pt idx="662">
                  <c:v>0.31387370302523288</c:v>
                </c:pt>
                <c:pt idx="663">
                  <c:v>0.29815343582890608</c:v>
                </c:pt>
                <c:pt idx="664">
                  <c:v>0.28388834984097661</c:v>
                </c:pt>
                <c:pt idx="665">
                  <c:v>0.25621063209473122</c:v>
                </c:pt>
                <c:pt idx="666">
                  <c:v>0.27768268439470711</c:v>
                </c:pt>
                <c:pt idx="667">
                  <c:v>0.27070134877412516</c:v>
                </c:pt>
                <c:pt idx="668">
                  <c:v>0.29180573346130095</c:v>
                </c:pt>
                <c:pt idx="669">
                  <c:v>0.2773047164494456</c:v>
                </c:pt>
                <c:pt idx="670">
                  <c:v>0.24283189295540691</c:v>
                </c:pt>
                <c:pt idx="671">
                  <c:v>0.24338561697752362</c:v>
                </c:pt>
                <c:pt idx="672">
                  <c:v>0.2133955739848179</c:v>
                </c:pt>
                <c:pt idx="673">
                  <c:v>0.2131268152618743</c:v>
                </c:pt>
                <c:pt idx="674">
                  <c:v>0.21194286658585268</c:v>
                </c:pt>
                <c:pt idx="675">
                  <c:v>0.21517084131967576</c:v>
                </c:pt>
                <c:pt idx="676">
                  <c:v>0.22034291454058441</c:v>
                </c:pt>
                <c:pt idx="677">
                  <c:v>0.21452865327875778</c:v>
                </c:pt>
                <c:pt idx="678">
                  <c:v>0.19879385193329846</c:v>
                </c:pt>
                <c:pt idx="679">
                  <c:v>0.18684328885905446</c:v>
                </c:pt>
                <c:pt idx="680">
                  <c:v>0.167395004056172</c:v>
                </c:pt>
                <c:pt idx="681">
                  <c:v>0.19534905486445941</c:v>
                </c:pt>
                <c:pt idx="682">
                  <c:v>0.20614478553860122</c:v>
                </c:pt>
                <c:pt idx="683">
                  <c:v>0.20266313327173682</c:v>
                </c:pt>
                <c:pt idx="684">
                  <c:v>0.20357822296208558</c:v>
                </c:pt>
                <c:pt idx="685">
                  <c:v>0.19024912592756393</c:v>
                </c:pt>
                <c:pt idx="686">
                  <c:v>0.19656073908189656</c:v>
                </c:pt>
                <c:pt idx="687">
                  <c:v>0.20078073559096615</c:v>
                </c:pt>
                <c:pt idx="688">
                  <c:v>0.2025846731656375</c:v>
                </c:pt>
                <c:pt idx="689">
                  <c:v>0.2076818565693079</c:v>
                </c:pt>
                <c:pt idx="690">
                  <c:v>0.2251252188566652</c:v>
                </c:pt>
                <c:pt idx="691">
                  <c:v>0.2304370885038925</c:v>
                </c:pt>
                <c:pt idx="692">
                  <c:v>0.23362420553902122</c:v>
                </c:pt>
                <c:pt idx="693">
                  <c:v>0.26000777462305957</c:v>
                </c:pt>
                <c:pt idx="694">
                  <c:v>0.23205802025273559</c:v>
                </c:pt>
                <c:pt idx="695">
                  <c:v>0.22384728943526574</c:v>
                </c:pt>
                <c:pt idx="696">
                  <c:v>0.21129585924653074</c:v>
                </c:pt>
                <c:pt idx="697">
                  <c:v>0.22315240213745827</c:v>
                </c:pt>
                <c:pt idx="698">
                  <c:v>0.20285959767839837</c:v>
                </c:pt>
                <c:pt idx="699">
                  <c:v>0.18966932715833104</c:v>
                </c:pt>
                <c:pt idx="700">
                  <c:v>0.18382404702728999</c:v>
                </c:pt>
                <c:pt idx="701">
                  <c:v>0.19181790708351584</c:v>
                </c:pt>
                <c:pt idx="702">
                  <c:v>0.2080646274183679</c:v>
                </c:pt>
                <c:pt idx="703">
                  <c:v>0.20003592204463227</c:v>
                </c:pt>
                <c:pt idx="704">
                  <c:v>0.20984656870745888</c:v>
                </c:pt>
                <c:pt idx="705">
                  <c:v>0.23714755373110477</c:v>
                </c:pt>
                <c:pt idx="706">
                  <c:v>0.28764325634078086</c:v>
                </c:pt>
                <c:pt idx="707">
                  <c:v>0.27590016096287046</c:v>
                </c:pt>
                <c:pt idx="708">
                  <c:v>0.27599244814584933</c:v>
                </c:pt>
                <c:pt idx="709">
                  <c:v>0.26512584440395881</c:v>
                </c:pt>
                <c:pt idx="710">
                  <c:v>0.26186607664015787</c:v>
                </c:pt>
                <c:pt idx="711">
                  <c:v>0.26428654693647358</c:v>
                </c:pt>
                <c:pt idx="712">
                  <c:v>0.26211222900202763</c:v>
                </c:pt>
                <c:pt idx="713">
                  <c:v>0.25504596092144793</c:v>
                </c:pt>
                <c:pt idx="714">
                  <c:v>0.26134781205214963</c:v>
                </c:pt>
                <c:pt idx="715">
                  <c:v>0.25618281201836601</c:v>
                </c:pt>
                <c:pt idx="716">
                  <c:v>0.25283340173227015</c:v>
                </c:pt>
                <c:pt idx="717">
                  <c:v>0.25230338779002615</c:v>
                </c:pt>
                <c:pt idx="718">
                  <c:v>0.24835177864373856</c:v>
                </c:pt>
                <c:pt idx="719">
                  <c:v>0.22609411497073528</c:v>
                </c:pt>
                <c:pt idx="720">
                  <c:v>0.23255427953473551</c:v>
                </c:pt>
                <c:pt idx="721">
                  <c:v>0.23378904892265101</c:v>
                </c:pt>
                <c:pt idx="722">
                  <c:v>0.23512193486604266</c:v>
                </c:pt>
                <c:pt idx="723">
                  <c:v>0.22465915810636597</c:v>
                </c:pt>
                <c:pt idx="724">
                  <c:v>0.22597366907809274</c:v>
                </c:pt>
                <c:pt idx="725">
                  <c:v>0.22628960923121694</c:v>
                </c:pt>
                <c:pt idx="726">
                  <c:v>0.21307112988081744</c:v>
                </c:pt>
                <c:pt idx="727">
                  <c:v>0.22667660813607252</c:v>
                </c:pt>
                <c:pt idx="728">
                  <c:v>0.24724356550279206</c:v>
                </c:pt>
                <c:pt idx="729">
                  <c:v>0.23995530153986827</c:v>
                </c:pt>
                <c:pt idx="730">
                  <c:v>0.23230102268729685</c:v>
                </c:pt>
                <c:pt idx="731">
                  <c:v>0.23004154311114527</c:v>
                </c:pt>
                <c:pt idx="732">
                  <c:v>0.22496229324390971</c:v>
                </c:pt>
                <c:pt idx="733">
                  <c:v>0.24395380382752477</c:v>
                </c:pt>
                <c:pt idx="734">
                  <c:v>0.25189880763568095</c:v>
                </c:pt>
                <c:pt idx="735">
                  <c:v>0.25985310305512377</c:v>
                </c:pt>
                <c:pt idx="736">
                  <c:v>0.26756610802834152</c:v>
                </c:pt>
                <c:pt idx="737">
                  <c:v>0.26806544714980113</c:v>
                </c:pt>
                <c:pt idx="738">
                  <c:v>0.28572099538004248</c:v>
                </c:pt>
                <c:pt idx="739">
                  <c:v>0.28483198120218706</c:v>
                </c:pt>
                <c:pt idx="740">
                  <c:v>0.28239870347229368</c:v>
                </c:pt>
                <c:pt idx="741">
                  <c:v>0.28746809703191945</c:v>
                </c:pt>
                <c:pt idx="742">
                  <c:v>0.29906381871416621</c:v>
                </c:pt>
                <c:pt idx="743">
                  <c:v>0.30580263989069967</c:v>
                </c:pt>
                <c:pt idx="744">
                  <c:v>0.3053154974543989</c:v>
                </c:pt>
                <c:pt idx="745">
                  <c:v>0.30778230177613397</c:v>
                </c:pt>
                <c:pt idx="746">
                  <c:v>0.29659688377586985</c:v>
                </c:pt>
                <c:pt idx="747">
                  <c:v>0.29396385428101124</c:v>
                </c:pt>
                <c:pt idx="748">
                  <c:v>0.28405621702789602</c:v>
                </c:pt>
                <c:pt idx="749">
                  <c:v>0.28531059390978647</c:v>
                </c:pt>
                <c:pt idx="750">
                  <c:v>0.28440805299402638</c:v>
                </c:pt>
                <c:pt idx="751">
                  <c:v>0.27686610972127318</c:v>
                </c:pt>
                <c:pt idx="752">
                  <c:v>0.27032465734642591</c:v>
                </c:pt>
                <c:pt idx="753">
                  <c:v>0.27080403862161007</c:v>
                </c:pt>
                <c:pt idx="754">
                  <c:v>0.28020755446129136</c:v>
                </c:pt>
                <c:pt idx="755">
                  <c:v>0.27485807328155876</c:v>
                </c:pt>
                <c:pt idx="756">
                  <c:v>0.26400856123394911</c:v>
                </c:pt>
                <c:pt idx="757">
                  <c:v>0.26733781686474001</c:v>
                </c:pt>
                <c:pt idx="758">
                  <c:v>0.26043228058987955</c:v>
                </c:pt>
                <c:pt idx="759">
                  <c:v>0.26930679731061774</c:v>
                </c:pt>
                <c:pt idx="760">
                  <c:v>0.27272090470149751</c:v>
                </c:pt>
                <c:pt idx="761">
                  <c:v>0.2679095904471373</c:v>
                </c:pt>
                <c:pt idx="762">
                  <c:v>0.25150913675116332</c:v>
                </c:pt>
                <c:pt idx="763">
                  <c:v>0.21459880784037419</c:v>
                </c:pt>
                <c:pt idx="764">
                  <c:v>0.21069708554867794</c:v>
                </c:pt>
                <c:pt idx="765">
                  <c:v>0.21046416335435436</c:v>
                </c:pt>
                <c:pt idx="766">
                  <c:v>0.22137798288701585</c:v>
                </c:pt>
                <c:pt idx="767">
                  <c:v>0.22692926059188565</c:v>
                </c:pt>
                <c:pt idx="768">
                  <c:v>0.21410312663268599</c:v>
                </c:pt>
                <c:pt idx="769">
                  <c:v>0.19474622079017218</c:v>
                </c:pt>
                <c:pt idx="770">
                  <c:v>0.2257251396984136</c:v>
                </c:pt>
                <c:pt idx="771">
                  <c:v>0.22770075135121307</c:v>
                </c:pt>
                <c:pt idx="772">
                  <c:v>0.21831832628283432</c:v>
                </c:pt>
                <c:pt idx="773">
                  <c:v>0.22256497300439085</c:v>
                </c:pt>
                <c:pt idx="774">
                  <c:v>0.23209942014913534</c:v>
                </c:pt>
                <c:pt idx="775">
                  <c:v>0.23379339471522109</c:v>
                </c:pt>
                <c:pt idx="776">
                  <c:v>0.22760309902949111</c:v>
                </c:pt>
                <c:pt idx="777">
                  <c:v>0.24232314982740641</c:v>
                </c:pt>
                <c:pt idx="778">
                  <c:v>0.24456647795870767</c:v>
                </c:pt>
                <c:pt idx="779">
                  <c:v>0.24527215040405717</c:v>
                </c:pt>
                <c:pt idx="780">
                  <c:v>0.25551458038132363</c:v>
                </c:pt>
                <c:pt idx="781">
                  <c:v>0.25288856045078645</c:v>
                </c:pt>
                <c:pt idx="782">
                  <c:v>0.24374125882027159</c:v>
                </c:pt>
                <c:pt idx="783">
                  <c:v>0.24376602668403966</c:v>
                </c:pt>
                <c:pt idx="784">
                  <c:v>0.23882840459212537</c:v>
                </c:pt>
                <c:pt idx="785">
                  <c:v>0.24683179113672052</c:v>
                </c:pt>
                <c:pt idx="786">
                  <c:v>0.24162111455935542</c:v>
                </c:pt>
                <c:pt idx="787">
                  <c:v>0.23294591912490165</c:v>
                </c:pt>
                <c:pt idx="788">
                  <c:v>0.24725764959235488</c:v>
                </c:pt>
                <c:pt idx="789">
                  <c:v>0.24033061758212379</c:v>
                </c:pt>
                <c:pt idx="790">
                  <c:v>0.24386788812126811</c:v>
                </c:pt>
                <c:pt idx="791">
                  <c:v>0.24458650001710114</c:v>
                </c:pt>
                <c:pt idx="792">
                  <c:v>0.26240359401863056</c:v>
                </c:pt>
                <c:pt idx="793">
                  <c:v>0.24012551359733592</c:v>
                </c:pt>
                <c:pt idx="794">
                  <c:v>0.24098445472707913</c:v>
                </c:pt>
                <c:pt idx="795">
                  <c:v>0.22465466189898539</c:v>
                </c:pt>
                <c:pt idx="796">
                  <c:v>0.23140840300160431</c:v>
                </c:pt>
                <c:pt idx="797">
                  <c:v>0.21247691709512306</c:v>
                </c:pt>
                <c:pt idx="798">
                  <c:v>0.22106096742924097</c:v>
                </c:pt>
                <c:pt idx="799">
                  <c:v>0.22731347643670377</c:v>
                </c:pt>
                <c:pt idx="800">
                  <c:v>0.23294248902824305</c:v>
                </c:pt>
                <c:pt idx="801">
                  <c:v>0.22567820057389121</c:v>
                </c:pt>
                <c:pt idx="802">
                  <c:v>0.21398325372838717</c:v>
                </c:pt>
                <c:pt idx="803">
                  <c:v>0.21364954727544017</c:v>
                </c:pt>
                <c:pt idx="804">
                  <c:v>0.23180729763091512</c:v>
                </c:pt>
                <c:pt idx="805">
                  <c:v>0.22635566470873952</c:v>
                </c:pt>
                <c:pt idx="806">
                  <c:v>0.21262429330394952</c:v>
                </c:pt>
                <c:pt idx="807">
                  <c:v>0.19670255107698589</c:v>
                </c:pt>
                <c:pt idx="808">
                  <c:v>0.22244281763302057</c:v>
                </c:pt>
                <c:pt idx="809">
                  <c:v>0.23104277914431637</c:v>
                </c:pt>
                <c:pt idx="810">
                  <c:v>0.2667507052225736</c:v>
                </c:pt>
                <c:pt idx="811">
                  <c:v>0.26085395272025186</c:v>
                </c:pt>
                <c:pt idx="812">
                  <c:v>0.24541432931355719</c:v>
                </c:pt>
                <c:pt idx="813">
                  <c:v>0.27345916967851552</c:v>
                </c:pt>
                <c:pt idx="814">
                  <c:v>0.26792194599825808</c:v>
                </c:pt>
                <c:pt idx="815">
                  <c:v>0.28768253480150685</c:v>
                </c:pt>
                <c:pt idx="816">
                  <c:v>0.28859008369694328</c:v>
                </c:pt>
                <c:pt idx="817">
                  <c:v>0.27095265160415949</c:v>
                </c:pt>
                <c:pt idx="818">
                  <c:v>0.29620849251364939</c:v>
                </c:pt>
                <c:pt idx="819">
                  <c:v>0.26613675779799179</c:v>
                </c:pt>
                <c:pt idx="820">
                  <c:v>0.25099695115310239</c:v>
                </c:pt>
                <c:pt idx="821">
                  <c:v>0.27273985139876483</c:v>
                </c:pt>
                <c:pt idx="822">
                  <c:v>0.24899251593501201</c:v>
                </c:pt>
                <c:pt idx="823">
                  <c:v>0.23482323399775143</c:v>
                </c:pt>
                <c:pt idx="824">
                  <c:v>0.23349378499142273</c:v>
                </c:pt>
                <c:pt idx="825">
                  <c:v>0.22709192145592044</c:v>
                </c:pt>
                <c:pt idx="826">
                  <c:v>0.22043665970789492</c:v>
                </c:pt>
                <c:pt idx="827">
                  <c:v>0.19761122422652205</c:v>
                </c:pt>
                <c:pt idx="828">
                  <c:v>0.20112116066807972</c:v>
                </c:pt>
                <c:pt idx="829">
                  <c:v>0.17454777125642448</c:v>
                </c:pt>
                <c:pt idx="830">
                  <c:v>0.14394386932205591</c:v>
                </c:pt>
                <c:pt idx="831">
                  <c:v>0.15660187474777312</c:v>
                </c:pt>
                <c:pt idx="832">
                  <c:v>0.15381979490194195</c:v>
                </c:pt>
                <c:pt idx="833">
                  <c:v>6.773955740739955E-2</c:v>
                </c:pt>
                <c:pt idx="834">
                  <c:v>7.8585048259831786E-2</c:v>
                </c:pt>
                <c:pt idx="835">
                  <c:v>7.5711563542254195E-2</c:v>
                </c:pt>
                <c:pt idx="836">
                  <c:v>7.4857284469416807E-2</c:v>
                </c:pt>
                <c:pt idx="837">
                  <c:v>5.5355532726791584E-2</c:v>
                </c:pt>
                <c:pt idx="838">
                  <c:v>3.6208426086354564E-2</c:v>
                </c:pt>
                <c:pt idx="839">
                  <c:v>6.3373366085347674E-2</c:v>
                </c:pt>
                <c:pt idx="840">
                  <c:v>6.9978171452253116E-2</c:v>
                </c:pt>
                <c:pt idx="841">
                  <c:v>7.7037050894674095E-2</c:v>
                </c:pt>
                <c:pt idx="842">
                  <c:v>1.8668227673251717E-2</c:v>
                </c:pt>
                <c:pt idx="843">
                  <c:v>5.2534015501929668E-2</c:v>
                </c:pt>
                <c:pt idx="844">
                  <c:v>2.3073429217450269E-2</c:v>
                </c:pt>
                <c:pt idx="845">
                  <c:v>-1.2005497387101636E-2</c:v>
                </c:pt>
                <c:pt idx="846">
                  <c:v>8.6093218518412049E-3</c:v>
                </c:pt>
                <c:pt idx="847">
                  <c:v>2.7621022865744825E-2</c:v>
                </c:pt>
                <c:pt idx="848">
                  <c:v>1.7241699589927644E-2</c:v>
                </c:pt>
                <c:pt idx="849">
                  <c:v>4.5662041656444302E-2</c:v>
                </c:pt>
                <c:pt idx="850">
                  <c:v>0.10495342790203471</c:v>
                </c:pt>
                <c:pt idx="851">
                  <c:v>0.15906821913504957</c:v>
                </c:pt>
                <c:pt idx="852">
                  <c:v>0.18556469337337572</c:v>
                </c:pt>
                <c:pt idx="853">
                  <c:v>0.23637919064752852</c:v>
                </c:pt>
                <c:pt idx="854">
                  <c:v>0.22753559056336958</c:v>
                </c:pt>
                <c:pt idx="855">
                  <c:v>0.25323647963605467</c:v>
                </c:pt>
                <c:pt idx="856">
                  <c:v>0.30259876644820266</c:v>
                </c:pt>
                <c:pt idx="857">
                  <c:v>0.27939910155560138</c:v>
                </c:pt>
                <c:pt idx="858">
                  <c:v>0.25404980550894846</c:v>
                </c:pt>
                <c:pt idx="859">
                  <c:v>0.19714495853775962</c:v>
                </c:pt>
                <c:pt idx="860">
                  <c:v>0.11188647848327793</c:v>
                </c:pt>
                <c:pt idx="861">
                  <c:v>0.13560940443215677</c:v>
                </c:pt>
                <c:pt idx="862">
                  <c:v>0.11167184317318947</c:v>
                </c:pt>
                <c:pt idx="863">
                  <c:v>0.11441074481168581</c:v>
                </c:pt>
                <c:pt idx="864">
                  <c:v>0.11358112331422224</c:v>
                </c:pt>
                <c:pt idx="865">
                  <c:v>9.5432716641319845E-2</c:v>
                </c:pt>
                <c:pt idx="866">
                  <c:v>9.7928209050959267E-2</c:v>
                </c:pt>
                <c:pt idx="867">
                  <c:v>8.8313565150213158E-2</c:v>
                </c:pt>
                <c:pt idx="868">
                  <c:v>5.1542247991280113E-2</c:v>
                </c:pt>
                <c:pt idx="869">
                  <c:v>7.3919196805773052E-2</c:v>
                </c:pt>
                <c:pt idx="870">
                  <c:v>7.5235935213257304E-2</c:v>
                </c:pt>
                <c:pt idx="871">
                  <c:v>7.3299512823175428E-2</c:v>
                </c:pt>
                <c:pt idx="872">
                  <c:v>7.1354226983706748E-2</c:v>
                </c:pt>
                <c:pt idx="873">
                  <c:v>6.2894432217193083E-2</c:v>
                </c:pt>
                <c:pt idx="874">
                  <c:v>8.5547045531071897E-2</c:v>
                </c:pt>
                <c:pt idx="875">
                  <c:v>0.11715172219284604</c:v>
                </c:pt>
                <c:pt idx="876">
                  <c:v>0.13878688545270909</c:v>
                </c:pt>
                <c:pt idx="877">
                  <c:v>0.13961793150264901</c:v>
                </c:pt>
                <c:pt idx="878">
                  <c:v>0.13569776703439768</c:v>
                </c:pt>
                <c:pt idx="879">
                  <c:v>0.14470053918918074</c:v>
                </c:pt>
                <c:pt idx="880">
                  <c:v>0.15179348089158984</c:v>
                </c:pt>
                <c:pt idx="881">
                  <c:v>0.15601500564263948</c:v>
                </c:pt>
                <c:pt idx="882">
                  <c:v>0.15095063315919127</c:v>
                </c:pt>
                <c:pt idx="883">
                  <c:v>0.1438039543388899</c:v>
                </c:pt>
                <c:pt idx="884">
                  <c:v>0.15175837373965995</c:v>
                </c:pt>
                <c:pt idx="885">
                  <c:v>0.14940356183819159</c:v>
                </c:pt>
                <c:pt idx="886">
                  <c:v>0.1555004510609842</c:v>
                </c:pt>
                <c:pt idx="887">
                  <c:v>0.13607847875109158</c:v>
                </c:pt>
                <c:pt idx="888">
                  <c:v>0.13407631482701107</c:v>
                </c:pt>
                <c:pt idx="889">
                  <c:v>0.131144575031301</c:v>
                </c:pt>
                <c:pt idx="890">
                  <c:v>0.14756678326526385</c:v>
                </c:pt>
                <c:pt idx="891">
                  <c:v>0.16008248794762453</c:v>
                </c:pt>
                <c:pt idx="892">
                  <c:v>0.16027034232463963</c:v>
                </c:pt>
                <c:pt idx="893">
                  <c:v>0.14634612371308242</c:v>
                </c:pt>
                <c:pt idx="894">
                  <c:v>0.17105388150251599</c:v>
                </c:pt>
                <c:pt idx="895">
                  <c:v>0.1938171322024515</c:v>
                </c:pt>
                <c:pt idx="896">
                  <c:v>0.11152530127150823</c:v>
                </c:pt>
                <c:pt idx="897">
                  <c:v>0.10426569034853832</c:v>
                </c:pt>
                <c:pt idx="898">
                  <c:v>0.10923418507106156</c:v>
                </c:pt>
                <c:pt idx="899">
                  <c:v>9.1163613852140446E-2</c:v>
                </c:pt>
                <c:pt idx="900">
                  <c:v>9.8181545882054633E-2</c:v>
                </c:pt>
                <c:pt idx="901">
                  <c:v>0.10615811361252267</c:v>
                </c:pt>
                <c:pt idx="902">
                  <c:v>0.10363284137267163</c:v>
                </c:pt>
                <c:pt idx="903">
                  <c:v>0.10752555611153992</c:v>
                </c:pt>
                <c:pt idx="904">
                  <c:v>0.11409055776189235</c:v>
                </c:pt>
                <c:pt idx="905">
                  <c:v>0.11999528900092131</c:v>
                </c:pt>
                <c:pt idx="906">
                  <c:v>0.11985294951124181</c:v>
                </c:pt>
                <c:pt idx="907">
                  <c:v>0.12067406693233643</c:v>
                </c:pt>
                <c:pt idx="908">
                  <c:v>0.13206113490297403</c:v>
                </c:pt>
                <c:pt idx="909">
                  <c:v>0.13745334776919862</c:v>
                </c:pt>
                <c:pt idx="910">
                  <c:v>0.1172251120636143</c:v>
                </c:pt>
                <c:pt idx="911">
                  <c:v>0.12770295724092731</c:v>
                </c:pt>
                <c:pt idx="912">
                  <c:v>0.12245196037717176</c:v>
                </c:pt>
                <c:pt idx="913">
                  <c:v>0.12851273956779119</c:v>
                </c:pt>
                <c:pt idx="914">
                  <c:v>0.12672983347462549</c:v>
                </c:pt>
                <c:pt idx="915">
                  <c:v>0.12858265863336438</c:v>
                </c:pt>
                <c:pt idx="916">
                  <c:v>0.12567606902381681</c:v>
                </c:pt>
                <c:pt idx="917">
                  <c:v>0.12017338673777211</c:v>
                </c:pt>
                <c:pt idx="918">
                  <c:v>0.12362146124656161</c:v>
                </c:pt>
                <c:pt idx="919">
                  <c:v>0.13072802871359052</c:v>
                </c:pt>
                <c:pt idx="920">
                  <c:v>0.11777490271236482</c:v>
                </c:pt>
                <c:pt idx="921">
                  <c:v>0.11041178334113062</c:v>
                </c:pt>
                <c:pt idx="922">
                  <c:v>0.10816957578436506</c:v>
                </c:pt>
                <c:pt idx="923">
                  <c:v>8.9429393994839818E-2</c:v>
                </c:pt>
                <c:pt idx="924">
                  <c:v>9.1647744898050568E-2</c:v>
                </c:pt>
                <c:pt idx="925">
                  <c:v>9.4795236728174359E-2</c:v>
                </c:pt>
                <c:pt idx="926">
                  <c:v>0.10330406766931448</c:v>
                </c:pt>
                <c:pt idx="927">
                  <c:v>9.1844614760487234E-2</c:v>
                </c:pt>
                <c:pt idx="928">
                  <c:v>9.3422595362242913E-2</c:v>
                </c:pt>
                <c:pt idx="929">
                  <c:v>7.7909175227562508E-2</c:v>
                </c:pt>
                <c:pt idx="930">
                  <c:v>9.5528423320730485E-2</c:v>
                </c:pt>
                <c:pt idx="931">
                  <c:v>9.5605217353574912E-2</c:v>
                </c:pt>
                <c:pt idx="932">
                  <c:v>9.9745129317295358E-2</c:v>
                </c:pt>
                <c:pt idx="933">
                  <c:v>8.9697997814293995E-2</c:v>
                </c:pt>
                <c:pt idx="934">
                  <c:v>9.4507516578913722E-2</c:v>
                </c:pt>
                <c:pt idx="935">
                  <c:v>7.7980277306997456E-2</c:v>
                </c:pt>
                <c:pt idx="936">
                  <c:v>7.1800969459030167E-2</c:v>
                </c:pt>
                <c:pt idx="937">
                  <c:v>6.3923025996661845E-2</c:v>
                </c:pt>
                <c:pt idx="938">
                  <c:v>6.5752489025045449E-2</c:v>
                </c:pt>
                <c:pt idx="939">
                  <c:v>6.9588492516830525E-2</c:v>
                </c:pt>
                <c:pt idx="940">
                  <c:v>7.6366508703419114E-2</c:v>
                </c:pt>
                <c:pt idx="941">
                  <c:v>7.7086127326448706E-2</c:v>
                </c:pt>
                <c:pt idx="942">
                  <c:v>8.5280321922688029E-2</c:v>
                </c:pt>
                <c:pt idx="943">
                  <c:v>9.0423246244599992E-2</c:v>
                </c:pt>
                <c:pt idx="944">
                  <c:v>8.4852605311329571E-2</c:v>
                </c:pt>
                <c:pt idx="945">
                  <c:v>0.1192602209343565</c:v>
                </c:pt>
                <c:pt idx="946">
                  <c:v>0.11481663621700788</c:v>
                </c:pt>
                <c:pt idx="947">
                  <c:v>0.10069133416375031</c:v>
                </c:pt>
                <c:pt idx="948">
                  <c:v>9.8777231302221255E-2</c:v>
                </c:pt>
                <c:pt idx="949">
                  <c:v>0.10200847249456617</c:v>
                </c:pt>
                <c:pt idx="950">
                  <c:v>9.4953655000779111E-2</c:v>
                </c:pt>
                <c:pt idx="951">
                  <c:v>7.0078403696820224E-2</c:v>
                </c:pt>
                <c:pt idx="952">
                  <c:v>8.25884377850922E-2</c:v>
                </c:pt>
                <c:pt idx="953">
                  <c:v>6.7777666926343724E-2</c:v>
                </c:pt>
                <c:pt idx="954">
                  <c:v>7.2899614700261683E-2</c:v>
                </c:pt>
                <c:pt idx="955">
                  <c:v>6.8514195543741122E-2</c:v>
                </c:pt>
                <c:pt idx="956">
                  <c:v>4.9255644891422694E-2</c:v>
                </c:pt>
                <c:pt idx="957">
                  <c:v>5.363960623011757E-2</c:v>
                </c:pt>
                <c:pt idx="958">
                  <c:v>6.1605217162799271E-2</c:v>
                </c:pt>
                <c:pt idx="959">
                  <c:v>3.4237736371604592E-2</c:v>
                </c:pt>
                <c:pt idx="960">
                  <c:v>2.6478453537872215E-2</c:v>
                </c:pt>
                <c:pt idx="961">
                  <c:v>4.0429228164133087E-2</c:v>
                </c:pt>
                <c:pt idx="962">
                  <c:v>9.4994431623308742E-2</c:v>
                </c:pt>
                <c:pt idx="963">
                  <c:v>9.7270042775539939E-2</c:v>
                </c:pt>
                <c:pt idx="964">
                  <c:v>7.9501835074625729E-2</c:v>
                </c:pt>
                <c:pt idx="965">
                  <c:v>8.3724547951157982E-2</c:v>
                </c:pt>
                <c:pt idx="966">
                  <c:v>6.6002409370888374E-2</c:v>
                </c:pt>
                <c:pt idx="967">
                  <c:v>5.8673668863158022E-2</c:v>
                </c:pt>
                <c:pt idx="968">
                  <c:v>4.542361067675562E-2</c:v>
                </c:pt>
                <c:pt idx="969">
                  <c:v>7.1771706327268758E-2</c:v>
                </c:pt>
                <c:pt idx="970">
                  <c:v>8.0067237767983399E-2</c:v>
                </c:pt>
                <c:pt idx="971">
                  <c:v>9.4936002260792143E-2</c:v>
                </c:pt>
                <c:pt idx="972">
                  <c:v>9.3221511356494161E-2</c:v>
                </c:pt>
                <c:pt idx="973">
                  <c:v>9.092941290539025E-2</c:v>
                </c:pt>
                <c:pt idx="974">
                  <c:v>0.10703862775617232</c:v>
                </c:pt>
                <c:pt idx="975">
                  <c:v>0.10698800724293814</c:v>
                </c:pt>
                <c:pt idx="976">
                  <c:v>0.10669869617168895</c:v>
                </c:pt>
                <c:pt idx="977">
                  <c:v>0.12761694253769418</c:v>
                </c:pt>
                <c:pt idx="978">
                  <c:v>0.11467539196679893</c:v>
                </c:pt>
                <c:pt idx="979">
                  <c:v>0.12172906051595581</c:v>
                </c:pt>
                <c:pt idx="980">
                  <c:v>0.12749926639708656</c:v>
                </c:pt>
                <c:pt idx="981">
                  <c:v>0.12932008055331243</c:v>
                </c:pt>
                <c:pt idx="982">
                  <c:v>0.12289306444144046</c:v>
                </c:pt>
                <c:pt idx="983">
                  <c:v>0.11105751666311539</c:v>
                </c:pt>
                <c:pt idx="984">
                  <c:v>0.12376070538161905</c:v>
                </c:pt>
                <c:pt idx="985">
                  <c:v>0.12691365792923592</c:v>
                </c:pt>
                <c:pt idx="986">
                  <c:v>0.12658987155261295</c:v>
                </c:pt>
                <c:pt idx="987">
                  <c:v>0.13592483174355952</c:v>
                </c:pt>
                <c:pt idx="988">
                  <c:v>0.14711411448896966</c:v>
                </c:pt>
                <c:pt idx="989">
                  <c:v>0.11858468828817348</c:v>
                </c:pt>
                <c:pt idx="990">
                  <c:v>0.10242615230140834</c:v>
                </c:pt>
                <c:pt idx="991">
                  <c:v>9.5027609071363109E-2</c:v>
                </c:pt>
                <c:pt idx="992">
                  <c:v>7.6001739566073423E-2</c:v>
                </c:pt>
                <c:pt idx="993">
                  <c:v>7.1669924810122451E-2</c:v>
                </c:pt>
                <c:pt idx="994">
                  <c:v>7.7726052981717461E-2</c:v>
                </c:pt>
                <c:pt idx="995">
                  <c:v>6.1549375148231764E-2</c:v>
                </c:pt>
                <c:pt idx="996">
                  <c:v>4.2306607820773258E-2</c:v>
                </c:pt>
                <c:pt idx="997">
                  <c:v>2.5195221019216063E-2</c:v>
                </c:pt>
                <c:pt idx="998">
                  <c:v>3.4628522673813306E-2</c:v>
                </c:pt>
                <c:pt idx="999">
                  <c:v>3.2798815765673013E-2</c:v>
                </c:pt>
                <c:pt idx="1000">
                  <c:v>5.06869067204853E-2</c:v>
                </c:pt>
                <c:pt idx="1001">
                  <c:v>5.4551813575742673E-2</c:v>
                </c:pt>
                <c:pt idx="1002">
                  <c:v>4.0345082262278328E-2</c:v>
                </c:pt>
                <c:pt idx="1003">
                  <c:v>3.9738029805666306E-2</c:v>
                </c:pt>
                <c:pt idx="1004">
                  <c:v>5.1664237704689739E-2</c:v>
                </c:pt>
                <c:pt idx="1005">
                  <c:v>3.7901835145305963E-2</c:v>
                </c:pt>
                <c:pt idx="1006">
                  <c:v>5.4803187562817504E-2</c:v>
                </c:pt>
                <c:pt idx="1007">
                  <c:v>6.5608452504074738E-2</c:v>
                </c:pt>
                <c:pt idx="1008">
                  <c:v>6.5147863983290075E-2</c:v>
                </c:pt>
                <c:pt idx="1009">
                  <c:v>7.8992730518157042E-2</c:v>
                </c:pt>
                <c:pt idx="1010">
                  <c:v>8.384928395209551E-2</c:v>
                </c:pt>
                <c:pt idx="1011">
                  <c:v>0.1012214155784443</c:v>
                </c:pt>
                <c:pt idx="1012">
                  <c:v>0.10794218068204102</c:v>
                </c:pt>
                <c:pt idx="1013">
                  <c:v>0.11355877618660377</c:v>
                </c:pt>
                <c:pt idx="1014">
                  <c:v>0.12272113985976842</c:v>
                </c:pt>
                <c:pt idx="1015">
                  <c:v>0.12704120626356905</c:v>
                </c:pt>
                <c:pt idx="1016">
                  <c:v>0.17093473978048507</c:v>
                </c:pt>
                <c:pt idx="1017">
                  <c:v>0.17911897688699879</c:v>
                </c:pt>
                <c:pt idx="1018">
                  <c:v>0.17705379168614577</c:v>
                </c:pt>
                <c:pt idx="1019">
                  <c:v>0.19205679747467044</c:v>
                </c:pt>
                <c:pt idx="1020">
                  <c:v>0.18030385551806358</c:v>
                </c:pt>
                <c:pt idx="1021">
                  <c:v>0.18183497201578247</c:v>
                </c:pt>
                <c:pt idx="1022">
                  <c:v>0.18515556103376235</c:v>
                </c:pt>
                <c:pt idx="1023">
                  <c:v>0.16617244456318503</c:v>
                </c:pt>
                <c:pt idx="1024">
                  <c:v>0.17570317007345485</c:v>
                </c:pt>
                <c:pt idx="1025">
                  <c:v>0.1913899445724262</c:v>
                </c:pt>
                <c:pt idx="1026">
                  <c:v>0.14217840072271107</c:v>
                </c:pt>
                <c:pt idx="1027">
                  <c:v>0.15319320594114524</c:v>
                </c:pt>
                <c:pt idx="1028">
                  <c:v>0.14349007443897258</c:v>
                </c:pt>
                <c:pt idx="1029">
                  <c:v>0.1610200105187197</c:v>
                </c:pt>
                <c:pt idx="1030">
                  <c:v>0.15512470952788496</c:v>
                </c:pt>
                <c:pt idx="1031">
                  <c:v>0.14572115417850162</c:v>
                </c:pt>
                <c:pt idx="1032">
                  <c:v>0.15199323244052299</c:v>
                </c:pt>
                <c:pt idx="1033">
                  <c:v>0.14743896964087325</c:v>
                </c:pt>
                <c:pt idx="1034">
                  <c:v>0.17129241100586273</c:v>
                </c:pt>
                <c:pt idx="1035">
                  <c:v>0.17348737232382569</c:v>
                </c:pt>
                <c:pt idx="1036">
                  <c:v>0.16611356452295184</c:v>
                </c:pt>
                <c:pt idx="1037">
                  <c:v>0.1852979969906621</c:v>
                </c:pt>
                <c:pt idx="1038">
                  <c:v>0.17262871172343339</c:v>
                </c:pt>
                <c:pt idx="1039">
                  <c:v>0.16816981137011566</c:v>
                </c:pt>
                <c:pt idx="1040">
                  <c:v>0.16526755972190846</c:v>
                </c:pt>
                <c:pt idx="1041">
                  <c:v>0.15612151425659887</c:v>
                </c:pt>
                <c:pt idx="1042">
                  <c:v>0.14259523609244426</c:v>
                </c:pt>
                <c:pt idx="1043">
                  <c:v>0.13992726724721918</c:v>
                </c:pt>
                <c:pt idx="1044">
                  <c:v>0.14079502120944137</c:v>
                </c:pt>
                <c:pt idx="1045">
                  <c:v>0.13352058212393966</c:v>
                </c:pt>
                <c:pt idx="1046">
                  <c:v>0.13453038078665239</c:v>
                </c:pt>
                <c:pt idx="1047">
                  <c:v>0.1290528008426115</c:v>
                </c:pt>
                <c:pt idx="1048">
                  <c:v>0.1299978856472172</c:v>
                </c:pt>
                <c:pt idx="1049">
                  <c:v>0.12018745623389565</c:v>
                </c:pt>
                <c:pt idx="1050">
                  <c:v>0.11653905047991063</c:v>
                </c:pt>
                <c:pt idx="1051">
                  <c:v>0.13263273768690223</c:v>
                </c:pt>
                <c:pt idx="1052">
                  <c:v>0.13836940743722909</c:v>
                </c:pt>
                <c:pt idx="1053">
                  <c:v>0.14103131027491814</c:v>
                </c:pt>
                <c:pt idx="1054">
                  <c:v>0.14438107481275164</c:v>
                </c:pt>
                <c:pt idx="1055">
                  <c:v>0.13977898266183575</c:v>
                </c:pt>
                <c:pt idx="1056">
                  <c:v>0.15783770559963664</c:v>
                </c:pt>
                <c:pt idx="1057">
                  <c:v>0.14938093542313002</c:v>
                </c:pt>
                <c:pt idx="1058">
                  <c:v>0.14511163605322319</c:v>
                </c:pt>
                <c:pt idx="1059">
                  <c:v>0.15209214769614593</c:v>
                </c:pt>
                <c:pt idx="1060">
                  <c:v>0.1733272971767944</c:v>
                </c:pt>
                <c:pt idx="1061">
                  <c:v>0.16469865384019547</c:v>
                </c:pt>
                <c:pt idx="1062">
                  <c:v>0.16749845950081604</c:v>
                </c:pt>
                <c:pt idx="1063">
                  <c:v>0.16867126232571444</c:v>
                </c:pt>
                <c:pt idx="1064">
                  <c:v>0.17950324370572127</c:v>
                </c:pt>
                <c:pt idx="1065">
                  <c:v>0.1922129284581659</c:v>
                </c:pt>
                <c:pt idx="1066">
                  <c:v>0.19380350455714654</c:v>
                </c:pt>
                <c:pt idx="1067">
                  <c:v>0.1885277913472177</c:v>
                </c:pt>
                <c:pt idx="1068">
                  <c:v>0.19958559037300205</c:v>
                </c:pt>
                <c:pt idx="1069">
                  <c:v>0.20188416561052305</c:v>
                </c:pt>
                <c:pt idx="1070">
                  <c:v>0.19646372271885743</c:v>
                </c:pt>
                <c:pt idx="1071">
                  <c:v>0.18496170548267457</c:v>
                </c:pt>
                <c:pt idx="1072">
                  <c:v>0.22167145182458475</c:v>
                </c:pt>
                <c:pt idx="1073">
                  <c:v>0.22183419467629831</c:v>
                </c:pt>
                <c:pt idx="1074">
                  <c:v>0.26505991654873001</c:v>
                </c:pt>
                <c:pt idx="1075">
                  <c:v>0.26737290628289739</c:v>
                </c:pt>
                <c:pt idx="1076">
                  <c:v>0.28051240025128471</c:v>
                </c:pt>
                <c:pt idx="1077">
                  <c:v>0.27262140351542252</c:v>
                </c:pt>
                <c:pt idx="1078">
                  <c:v>0.27375844592899251</c:v>
                </c:pt>
                <c:pt idx="1079">
                  <c:v>0.26165163477806519</c:v>
                </c:pt>
                <c:pt idx="1080">
                  <c:v>0.25303198405455579</c:v>
                </c:pt>
                <c:pt idx="1081">
                  <c:v>0.26001223984909666</c:v>
                </c:pt>
                <c:pt idx="1082">
                  <c:v>0.24534229234758381</c:v>
                </c:pt>
                <c:pt idx="1083">
                  <c:v>0.24510958731442867</c:v>
                </c:pt>
                <c:pt idx="1084">
                  <c:v>0.24189943596947863</c:v>
                </c:pt>
                <c:pt idx="1085">
                  <c:v>0.24420143873177672</c:v>
                </c:pt>
                <c:pt idx="1086">
                  <c:v>0.24662597128913452</c:v>
                </c:pt>
                <c:pt idx="1087">
                  <c:v>0.23217818113893862</c:v>
                </c:pt>
                <c:pt idx="1088">
                  <c:v>0.26871934352526555</c:v>
                </c:pt>
                <c:pt idx="1089">
                  <c:v>0.26900914632462392</c:v>
                </c:pt>
                <c:pt idx="1090">
                  <c:v>0.26533871607171455</c:v>
                </c:pt>
                <c:pt idx="1091">
                  <c:v>0.27408894868214551</c:v>
                </c:pt>
                <c:pt idx="1092">
                  <c:v>0.2654953259691426</c:v>
                </c:pt>
                <c:pt idx="1093">
                  <c:v>0.26806833999250462</c:v>
                </c:pt>
                <c:pt idx="1094">
                  <c:v>0.26910402018772978</c:v>
                </c:pt>
                <c:pt idx="1095">
                  <c:v>0.27134784912285143</c:v>
                </c:pt>
                <c:pt idx="1096">
                  <c:v>0.27788395042879649</c:v>
                </c:pt>
                <c:pt idx="1097">
                  <c:v>0.28888124837662021</c:v>
                </c:pt>
                <c:pt idx="1098">
                  <c:v>0.27310938552321473</c:v>
                </c:pt>
                <c:pt idx="1099">
                  <c:v>0.28170929756525309</c:v>
                </c:pt>
                <c:pt idx="1100">
                  <c:v>0.26925018860033989</c:v>
                </c:pt>
                <c:pt idx="1101">
                  <c:v>0.24778672238479579</c:v>
                </c:pt>
                <c:pt idx="1102">
                  <c:v>0.25552298648675253</c:v>
                </c:pt>
                <c:pt idx="1103">
                  <c:v>0.24108532057055426</c:v>
                </c:pt>
                <c:pt idx="1104">
                  <c:v>0.24146876742805806</c:v>
                </c:pt>
                <c:pt idx="1105">
                  <c:v>0.24116413230694356</c:v>
                </c:pt>
                <c:pt idx="1106">
                  <c:v>0.25303037690936891</c:v>
                </c:pt>
                <c:pt idx="1107">
                  <c:v>0.27390954314519056</c:v>
                </c:pt>
                <c:pt idx="1108">
                  <c:v>0.28287079856373004</c:v>
                </c:pt>
                <c:pt idx="1109">
                  <c:v>0.27826952259144727</c:v>
                </c:pt>
                <c:pt idx="1110">
                  <c:v>0.28662364607818669</c:v>
                </c:pt>
                <c:pt idx="1111">
                  <c:v>0.27489570861847951</c:v>
                </c:pt>
                <c:pt idx="1112">
                  <c:v>0.2832838056256034</c:v>
                </c:pt>
                <c:pt idx="1113">
                  <c:v>0.28582425964882513</c:v>
                </c:pt>
                <c:pt idx="1114">
                  <c:v>0.27396470515610333</c:v>
                </c:pt>
                <c:pt idx="1115">
                  <c:v>0.27973008054620829</c:v>
                </c:pt>
                <c:pt idx="1116">
                  <c:v>0.28852165508173599</c:v>
                </c:pt>
                <c:pt idx="1117">
                  <c:v>0.29217186837068188</c:v>
                </c:pt>
                <c:pt idx="1118">
                  <c:v>0.29722015728161277</c:v>
                </c:pt>
                <c:pt idx="1119">
                  <c:v>0.30105252296109425</c:v>
                </c:pt>
                <c:pt idx="1120">
                  <c:v>0.30327143775300286</c:v>
                </c:pt>
                <c:pt idx="1121">
                  <c:v>0.28966884722321207</c:v>
                </c:pt>
                <c:pt idx="1122">
                  <c:v>0.28185952672922154</c:v>
                </c:pt>
                <c:pt idx="1123">
                  <c:v>0.34997545465450447</c:v>
                </c:pt>
                <c:pt idx="1124">
                  <c:v>0.34393724386585917</c:v>
                </c:pt>
                <c:pt idx="1125">
                  <c:v>0.35110796443291853</c:v>
                </c:pt>
                <c:pt idx="1126">
                  <c:v>0.3427483305372796</c:v>
                </c:pt>
                <c:pt idx="1127">
                  <c:v>0.33826061760989645</c:v>
                </c:pt>
                <c:pt idx="1128">
                  <c:v>0.34512516809219623</c:v>
                </c:pt>
                <c:pt idx="1129">
                  <c:v>0.34184613375458434</c:v>
                </c:pt>
                <c:pt idx="1130">
                  <c:v>0.3264507191586542</c:v>
                </c:pt>
                <c:pt idx="1131">
                  <c:v>0.33095739713266792</c:v>
                </c:pt>
                <c:pt idx="1132">
                  <c:v>0.32827934429090949</c:v>
                </c:pt>
                <c:pt idx="1133">
                  <c:v>0.32683512474530346</c:v>
                </c:pt>
                <c:pt idx="1134">
                  <c:v>0.31972791416281648</c:v>
                </c:pt>
                <c:pt idx="1135">
                  <c:v>0.31295432132639583</c:v>
                </c:pt>
                <c:pt idx="1136">
                  <c:v>0.31928181264975175</c:v>
                </c:pt>
                <c:pt idx="1137">
                  <c:v>0.32284050365481837</c:v>
                </c:pt>
                <c:pt idx="1138">
                  <c:v>0.31595263983506017</c:v>
                </c:pt>
                <c:pt idx="1139">
                  <c:v>0.31088502187660982</c:v>
                </c:pt>
                <c:pt idx="1140">
                  <c:v>0.30353085825791176</c:v>
                </c:pt>
                <c:pt idx="1141">
                  <c:v>0.29737307978225069</c:v>
                </c:pt>
                <c:pt idx="1142">
                  <c:v>0.32250332465231685</c:v>
                </c:pt>
                <c:pt idx="1143">
                  <c:v>0.31952122227727997</c:v>
                </c:pt>
                <c:pt idx="1144">
                  <c:v>0.32183539151656881</c:v>
                </c:pt>
                <c:pt idx="1145">
                  <c:v>0.33201721509790366</c:v>
                </c:pt>
                <c:pt idx="1146">
                  <c:v>0.3338740580499942</c:v>
                </c:pt>
                <c:pt idx="1147">
                  <c:v>0.29869674632900417</c:v>
                </c:pt>
                <c:pt idx="1148">
                  <c:v>0.29397532981495694</c:v>
                </c:pt>
                <c:pt idx="1149">
                  <c:v>0.28764015981672092</c:v>
                </c:pt>
                <c:pt idx="1150">
                  <c:v>0.29187876370747612</c:v>
                </c:pt>
                <c:pt idx="1151">
                  <c:v>0.29990197357183762</c:v>
                </c:pt>
                <c:pt idx="1152">
                  <c:v>0.29260023930039364</c:v>
                </c:pt>
                <c:pt idx="1153">
                  <c:v>0.28538508190080508</c:v>
                </c:pt>
                <c:pt idx="1154">
                  <c:v>0.29140171666087189</c:v>
                </c:pt>
                <c:pt idx="1155">
                  <c:v>0.2929656137510615</c:v>
                </c:pt>
                <c:pt idx="1156">
                  <c:v>0.29241282941703728</c:v>
                </c:pt>
                <c:pt idx="1157">
                  <c:v>0.29024582487107708</c:v>
                </c:pt>
                <c:pt idx="1158">
                  <c:v>0.28286599116714273</c:v>
                </c:pt>
                <c:pt idx="1159">
                  <c:v>0.28285917723498827</c:v>
                </c:pt>
                <c:pt idx="1160">
                  <c:v>0.26461059579310908</c:v>
                </c:pt>
                <c:pt idx="1161">
                  <c:v>0.27120501882568515</c:v>
                </c:pt>
                <c:pt idx="1162">
                  <c:v>0.2650156417397368</c:v>
                </c:pt>
                <c:pt idx="1163">
                  <c:v>0.25960088227993255</c:v>
                </c:pt>
                <c:pt idx="1164">
                  <c:v>0.2575734125735572</c:v>
                </c:pt>
                <c:pt idx="1165">
                  <c:v>0.25479944769489732</c:v>
                </c:pt>
                <c:pt idx="1166">
                  <c:v>0.24068520091127363</c:v>
                </c:pt>
                <c:pt idx="1167">
                  <c:v>0.22639183700050242</c:v>
                </c:pt>
                <c:pt idx="1168">
                  <c:v>0.24343489977685662</c:v>
                </c:pt>
                <c:pt idx="1169">
                  <c:v>0.25372169838433234</c:v>
                </c:pt>
                <c:pt idx="1170">
                  <c:v>0.26834764577574566</c:v>
                </c:pt>
                <c:pt idx="1171">
                  <c:v>0.2578180189915924</c:v>
                </c:pt>
                <c:pt idx="1172">
                  <c:v>0.26040589934335329</c:v>
                </c:pt>
                <c:pt idx="1173">
                  <c:v>0.25693067599825242</c:v>
                </c:pt>
                <c:pt idx="1174">
                  <c:v>0.26149483892816583</c:v>
                </c:pt>
                <c:pt idx="1175">
                  <c:v>0.25770128017690552</c:v>
                </c:pt>
                <c:pt idx="1176">
                  <c:v>0.27455989016001653</c:v>
                </c:pt>
                <c:pt idx="1177">
                  <c:v>0.2759313990651755</c:v>
                </c:pt>
                <c:pt idx="1178">
                  <c:v>0.28672851778369651</c:v>
                </c:pt>
                <c:pt idx="1179">
                  <c:v>0.30663728515950101</c:v>
                </c:pt>
                <c:pt idx="1180">
                  <c:v>0.33532364986692897</c:v>
                </c:pt>
                <c:pt idx="1181">
                  <c:v>0.31997476990503515</c:v>
                </c:pt>
                <c:pt idx="1182">
                  <c:v>0.31485094113972728</c:v>
                </c:pt>
                <c:pt idx="1183">
                  <c:v>0.31046333818280841</c:v>
                </c:pt>
                <c:pt idx="1184">
                  <c:v>0.30494850600122919</c:v>
                </c:pt>
                <c:pt idx="1185">
                  <c:v>0.29343887027097515</c:v>
                </c:pt>
                <c:pt idx="1186">
                  <c:v>0.28799752727095956</c:v>
                </c:pt>
                <c:pt idx="1187">
                  <c:v>0.29446133433365429</c:v>
                </c:pt>
                <c:pt idx="1188">
                  <c:v>0.2857486715653304</c:v>
                </c:pt>
                <c:pt idx="1189">
                  <c:v>0.30934439351993848</c:v>
                </c:pt>
                <c:pt idx="1190">
                  <c:v>0.31567787947942261</c:v>
                </c:pt>
                <c:pt idx="1191">
                  <c:v>0.32543216909621714</c:v>
                </c:pt>
                <c:pt idx="1192">
                  <c:v>0.31624625467351908</c:v>
                </c:pt>
                <c:pt idx="1193">
                  <c:v>0.32792956695358133</c:v>
                </c:pt>
                <c:pt idx="1194">
                  <c:v>0.33081673333818906</c:v>
                </c:pt>
                <c:pt idx="1195">
                  <c:v>0.32404295369983188</c:v>
                </c:pt>
                <c:pt idx="1196">
                  <c:v>0.33055551739309685</c:v>
                </c:pt>
                <c:pt idx="1197">
                  <c:v>0.37370581148927468</c:v>
                </c:pt>
                <c:pt idx="1198">
                  <c:v>0.37781362650888928</c:v>
                </c:pt>
                <c:pt idx="1199">
                  <c:v>0.37362000417363483</c:v>
                </c:pt>
                <c:pt idx="1200">
                  <c:v>0.36270075625534204</c:v>
                </c:pt>
                <c:pt idx="1201">
                  <c:v>0.35315237818511047</c:v>
                </c:pt>
                <c:pt idx="1202">
                  <c:v>0.34771652220956983</c:v>
                </c:pt>
                <c:pt idx="1203">
                  <c:v>0.36104274385822627</c:v>
                </c:pt>
                <c:pt idx="1204">
                  <c:v>0.36687094738303677</c:v>
                </c:pt>
                <c:pt idx="1205">
                  <c:v>0.358906525179851</c:v>
                </c:pt>
                <c:pt idx="1206">
                  <c:v>0.36391439866904607</c:v>
                </c:pt>
                <c:pt idx="1207">
                  <c:v>0.35766309969539678</c:v>
                </c:pt>
                <c:pt idx="1208">
                  <c:v>0.36384424493679213</c:v>
                </c:pt>
                <c:pt idx="1209">
                  <c:v>0.35144259252130466</c:v>
                </c:pt>
                <c:pt idx="1210">
                  <c:v>0.36100490292799675</c:v>
                </c:pt>
                <c:pt idx="1211">
                  <c:v>0.33019556130558997</c:v>
                </c:pt>
                <c:pt idx="1212">
                  <c:v>0.35648970201490504</c:v>
                </c:pt>
                <c:pt idx="1213">
                  <c:v>0.36982576011086715</c:v>
                </c:pt>
                <c:pt idx="1214">
                  <c:v>0.37504675156195544</c:v>
                </c:pt>
                <c:pt idx="1215">
                  <c:v>0.37499951172404528</c:v>
                </c:pt>
                <c:pt idx="1216">
                  <c:v>0.38057564682222195</c:v>
                </c:pt>
                <c:pt idx="1217">
                  <c:v>0.39950350567322573</c:v>
                </c:pt>
                <c:pt idx="1218">
                  <c:v>0.40266774408691269</c:v>
                </c:pt>
                <c:pt idx="1219">
                  <c:v>0.41668007597909079</c:v>
                </c:pt>
                <c:pt idx="1220">
                  <c:v>0.42864794740815926</c:v>
                </c:pt>
                <c:pt idx="1221">
                  <c:v>0.44076874141938405</c:v>
                </c:pt>
                <c:pt idx="1222">
                  <c:v>0.4389584860688529</c:v>
                </c:pt>
                <c:pt idx="1223">
                  <c:v>0.43811264368125635</c:v>
                </c:pt>
                <c:pt idx="1224">
                  <c:v>0.4394123833788332</c:v>
                </c:pt>
                <c:pt idx="1225">
                  <c:v>0.42256709606288501</c:v>
                </c:pt>
                <c:pt idx="1226">
                  <c:v>0.41760178738026232</c:v>
                </c:pt>
                <c:pt idx="1227">
                  <c:v>0.41825086671822143</c:v>
                </c:pt>
                <c:pt idx="1228">
                  <c:v>0.41772426751325314</c:v>
                </c:pt>
                <c:pt idx="1229">
                  <c:v>0.41330840658984985</c:v>
                </c:pt>
                <c:pt idx="1230">
                  <c:v>0.41045725067133249</c:v>
                </c:pt>
                <c:pt idx="1231">
                  <c:v>0.42359677836990384</c:v>
                </c:pt>
                <c:pt idx="1232">
                  <c:v>0.421054017318088</c:v>
                </c:pt>
                <c:pt idx="1233">
                  <c:v>0.41935179283149782</c:v>
                </c:pt>
                <c:pt idx="1234">
                  <c:v>0.42221840252715137</c:v>
                </c:pt>
                <c:pt idx="1235">
                  <c:v>0.42656535421767799</c:v>
                </c:pt>
                <c:pt idx="1236">
                  <c:v>0.41704923628631885</c:v>
                </c:pt>
                <c:pt idx="1237">
                  <c:v>0.41009234051576526</c:v>
                </c:pt>
                <c:pt idx="1238">
                  <c:v>0.41314762314428222</c:v>
                </c:pt>
                <c:pt idx="1239">
                  <c:v>0.41582059792290593</c:v>
                </c:pt>
                <c:pt idx="1240">
                  <c:v>0.41370483000741332</c:v>
                </c:pt>
                <c:pt idx="1241">
                  <c:v>0.41740112564347021</c:v>
                </c:pt>
                <c:pt idx="1242">
                  <c:v>0.41733680337591761</c:v>
                </c:pt>
                <c:pt idx="1243">
                  <c:v>0.41950888477777631</c:v>
                </c:pt>
                <c:pt idx="1244">
                  <c:v>0.41809975665531907</c:v>
                </c:pt>
                <c:pt idx="1245">
                  <c:v>0.41364607162390971</c:v>
                </c:pt>
                <c:pt idx="1246">
                  <c:v>0.41644218889672074</c:v>
                </c:pt>
                <c:pt idx="1247">
                  <c:v>0.42276160428751058</c:v>
                </c:pt>
                <c:pt idx="1248">
                  <c:v>0.41758189620551683</c:v>
                </c:pt>
                <c:pt idx="1249">
                  <c:v>0.41407526894937285</c:v>
                </c:pt>
                <c:pt idx="1250">
                  <c:v>0.4213941732746479</c:v>
                </c:pt>
                <c:pt idx="1251">
                  <c:v>0.42771097992871732</c:v>
                </c:pt>
                <c:pt idx="1252">
                  <c:v>0.4322825009268057</c:v>
                </c:pt>
                <c:pt idx="1253">
                  <c:v>0.43878489851364533</c:v>
                </c:pt>
                <c:pt idx="1254">
                  <c:v>0.42912532125606323</c:v>
                </c:pt>
                <c:pt idx="1255">
                  <c:v>0.42996274588902028</c:v>
                </c:pt>
                <c:pt idx="1256">
                  <c:v>0.41333754184864624</c:v>
                </c:pt>
                <c:pt idx="1257">
                  <c:v>0.43426834045147672</c:v>
                </c:pt>
                <c:pt idx="1258">
                  <c:v>0.44008463034607515</c:v>
                </c:pt>
                <c:pt idx="1259">
                  <c:v>0.44320782786703361</c:v>
                </c:pt>
                <c:pt idx="1260">
                  <c:v>0.4489768721168329</c:v>
                </c:pt>
                <c:pt idx="1261">
                  <c:v>0.44684826002866823</c:v>
                </c:pt>
                <c:pt idx="1262">
                  <c:v>0.48277349731885855</c:v>
                </c:pt>
                <c:pt idx="1263">
                  <c:v>0.48941094327333734</c:v>
                </c:pt>
                <c:pt idx="1264">
                  <c:v>0.49250267582681939</c:v>
                </c:pt>
                <c:pt idx="1265">
                  <c:v>0.50595660238944729</c:v>
                </c:pt>
                <c:pt idx="1266">
                  <c:v>0.50701978822244975</c:v>
                </c:pt>
                <c:pt idx="1267">
                  <c:v>0.49753487602570601</c:v>
                </c:pt>
                <c:pt idx="1268">
                  <c:v>0.49301743563644274</c:v>
                </c:pt>
                <c:pt idx="1269">
                  <c:v>0.50887879437108841</c:v>
                </c:pt>
                <c:pt idx="1270">
                  <c:v>0.5056908178629157</c:v>
                </c:pt>
                <c:pt idx="1271">
                  <c:v>0.48875591220545955</c:v>
                </c:pt>
                <c:pt idx="1272">
                  <c:v>0.48888453523530023</c:v>
                </c:pt>
                <c:pt idx="1273">
                  <c:v>0.47389356874881999</c:v>
                </c:pt>
                <c:pt idx="1274">
                  <c:v>0.48534328853619785</c:v>
                </c:pt>
                <c:pt idx="1275">
                  <c:v>0.47136914948791098</c:v>
                </c:pt>
                <c:pt idx="1276">
                  <c:v>0.50229415682989997</c:v>
                </c:pt>
                <c:pt idx="1277">
                  <c:v>0.48852484393304624</c:v>
                </c:pt>
                <c:pt idx="1278">
                  <c:v>0.4799625081016699</c:v>
                </c:pt>
                <c:pt idx="1279">
                  <c:v>0.47955456494799753</c:v>
                </c:pt>
                <c:pt idx="1280">
                  <c:v>0.4782242092129611</c:v>
                </c:pt>
                <c:pt idx="1281">
                  <c:v>0.48112167237760228</c:v>
                </c:pt>
                <c:pt idx="1282">
                  <c:v>0.48978738597831439</c:v>
                </c:pt>
                <c:pt idx="1283">
                  <c:v>0.50487687943724613</c:v>
                </c:pt>
                <c:pt idx="1284">
                  <c:v>0.49570082328891324</c:v>
                </c:pt>
                <c:pt idx="1285">
                  <c:v>0.49414842036919782</c:v>
                </c:pt>
                <c:pt idx="1286">
                  <c:v>0.493335651800407</c:v>
                </c:pt>
                <c:pt idx="1287">
                  <c:v>0.49645338605238298</c:v>
                </c:pt>
                <c:pt idx="1288">
                  <c:v>0.49595807453608404</c:v>
                </c:pt>
                <c:pt idx="1289">
                  <c:v>0.50417596941143006</c:v>
                </c:pt>
                <c:pt idx="1290">
                  <c:v>0.50486237855704974</c:v>
                </c:pt>
                <c:pt idx="1291">
                  <c:v>0.5193309369114586</c:v>
                </c:pt>
                <c:pt idx="1292">
                  <c:v>0.51599380807406836</c:v>
                </c:pt>
                <c:pt idx="1293">
                  <c:v>0.52554344732463998</c:v>
                </c:pt>
                <c:pt idx="1294">
                  <c:v>0.53236681859125223</c:v>
                </c:pt>
                <c:pt idx="1295">
                  <c:v>0.53269732953198623</c:v>
                </c:pt>
                <c:pt idx="1296">
                  <c:v>0.53211588927935771</c:v>
                </c:pt>
                <c:pt idx="1297">
                  <c:v>0.53756121154959691</c:v>
                </c:pt>
                <c:pt idx="1298">
                  <c:v>0.53501715777597547</c:v>
                </c:pt>
                <c:pt idx="1299">
                  <c:v>0.5382772258881473</c:v>
                </c:pt>
                <c:pt idx="1300">
                  <c:v>0.53485371711643781</c:v>
                </c:pt>
                <c:pt idx="1301">
                  <c:v>0.5413799357129242</c:v>
                </c:pt>
                <c:pt idx="1302">
                  <c:v>0.54585828957184124</c:v>
                </c:pt>
                <c:pt idx="1303">
                  <c:v>0.5551184371794563</c:v>
                </c:pt>
                <c:pt idx="1304">
                  <c:v>0.56126137949547128</c:v>
                </c:pt>
                <c:pt idx="1305">
                  <c:v>0.56727581946446881</c:v>
                </c:pt>
                <c:pt idx="1306">
                  <c:v>0.55991805591537891</c:v>
                </c:pt>
                <c:pt idx="1307">
                  <c:v>0.55920585987308991</c:v>
                </c:pt>
                <c:pt idx="1308">
                  <c:v>0.56324819425875816</c:v>
                </c:pt>
                <c:pt idx="1309">
                  <c:v>0.54362415781213747</c:v>
                </c:pt>
                <c:pt idx="1310">
                  <c:v>0.55237690074448853</c:v>
                </c:pt>
                <c:pt idx="1311">
                  <c:v>0.54717803847659674</c:v>
                </c:pt>
                <c:pt idx="1312">
                  <c:v>0.53808004167066814</c:v>
                </c:pt>
                <c:pt idx="1313">
                  <c:v>0.54948498766119669</c:v>
                </c:pt>
                <c:pt idx="1314">
                  <c:v>0.55168062152479391</c:v>
                </c:pt>
                <c:pt idx="1315">
                  <c:v>0.54877402585645019</c:v>
                </c:pt>
                <c:pt idx="1316">
                  <c:v>0.54131076837499392</c:v>
                </c:pt>
                <c:pt idx="1317">
                  <c:v>0.54096789640231813</c:v>
                </c:pt>
                <c:pt idx="1318">
                  <c:v>0.54347490129993026</c:v>
                </c:pt>
                <c:pt idx="1319">
                  <c:v>0.54211882280422874</c:v>
                </c:pt>
                <c:pt idx="1320">
                  <c:v>0.53809459013339789</c:v>
                </c:pt>
                <c:pt idx="1321">
                  <c:v>0.54195917518041148</c:v>
                </c:pt>
                <c:pt idx="1322">
                  <c:v>0.52223776534502853</c:v>
                </c:pt>
                <c:pt idx="1323">
                  <c:v>0.52246326884734284</c:v>
                </c:pt>
                <c:pt idx="1324">
                  <c:v>0.52081452457652722</c:v>
                </c:pt>
                <c:pt idx="1325">
                  <c:v>0.56053153191464611</c:v>
                </c:pt>
                <c:pt idx="1326">
                  <c:v>0.55627380587962372</c:v>
                </c:pt>
                <c:pt idx="1327">
                  <c:v>0.55289482669534762</c:v>
                </c:pt>
                <c:pt idx="1328">
                  <c:v>0.55578467248328089</c:v>
                </c:pt>
                <c:pt idx="1329">
                  <c:v>0.56279780671752921</c:v>
                </c:pt>
                <c:pt idx="1330">
                  <c:v>0.5569174063156439</c:v>
                </c:pt>
                <c:pt idx="1331">
                  <c:v>0.54109472948397352</c:v>
                </c:pt>
                <c:pt idx="1332">
                  <c:v>0.53145300258447725</c:v>
                </c:pt>
                <c:pt idx="1333">
                  <c:v>0.52472265575193966</c:v>
                </c:pt>
                <c:pt idx="1334">
                  <c:v>0.51876823573301856</c:v>
                </c:pt>
                <c:pt idx="1335">
                  <c:v>0.52969006532366725</c:v>
                </c:pt>
                <c:pt idx="1336">
                  <c:v>0.5337068149027</c:v>
                </c:pt>
                <c:pt idx="1337">
                  <c:v>0.52585510485558917</c:v>
                </c:pt>
                <c:pt idx="1338">
                  <c:v>0.53205631584343394</c:v>
                </c:pt>
                <c:pt idx="1339">
                  <c:v>0.47310162988759402</c:v>
                </c:pt>
                <c:pt idx="1340">
                  <c:v>0.46872492161580015</c:v>
                </c:pt>
                <c:pt idx="1341">
                  <c:v>0.46125992120661069</c:v>
                </c:pt>
                <c:pt idx="1342">
                  <c:v>0.46325514527970751</c:v>
                </c:pt>
                <c:pt idx="1343">
                  <c:v>0.45268960109648254</c:v>
                </c:pt>
                <c:pt idx="1344">
                  <c:v>0.45895121521995941</c:v>
                </c:pt>
                <c:pt idx="1345">
                  <c:v>0.4570142717381353</c:v>
                </c:pt>
                <c:pt idx="1346">
                  <c:v>0.4486468987464986</c:v>
                </c:pt>
                <c:pt idx="1347">
                  <c:v>0.45177322488281613</c:v>
                </c:pt>
                <c:pt idx="1348">
                  <c:v>0.44960687086726198</c:v>
                </c:pt>
                <c:pt idx="1349">
                  <c:v>0.46047353297976579</c:v>
                </c:pt>
                <c:pt idx="1350">
                  <c:v>0.46624131373408689</c:v>
                </c:pt>
                <c:pt idx="1351">
                  <c:v>0.46119995494605531</c:v>
                </c:pt>
                <c:pt idx="1352">
                  <c:v>0.47410057252280519</c:v>
                </c:pt>
                <c:pt idx="1353">
                  <c:v>0.47351574824251996</c:v>
                </c:pt>
                <c:pt idx="1354">
                  <c:v>0.45926404356306172</c:v>
                </c:pt>
                <c:pt idx="1355">
                  <c:v>0.4755272634627874</c:v>
                </c:pt>
                <c:pt idx="1356">
                  <c:v>0.46972109922710953</c:v>
                </c:pt>
                <c:pt idx="1357">
                  <c:v>0.48325532102519902</c:v>
                </c:pt>
                <c:pt idx="1358">
                  <c:v>0.48118410785131455</c:v>
                </c:pt>
                <c:pt idx="1359">
                  <c:v>0.48032919175210176</c:v>
                </c:pt>
                <c:pt idx="1360">
                  <c:v>0.47536188392639711</c:v>
                </c:pt>
                <c:pt idx="1361">
                  <c:v>0.47454556381971164</c:v>
                </c:pt>
                <c:pt idx="1362">
                  <c:v>0.47200697419034288</c:v>
                </c:pt>
                <c:pt idx="1363">
                  <c:v>0.48084508765570677</c:v>
                </c:pt>
                <c:pt idx="1364">
                  <c:v>0.4898823402513241</c:v>
                </c:pt>
                <c:pt idx="1365">
                  <c:v>0.4972273403154015</c:v>
                </c:pt>
                <c:pt idx="1366">
                  <c:v>0.51044702233825823</c:v>
                </c:pt>
                <c:pt idx="1367">
                  <c:v>0.5212865794864372</c:v>
                </c:pt>
                <c:pt idx="1368">
                  <c:v>0.52804935009932175</c:v>
                </c:pt>
                <c:pt idx="1369">
                  <c:v>0.55141238972970896</c:v>
                </c:pt>
                <c:pt idx="1370">
                  <c:v>0.54640156982887578</c:v>
                </c:pt>
                <c:pt idx="1371">
                  <c:v>0.55300007658077277</c:v>
                </c:pt>
                <c:pt idx="1372">
                  <c:v>0.55123836604279541</c:v>
                </c:pt>
                <c:pt idx="1373">
                  <c:v>0.51263160939223895</c:v>
                </c:pt>
                <c:pt idx="1374">
                  <c:v>0.53297334169568977</c:v>
                </c:pt>
                <c:pt idx="1375">
                  <c:v>0.5215081350038665</c:v>
                </c:pt>
                <c:pt idx="1376">
                  <c:v>0.50365659680931441</c:v>
                </c:pt>
                <c:pt idx="1377">
                  <c:v>0.51085625246196686</c:v>
                </c:pt>
                <c:pt idx="1378">
                  <c:v>0.52720116951900031</c:v>
                </c:pt>
                <c:pt idx="1379">
                  <c:v>0.51480802339117271</c:v>
                </c:pt>
                <c:pt idx="1380">
                  <c:v>0.50660725714594579</c:v>
                </c:pt>
                <c:pt idx="1381">
                  <c:v>0.51620067064697517</c:v>
                </c:pt>
                <c:pt idx="1382">
                  <c:v>0.52692113499685733</c:v>
                </c:pt>
                <c:pt idx="1383">
                  <c:v>0.51836994683758653</c:v>
                </c:pt>
                <c:pt idx="1384">
                  <c:v>0.51518532368007763</c:v>
                </c:pt>
                <c:pt idx="1385">
                  <c:v>0.52396254826833155</c:v>
                </c:pt>
                <c:pt idx="1386">
                  <c:v>0.51311857897755819</c:v>
                </c:pt>
                <c:pt idx="1387">
                  <c:v>0.51877578815448266</c:v>
                </c:pt>
                <c:pt idx="1388">
                  <c:v>0.50200024269549826</c:v>
                </c:pt>
                <c:pt idx="1389">
                  <c:v>0.47994821478296479</c:v>
                </c:pt>
                <c:pt idx="1390">
                  <c:v>0.49529952131784794</c:v>
                </c:pt>
                <c:pt idx="1391">
                  <c:v>0.50678253518631244</c:v>
                </c:pt>
                <c:pt idx="1392">
                  <c:v>0.50285520089136426</c:v>
                </c:pt>
                <c:pt idx="1393">
                  <c:v>0.51553984975619005</c:v>
                </c:pt>
                <c:pt idx="1394">
                  <c:v>0.52734268011241181</c:v>
                </c:pt>
                <c:pt idx="1395">
                  <c:v>0.54307447165555711</c:v>
                </c:pt>
                <c:pt idx="1396">
                  <c:v>0.54399258080029966</c:v>
                </c:pt>
                <c:pt idx="1397">
                  <c:v>0.54243764862925792</c:v>
                </c:pt>
                <c:pt idx="1398">
                  <c:v>0.53588674533141256</c:v>
                </c:pt>
                <c:pt idx="1399">
                  <c:v>0.54008716501279797</c:v>
                </c:pt>
                <c:pt idx="1400">
                  <c:v>0.54012190056921017</c:v>
                </c:pt>
                <c:pt idx="1401">
                  <c:v>0.53410468174801795</c:v>
                </c:pt>
                <c:pt idx="1402">
                  <c:v>0.53249841313724378</c:v>
                </c:pt>
                <c:pt idx="1403">
                  <c:v>0.53090056285541309</c:v>
                </c:pt>
                <c:pt idx="1404">
                  <c:v>0.52657116797933468</c:v>
                </c:pt>
                <c:pt idx="1405">
                  <c:v>0.52768264707350443</c:v>
                </c:pt>
                <c:pt idx="1406">
                  <c:v>0.51815136347319479</c:v>
                </c:pt>
                <c:pt idx="1407">
                  <c:v>0.49924025101201863</c:v>
                </c:pt>
                <c:pt idx="1408">
                  <c:v>0.46880780702711689</c:v>
                </c:pt>
                <c:pt idx="1409">
                  <c:v>0.46702533670179119</c:v>
                </c:pt>
                <c:pt idx="1410">
                  <c:v>0.44748933727551382</c:v>
                </c:pt>
                <c:pt idx="1411">
                  <c:v>0.44670369617046995</c:v>
                </c:pt>
                <c:pt idx="1412">
                  <c:v>0.45677415510791891</c:v>
                </c:pt>
                <c:pt idx="1413">
                  <c:v>0.44798434220703776</c:v>
                </c:pt>
                <c:pt idx="1414">
                  <c:v>0.44572974156331197</c:v>
                </c:pt>
                <c:pt idx="1415">
                  <c:v>0.43910217841934668</c:v>
                </c:pt>
                <c:pt idx="1416">
                  <c:v>0.44080904248571051</c:v>
                </c:pt>
                <c:pt idx="1417">
                  <c:v>0.44763658654439492</c:v>
                </c:pt>
                <c:pt idx="1418">
                  <c:v>0.43261180664091914</c:v>
                </c:pt>
                <c:pt idx="1419">
                  <c:v>0.43903324630014062</c:v>
                </c:pt>
                <c:pt idx="1420">
                  <c:v>0.43688032712498953</c:v>
                </c:pt>
                <c:pt idx="1421">
                  <c:v>0.44044228843853755</c:v>
                </c:pt>
                <c:pt idx="1422">
                  <c:v>0.43831006257802213</c:v>
                </c:pt>
                <c:pt idx="1423">
                  <c:v>0.42191132658032693</c:v>
                </c:pt>
                <c:pt idx="1424">
                  <c:v>0.41658493073796549</c:v>
                </c:pt>
                <c:pt idx="1425">
                  <c:v>0.42265557833863859</c:v>
                </c:pt>
                <c:pt idx="1426">
                  <c:v>0.42305443769770468</c:v>
                </c:pt>
                <c:pt idx="1427">
                  <c:v>0.42897451083039545</c:v>
                </c:pt>
                <c:pt idx="1428">
                  <c:v>0.42411229964809755</c:v>
                </c:pt>
                <c:pt idx="1429">
                  <c:v>0.42389259749186164</c:v>
                </c:pt>
                <c:pt idx="1430">
                  <c:v>0.43217738563221708</c:v>
                </c:pt>
                <c:pt idx="1431">
                  <c:v>0.44801583681007751</c:v>
                </c:pt>
                <c:pt idx="1432">
                  <c:v>0.44759848945126784</c:v>
                </c:pt>
                <c:pt idx="1433">
                  <c:v>0.45109035439594103</c:v>
                </c:pt>
                <c:pt idx="1434">
                  <c:v>0.43854134208081569</c:v>
                </c:pt>
                <c:pt idx="1435">
                  <c:v>0.42856473491699332</c:v>
                </c:pt>
                <c:pt idx="1436">
                  <c:v>0.44084534952114535</c:v>
                </c:pt>
                <c:pt idx="1437">
                  <c:v>0.43970400935191162</c:v>
                </c:pt>
                <c:pt idx="1438">
                  <c:v>0.44082653281446926</c:v>
                </c:pt>
                <c:pt idx="1439">
                  <c:v>0.44155026304030348</c:v>
                </c:pt>
                <c:pt idx="1440">
                  <c:v>0.43776561972839462</c:v>
                </c:pt>
                <c:pt idx="1441">
                  <c:v>0.44333891286227983</c:v>
                </c:pt>
                <c:pt idx="1442">
                  <c:v>0.43392243217763782</c:v>
                </c:pt>
                <c:pt idx="1443">
                  <c:v>0.43525595127929767</c:v>
                </c:pt>
                <c:pt idx="1444">
                  <c:v>0.42853830202851634</c:v>
                </c:pt>
                <c:pt idx="1445">
                  <c:v>0.43553671283144252</c:v>
                </c:pt>
                <c:pt idx="1446">
                  <c:v>0.44411589846290978</c:v>
                </c:pt>
                <c:pt idx="1447">
                  <c:v>0.44588573054134906</c:v>
                </c:pt>
                <c:pt idx="1448">
                  <c:v>0.44203004180974914</c:v>
                </c:pt>
                <c:pt idx="1449">
                  <c:v>0.48001884871295997</c:v>
                </c:pt>
                <c:pt idx="1450">
                  <c:v>0.47720477665804284</c:v>
                </c:pt>
                <c:pt idx="1451">
                  <c:v>0.47675184293416961</c:v>
                </c:pt>
                <c:pt idx="1452">
                  <c:v>0.48128939835457335</c:v>
                </c:pt>
                <c:pt idx="1453">
                  <c:v>0.48759020524843727</c:v>
                </c:pt>
                <c:pt idx="1454">
                  <c:v>0.48293493517024072</c:v>
                </c:pt>
                <c:pt idx="1455">
                  <c:v>0.49780111043247838</c:v>
                </c:pt>
                <c:pt idx="1456">
                  <c:v>0.4909101546193973</c:v>
                </c:pt>
                <c:pt idx="1457">
                  <c:v>0.49206700005512261</c:v>
                </c:pt>
                <c:pt idx="1458">
                  <c:v>0.4842056383915519</c:v>
                </c:pt>
                <c:pt idx="1459">
                  <c:v>0.49072472156192726</c:v>
                </c:pt>
                <c:pt idx="1460">
                  <c:v>0.50194914960244974</c:v>
                </c:pt>
                <c:pt idx="1461">
                  <c:v>0.49597804866582251</c:v>
                </c:pt>
                <c:pt idx="1462">
                  <c:v>0.47566145155337036</c:v>
                </c:pt>
                <c:pt idx="1463">
                  <c:v>0.43754221796080489</c:v>
                </c:pt>
                <c:pt idx="1464">
                  <c:v>0.43614969884337956</c:v>
                </c:pt>
                <c:pt idx="1465">
                  <c:v>0.45839536365569838</c:v>
                </c:pt>
                <c:pt idx="1466">
                  <c:v>0.46910658785421788</c:v>
                </c:pt>
                <c:pt idx="1467">
                  <c:v>0.48489588588098204</c:v>
                </c:pt>
                <c:pt idx="1468">
                  <c:v>0.48454210790017777</c:v>
                </c:pt>
                <c:pt idx="1469">
                  <c:v>0.4870113309657006</c:v>
                </c:pt>
                <c:pt idx="1470">
                  <c:v>0.48608135989959472</c:v>
                </c:pt>
                <c:pt idx="1471">
                  <c:v>0.48553105550341696</c:v>
                </c:pt>
                <c:pt idx="1472">
                  <c:v>0.47557197187788752</c:v>
                </c:pt>
                <c:pt idx="1473">
                  <c:v>0.46816829289785261</c:v>
                </c:pt>
                <c:pt idx="1474">
                  <c:v>0.48335660382915407</c:v>
                </c:pt>
                <c:pt idx="1475">
                  <c:v>0.48861267388955637</c:v>
                </c:pt>
                <c:pt idx="1476">
                  <c:v>0.48472921505816702</c:v>
                </c:pt>
                <c:pt idx="1477">
                  <c:v>0.4792342284750199</c:v>
                </c:pt>
                <c:pt idx="1478">
                  <c:v>0.4673586241955861</c:v>
                </c:pt>
                <c:pt idx="1479">
                  <c:v>0.45995940445031031</c:v>
                </c:pt>
                <c:pt idx="1480">
                  <c:v>0.4630398301860546</c:v>
                </c:pt>
                <c:pt idx="1481">
                  <c:v>0.48109312016729761</c:v>
                </c:pt>
                <c:pt idx="1482">
                  <c:v>0.47417553606726565</c:v>
                </c:pt>
                <c:pt idx="1483">
                  <c:v>0.48608578287070625</c:v>
                </c:pt>
                <c:pt idx="1484">
                  <c:v>0.47159789619384213</c:v>
                </c:pt>
                <c:pt idx="1485">
                  <c:v>0.47089100190177668</c:v>
                </c:pt>
                <c:pt idx="1486">
                  <c:v>0.49142715035019824</c:v>
                </c:pt>
                <c:pt idx="1487">
                  <c:v>0.48447797544899818</c:v>
                </c:pt>
                <c:pt idx="1488">
                  <c:v>0.49750483431398074</c:v>
                </c:pt>
                <c:pt idx="1489">
                  <c:v>0.50583654482874973</c:v>
                </c:pt>
                <c:pt idx="1490">
                  <c:v>0.49551746229900701</c:v>
                </c:pt>
                <c:pt idx="1491">
                  <c:v>0.48781244363471049</c:v>
                </c:pt>
                <c:pt idx="1492">
                  <c:v>0.4903956196059861</c:v>
                </c:pt>
                <c:pt idx="1493">
                  <c:v>0.50821131113326257</c:v>
                </c:pt>
                <c:pt idx="1494">
                  <c:v>0.49256251327690115</c:v>
                </c:pt>
                <c:pt idx="1495">
                  <c:v>0.4961971280682877</c:v>
                </c:pt>
                <c:pt idx="1496">
                  <c:v>0.48816127877634252</c:v>
                </c:pt>
                <c:pt idx="1497">
                  <c:v>0.49244358621042827</c:v>
                </c:pt>
                <c:pt idx="1498">
                  <c:v>0.48569378994009055</c:v>
                </c:pt>
                <c:pt idx="1499">
                  <c:v>0.47564126220515729</c:v>
                </c:pt>
                <c:pt idx="1500">
                  <c:v>0.47975896111810695</c:v>
                </c:pt>
                <c:pt idx="1501">
                  <c:v>0.48089299119004547</c:v>
                </c:pt>
                <c:pt idx="1502">
                  <c:v>0.47906086919525454</c:v>
                </c:pt>
                <c:pt idx="1503">
                  <c:v>0.48504311272067996</c:v>
                </c:pt>
                <c:pt idx="1504">
                  <c:v>0.48521960307914808</c:v>
                </c:pt>
                <c:pt idx="1505">
                  <c:v>0.47561399929882819</c:v>
                </c:pt>
                <c:pt idx="1506">
                  <c:v>0.48316191408347942</c:v>
                </c:pt>
                <c:pt idx="1507">
                  <c:v>0.48384083177972065</c:v>
                </c:pt>
                <c:pt idx="1508">
                  <c:v>0.4881816215619274</c:v>
                </c:pt>
                <c:pt idx="1509">
                  <c:v>0.47484533387510319</c:v>
                </c:pt>
                <c:pt idx="1510">
                  <c:v>0.47082257833321595</c:v>
                </c:pt>
                <c:pt idx="1511">
                  <c:v>0.45974454811027415</c:v>
                </c:pt>
                <c:pt idx="1512">
                  <c:v>0.46916238520582149</c:v>
                </c:pt>
                <c:pt idx="1513">
                  <c:v>0.51056675365675441</c:v>
                </c:pt>
                <c:pt idx="1514">
                  <c:v>0.51227276552237022</c:v>
                </c:pt>
                <c:pt idx="1515">
                  <c:v>0.52167044868992307</c:v>
                </c:pt>
                <c:pt idx="1516">
                  <c:v>0.49895697688650981</c:v>
                </c:pt>
                <c:pt idx="1517">
                  <c:v>0.4950771396434967</c:v>
                </c:pt>
                <c:pt idx="1518">
                  <c:v>0.51877529459953953</c:v>
                </c:pt>
                <c:pt idx="1519">
                  <c:v>0.49829054782171978</c:v>
                </c:pt>
                <c:pt idx="1520">
                  <c:v>0.49461251190990346</c:v>
                </c:pt>
                <c:pt idx="1521">
                  <c:v>0.48631122241511437</c:v>
                </c:pt>
                <c:pt idx="1522">
                  <c:v>0.49285626181095377</c:v>
                </c:pt>
                <c:pt idx="1523">
                  <c:v>0.50023300517389735</c:v>
                </c:pt>
                <c:pt idx="1524">
                  <c:v>0.49165790882405097</c:v>
                </c:pt>
                <c:pt idx="1525">
                  <c:v>0.49131469207629269</c:v>
                </c:pt>
                <c:pt idx="1526">
                  <c:v>0.48338140214616049</c:v>
                </c:pt>
                <c:pt idx="1527">
                  <c:v>0.47876940158110021</c:v>
                </c:pt>
                <c:pt idx="1528">
                  <c:v>0.47922325997472298</c:v>
                </c:pt>
                <c:pt idx="1529">
                  <c:v>0.47888668075369456</c:v>
                </c:pt>
                <c:pt idx="1530">
                  <c:v>0.48039638440823967</c:v>
                </c:pt>
                <c:pt idx="1531">
                  <c:v>0.50344941449223213</c:v>
                </c:pt>
                <c:pt idx="1532">
                  <c:v>0.50239981757017427</c:v>
                </c:pt>
                <c:pt idx="1533">
                  <c:v>0.5054275071748312</c:v>
                </c:pt>
                <c:pt idx="1534">
                  <c:v>0.5174616690240319</c:v>
                </c:pt>
                <c:pt idx="1535">
                  <c:v>0.51799525535006075</c:v>
                </c:pt>
                <c:pt idx="1536">
                  <c:v>0.53113824848311963</c:v>
                </c:pt>
                <c:pt idx="1537">
                  <c:v>0.529966943089484</c:v>
                </c:pt>
                <c:pt idx="1538">
                  <c:v>0.52349419945600739</c:v>
                </c:pt>
                <c:pt idx="1539">
                  <c:v>0.51810187958285869</c:v>
                </c:pt>
                <c:pt idx="1540">
                  <c:v>0.5099080374238828</c:v>
                </c:pt>
                <c:pt idx="1541">
                  <c:v>0.52787461298567284</c:v>
                </c:pt>
                <c:pt idx="1542">
                  <c:v>0.52050067649191833</c:v>
                </c:pt>
                <c:pt idx="1543">
                  <c:v>0.51333149545443568</c:v>
                </c:pt>
                <c:pt idx="1544">
                  <c:v>0.50752944992018134</c:v>
                </c:pt>
                <c:pt idx="1545">
                  <c:v>0.49894369804654509</c:v>
                </c:pt>
                <c:pt idx="1546">
                  <c:v>0.4943068981056748</c:v>
                </c:pt>
                <c:pt idx="1547">
                  <c:v>0.50294287664370751</c:v>
                </c:pt>
                <c:pt idx="1548">
                  <c:v>0.51870774520480245</c:v>
                </c:pt>
                <c:pt idx="1549">
                  <c:v>0.5256100852022022</c:v>
                </c:pt>
                <c:pt idx="1550">
                  <c:v>0.51281918451998343</c:v>
                </c:pt>
                <c:pt idx="1551">
                  <c:v>0.51226347252520232</c:v>
                </c:pt>
                <c:pt idx="1552">
                  <c:v>0.51436538754333938</c:v>
                </c:pt>
                <c:pt idx="1553">
                  <c:v>0.50230160682549407</c:v>
                </c:pt>
                <c:pt idx="1554">
                  <c:v>0.49220689400650169</c:v>
                </c:pt>
                <c:pt idx="1555">
                  <c:v>0.48430373520734427</c:v>
                </c:pt>
                <c:pt idx="1556">
                  <c:v>0.46933338594673857</c:v>
                </c:pt>
                <c:pt idx="1557">
                  <c:v>0.467128373521705</c:v>
                </c:pt>
                <c:pt idx="1558">
                  <c:v>0.46323984763236131</c:v>
                </c:pt>
                <c:pt idx="1559">
                  <c:v>0.46722647290762093</c:v>
                </c:pt>
                <c:pt idx="1560">
                  <c:v>0.47569802807822553</c:v>
                </c:pt>
                <c:pt idx="1561">
                  <c:v>0.49169903657665465</c:v>
                </c:pt>
                <c:pt idx="1562">
                  <c:v>0.48724343383711671</c:v>
                </c:pt>
                <c:pt idx="1563">
                  <c:v>0.47701022446474362</c:v>
                </c:pt>
                <c:pt idx="1564">
                  <c:v>0.48492173918679554</c:v>
                </c:pt>
                <c:pt idx="1565">
                  <c:v>0.47954456531275486</c:v>
                </c:pt>
                <c:pt idx="1566">
                  <c:v>0.48008780934947182</c:v>
                </c:pt>
                <c:pt idx="1567">
                  <c:v>0.47685581135070376</c:v>
                </c:pt>
                <c:pt idx="1568">
                  <c:v>0.47475071382031819</c:v>
                </c:pt>
                <c:pt idx="1569">
                  <c:v>0.47098794646323899</c:v>
                </c:pt>
                <c:pt idx="1570">
                  <c:v>0.46806665919149143</c:v>
                </c:pt>
                <c:pt idx="1571">
                  <c:v>0.48318184952050908</c:v>
                </c:pt>
                <c:pt idx="1572">
                  <c:v>0.46406527844455309</c:v>
                </c:pt>
                <c:pt idx="1573">
                  <c:v>0.46451657682976905</c:v>
                </c:pt>
                <c:pt idx="1574">
                  <c:v>0.45791119202432673</c:v>
                </c:pt>
                <c:pt idx="1575">
                  <c:v>0.4498130778246594</c:v>
                </c:pt>
                <c:pt idx="1576">
                  <c:v>0.50072612800223559</c:v>
                </c:pt>
                <c:pt idx="1577">
                  <c:v>0.48559419740713189</c:v>
                </c:pt>
                <c:pt idx="1578">
                  <c:v>0.46426317692304331</c:v>
                </c:pt>
                <c:pt idx="1579">
                  <c:v>0.45917412728433515</c:v>
                </c:pt>
                <c:pt idx="1580">
                  <c:v>0.45103451416151619</c:v>
                </c:pt>
                <c:pt idx="1581">
                  <c:v>0.45313577009345674</c:v>
                </c:pt>
                <c:pt idx="1582">
                  <c:v>0.45324755033802894</c:v>
                </c:pt>
                <c:pt idx="1583">
                  <c:v>0.44125325376404101</c:v>
                </c:pt>
                <c:pt idx="1584">
                  <c:v>0.45344719044710241</c:v>
                </c:pt>
                <c:pt idx="1585">
                  <c:v>0.45877789283644116</c:v>
                </c:pt>
                <c:pt idx="1586">
                  <c:v>0.46889240168922708</c:v>
                </c:pt>
                <c:pt idx="1587">
                  <c:v>0.45468222750536802</c:v>
                </c:pt>
                <c:pt idx="1588">
                  <c:v>0.43618008869923147</c:v>
                </c:pt>
                <c:pt idx="1589">
                  <c:v>0.41711270332043637</c:v>
                </c:pt>
                <c:pt idx="1590">
                  <c:v>0.38032035443365453</c:v>
                </c:pt>
                <c:pt idx="1591">
                  <c:v>0.36238553443348609</c:v>
                </c:pt>
                <c:pt idx="1592">
                  <c:v>0.37027239867201006</c:v>
                </c:pt>
                <c:pt idx="1593">
                  <c:v>0.35993760424698379</c:v>
                </c:pt>
                <c:pt idx="1594">
                  <c:v>0.37103081432111285</c:v>
                </c:pt>
                <c:pt idx="1595">
                  <c:v>0.36400784985847956</c:v>
                </c:pt>
                <c:pt idx="1596">
                  <c:v>0.36554658141627883</c:v>
                </c:pt>
                <c:pt idx="1597">
                  <c:v>0.37039714904409027</c:v>
                </c:pt>
                <c:pt idx="1598">
                  <c:v>0.36141687925517929</c:v>
                </c:pt>
                <c:pt idx="1599">
                  <c:v>0.35539018066378253</c:v>
                </c:pt>
                <c:pt idx="1600">
                  <c:v>0.351831434945241</c:v>
                </c:pt>
                <c:pt idx="1601">
                  <c:v>0.35336282321519819</c:v>
                </c:pt>
                <c:pt idx="1602">
                  <c:v>0.34787715363968169</c:v>
                </c:pt>
                <c:pt idx="1603">
                  <c:v>0.35555557931050324</c:v>
                </c:pt>
                <c:pt idx="1604">
                  <c:v>0.35205872952029466</c:v>
                </c:pt>
                <c:pt idx="1605">
                  <c:v>0.35286020926057593</c:v>
                </c:pt>
                <c:pt idx="1606">
                  <c:v>0.35067270790695604</c:v>
                </c:pt>
                <c:pt idx="1607">
                  <c:v>0.35068936066945022</c:v>
                </c:pt>
                <c:pt idx="1608">
                  <c:v>0.352616133984133</c:v>
                </c:pt>
                <c:pt idx="1609">
                  <c:v>0.34711178625500827</c:v>
                </c:pt>
                <c:pt idx="1610">
                  <c:v>0.35091504429122627</c:v>
                </c:pt>
                <c:pt idx="1611">
                  <c:v>0.37357860665739412</c:v>
                </c:pt>
                <c:pt idx="1612">
                  <c:v>0.37954011038048335</c:v>
                </c:pt>
                <c:pt idx="1613">
                  <c:v>0.37928325976254135</c:v>
                </c:pt>
                <c:pt idx="1614">
                  <c:v>0.38340328493095377</c:v>
                </c:pt>
                <c:pt idx="1615">
                  <c:v>0.38778906575158323</c:v>
                </c:pt>
                <c:pt idx="1616">
                  <c:v>0.38582836844755153</c:v>
                </c:pt>
                <c:pt idx="1617">
                  <c:v>0.38228647072542821</c:v>
                </c:pt>
                <c:pt idx="1618">
                  <c:v>0.37879835950164953</c:v>
                </c:pt>
                <c:pt idx="1619">
                  <c:v>0.3798139370940849</c:v>
                </c:pt>
                <c:pt idx="1620">
                  <c:v>0.36329944522014135</c:v>
                </c:pt>
                <c:pt idx="1621">
                  <c:v>0.34914359861741334</c:v>
                </c:pt>
                <c:pt idx="1622">
                  <c:v>0.34851656073332865</c:v>
                </c:pt>
                <c:pt idx="1623">
                  <c:v>0.3492943528443252</c:v>
                </c:pt>
                <c:pt idx="1624">
                  <c:v>0.36121659240560267</c:v>
                </c:pt>
                <c:pt idx="1625">
                  <c:v>0.34383282789238828</c:v>
                </c:pt>
                <c:pt idx="1626">
                  <c:v>0.35880632799449957</c:v>
                </c:pt>
                <c:pt idx="1627">
                  <c:v>0.35102632785469529</c:v>
                </c:pt>
                <c:pt idx="1628">
                  <c:v>0.36275883587851149</c:v>
                </c:pt>
                <c:pt idx="1629">
                  <c:v>0.36744269143187452</c:v>
                </c:pt>
                <c:pt idx="1630">
                  <c:v>0.35987558369350015</c:v>
                </c:pt>
                <c:pt idx="1631">
                  <c:v>0.35027752955807112</c:v>
                </c:pt>
                <c:pt idx="1632">
                  <c:v>0.35424649814434217</c:v>
                </c:pt>
                <c:pt idx="1633">
                  <c:v>0.35071651533427534</c:v>
                </c:pt>
                <c:pt idx="1634">
                  <c:v>0.35546166266035079</c:v>
                </c:pt>
                <c:pt idx="1635">
                  <c:v>0.34857797311566341</c:v>
                </c:pt>
                <c:pt idx="1636">
                  <c:v>0.35412934963277698</c:v>
                </c:pt>
                <c:pt idx="1637">
                  <c:v>0.36013517329192879</c:v>
                </c:pt>
                <c:pt idx="1638">
                  <c:v>0.35738120696848225</c:v>
                </c:pt>
                <c:pt idx="1639">
                  <c:v>0.35228580226598644</c:v>
                </c:pt>
                <c:pt idx="1640">
                  <c:v>0.35769371625412782</c:v>
                </c:pt>
                <c:pt idx="1641">
                  <c:v>0.35936814568030051</c:v>
                </c:pt>
                <c:pt idx="1642">
                  <c:v>0.33105024453958126</c:v>
                </c:pt>
                <c:pt idx="1643">
                  <c:v>0.34377457429717889</c:v>
                </c:pt>
                <c:pt idx="1644">
                  <c:v>0.33126277363060697</c:v>
                </c:pt>
                <c:pt idx="1645">
                  <c:v>0.3363964586024511</c:v>
                </c:pt>
                <c:pt idx="1646">
                  <c:v>0.33961493408606147</c:v>
                </c:pt>
                <c:pt idx="1647">
                  <c:v>0.36707403117218235</c:v>
                </c:pt>
                <c:pt idx="1648">
                  <c:v>0.3123250407830826</c:v>
                </c:pt>
                <c:pt idx="1649">
                  <c:v>0.30345105131740374</c:v>
                </c:pt>
                <c:pt idx="1650">
                  <c:v>0.3032122460506958</c:v>
                </c:pt>
                <c:pt idx="1651">
                  <c:v>0.30259276788749706</c:v>
                </c:pt>
                <c:pt idx="1652">
                  <c:v>0.31289980083950963</c:v>
                </c:pt>
                <c:pt idx="1653">
                  <c:v>0.31539590123883715</c:v>
                </c:pt>
                <c:pt idx="1654">
                  <c:v>0.31265459997801348</c:v>
                </c:pt>
                <c:pt idx="1655">
                  <c:v>0.32586813802993314</c:v>
                </c:pt>
                <c:pt idx="1656">
                  <c:v>0.32062604092959412</c:v>
                </c:pt>
                <c:pt idx="1657">
                  <c:v>0.32838791208988821</c:v>
                </c:pt>
                <c:pt idx="1658">
                  <c:v>0.32185200086075416</c:v>
                </c:pt>
                <c:pt idx="1659">
                  <c:v>0.31582103769363895</c:v>
                </c:pt>
                <c:pt idx="1660">
                  <c:v>0.31418835030497322</c:v>
                </c:pt>
                <c:pt idx="1661">
                  <c:v>0.31504469821349862</c:v>
                </c:pt>
                <c:pt idx="1662">
                  <c:v>0.32685656319441275</c:v>
                </c:pt>
                <c:pt idx="1663">
                  <c:v>0.31839212468698369</c:v>
                </c:pt>
                <c:pt idx="1664">
                  <c:v>0.32278159573103271</c:v>
                </c:pt>
                <c:pt idx="1665">
                  <c:v>0.32496231332571579</c:v>
                </c:pt>
                <c:pt idx="1666">
                  <c:v>0.32187326610753086</c:v>
                </c:pt>
                <c:pt idx="1667">
                  <c:v>0.32183413686116297</c:v>
                </c:pt>
                <c:pt idx="1668">
                  <c:v>0.32587896426026769</c:v>
                </c:pt>
                <c:pt idx="1669">
                  <c:v>0.32023294926402873</c:v>
                </c:pt>
                <c:pt idx="1670">
                  <c:v>0.31721620942932854</c:v>
                </c:pt>
                <c:pt idx="1671">
                  <c:v>0.3123731792280463</c:v>
                </c:pt>
                <c:pt idx="1672">
                  <c:v>0.30957325996290808</c:v>
                </c:pt>
                <c:pt idx="1673">
                  <c:v>0.30640798869411817</c:v>
                </c:pt>
                <c:pt idx="1674">
                  <c:v>0.30326176771680052</c:v>
                </c:pt>
                <c:pt idx="1675">
                  <c:v>0.28956864407748206</c:v>
                </c:pt>
                <c:pt idx="1676">
                  <c:v>0.2885856010333348</c:v>
                </c:pt>
                <c:pt idx="1677">
                  <c:v>0.29684882193019696</c:v>
                </c:pt>
                <c:pt idx="1678">
                  <c:v>0.30716980481300965</c:v>
                </c:pt>
                <c:pt idx="1679">
                  <c:v>0.3013914223432097</c:v>
                </c:pt>
                <c:pt idx="1680">
                  <c:v>0.30423294937033529</c:v>
                </c:pt>
                <c:pt idx="1681">
                  <c:v>0.30687523983849246</c:v>
                </c:pt>
                <c:pt idx="1682">
                  <c:v>0.32244162424358519</c:v>
                </c:pt>
                <c:pt idx="1683">
                  <c:v>0.32516417365615491</c:v>
                </c:pt>
                <c:pt idx="1684">
                  <c:v>0.32575737692239171</c:v>
                </c:pt>
                <c:pt idx="1685">
                  <c:v>0.32270432469145649</c:v>
                </c:pt>
                <c:pt idx="1686">
                  <c:v>0.32005970194512356</c:v>
                </c:pt>
                <c:pt idx="1687">
                  <c:v>0.30920618311062337</c:v>
                </c:pt>
                <c:pt idx="1688">
                  <c:v>0.31335530155574542</c:v>
                </c:pt>
                <c:pt idx="1689">
                  <c:v>0.31655692527577334</c:v>
                </c:pt>
                <c:pt idx="1690">
                  <c:v>0.31010556532604661</c:v>
                </c:pt>
                <c:pt idx="1691">
                  <c:v>0.30118914448270101</c:v>
                </c:pt>
                <c:pt idx="1692">
                  <c:v>0.31140608015575649</c:v>
                </c:pt>
                <c:pt idx="1693">
                  <c:v>0.31922820449765654</c:v>
                </c:pt>
                <c:pt idx="1694">
                  <c:v>0.30108364183654235</c:v>
                </c:pt>
                <c:pt idx="1695">
                  <c:v>0.32176867000206411</c:v>
                </c:pt>
                <c:pt idx="1696">
                  <c:v>0.32206271210960541</c:v>
                </c:pt>
                <c:pt idx="1697">
                  <c:v>0.28867785140995528</c:v>
                </c:pt>
                <c:pt idx="1698">
                  <c:v>0.2825317931462436</c:v>
                </c:pt>
                <c:pt idx="1699">
                  <c:v>0.28266588255414815</c:v>
                </c:pt>
                <c:pt idx="1700">
                  <c:v>0.26629811832052275</c:v>
                </c:pt>
                <c:pt idx="1701">
                  <c:v>0.26022770474624429</c:v>
                </c:pt>
                <c:pt idx="1702">
                  <c:v>0.27204886179993892</c:v>
                </c:pt>
                <c:pt idx="1703">
                  <c:v>0.26038261870682039</c:v>
                </c:pt>
                <c:pt idx="1704">
                  <c:v>0.26602904833954322</c:v>
                </c:pt>
                <c:pt idx="1705">
                  <c:v>0.26690106733664526</c:v>
                </c:pt>
                <c:pt idx="1706">
                  <c:v>0.26389191582478033</c:v>
                </c:pt>
                <c:pt idx="1707">
                  <c:v>0.26631636766889577</c:v>
                </c:pt>
                <c:pt idx="1708">
                  <c:v>0.269581052410301</c:v>
                </c:pt>
                <c:pt idx="1709">
                  <c:v>0.26840843941238873</c:v>
                </c:pt>
                <c:pt idx="1710">
                  <c:v>0.27975870077467202</c:v>
                </c:pt>
                <c:pt idx="1711">
                  <c:v>0.28672273572380708</c:v>
                </c:pt>
                <c:pt idx="1712">
                  <c:v>0.28409531578259573</c:v>
                </c:pt>
                <c:pt idx="1713">
                  <c:v>0.28700220012680094</c:v>
                </c:pt>
                <c:pt idx="1714">
                  <c:v>0.2579182916478388</c:v>
                </c:pt>
                <c:pt idx="1715">
                  <c:v>0.26329350002867946</c:v>
                </c:pt>
                <c:pt idx="1716">
                  <c:v>0.26890266124489126</c:v>
                </c:pt>
                <c:pt idx="1717">
                  <c:v>0.26993712229607125</c:v>
                </c:pt>
                <c:pt idx="1718">
                  <c:v>0.26125012614394449</c:v>
                </c:pt>
                <c:pt idx="1719">
                  <c:v>0.2720045584786282</c:v>
                </c:pt>
                <c:pt idx="1720">
                  <c:v>0.25603958104402164</c:v>
                </c:pt>
                <c:pt idx="1721">
                  <c:v>0.24957866974361673</c:v>
                </c:pt>
                <c:pt idx="1722">
                  <c:v>0.25083287421659084</c:v>
                </c:pt>
                <c:pt idx="1723">
                  <c:v>0.24873682488109464</c:v>
                </c:pt>
                <c:pt idx="1724">
                  <c:v>0.24335044648871423</c:v>
                </c:pt>
                <c:pt idx="1725">
                  <c:v>0.21627394521039028</c:v>
                </c:pt>
                <c:pt idx="1726">
                  <c:v>0.1960088359066269</c:v>
                </c:pt>
                <c:pt idx="1727">
                  <c:v>0.19263366207075996</c:v>
                </c:pt>
                <c:pt idx="1728">
                  <c:v>0.18905252097104752</c:v>
                </c:pt>
                <c:pt idx="1729">
                  <c:v>0.18792497279536099</c:v>
                </c:pt>
                <c:pt idx="1730">
                  <c:v>0.18469356075255206</c:v>
                </c:pt>
                <c:pt idx="1731">
                  <c:v>0.19171673061150596</c:v>
                </c:pt>
                <c:pt idx="1732">
                  <c:v>0.18346262647253431</c:v>
                </c:pt>
                <c:pt idx="1733">
                  <c:v>0.18409446052702108</c:v>
                </c:pt>
                <c:pt idx="1734">
                  <c:v>0.1922058724502482</c:v>
                </c:pt>
                <c:pt idx="1735">
                  <c:v>0.18355335451651983</c:v>
                </c:pt>
                <c:pt idx="1736">
                  <c:v>0.18428290054960025</c:v>
                </c:pt>
                <c:pt idx="1737">
                  <c:v>0.17991733896751372</c:v>
                </c:pt>
                <c:pt idx="1738">
                  <c:v>0.18032578205719763</c:v>
                </c:pt>
                <c:pt idx="1739">
                  <c:v>0.17699709771522107</c:v>
                </c:pt>
                <c:pt idx="1740">
                  <c:v>0.1710476792471142</c:v>
                </c:pt>
                <c:pt idx="1741">
                  <c:v>0.17768862602344737</c:v>
                </c:pt>
                <c:pt idx="1742">
                  <c:v>0.1905757898013152</c:v>
                </c:pt>
                <c:pt idx="1743">
                  <c:v>0.17781417013011766</c:v>
                </c:pt>
                <c:pt idx="1744">
                  <c:v>0.17855971556351896</c:v>
                </c:pt>
                <c:pt idx="1745">
                  <c:v>0.18525724102534094</c:v>
                </c:pt>
                <c:pt idx="1746">
                  <c:v>0.19563825854862135</c:v>
                </c:pt>
                <c:pt idx="1747">
                  <c:v>0.19222242748801244</c:v>
                </c:pt>
                <c:pt idx="1748">
                  <c:v>0.19408332037317166</c:v>
                </c:pt>
                <c:pt idx="1749">
                  <c:v>0.18793739535127835</c:v>
                </c:pt>
                <c:pt idx="1750">
                  <c:v>0.17613054328974026</c:v>
                </c:pt>
                <c:pt idx="1751">
                  <c:v>0.16329057233836961</c:v>
                </c:pt>
                <c:pt idx="1752">
                  <c:v>0.15288789101604264</c:v>
                </c:pt>
                <c:pt idx="1753">
                  <c:v>0.14124921652765385</c:v>
                </c:pt>
                <c:pt idx="1754">
                  <c:v>0.13997966631839776</c:v>
                </c:pt>
                <c:pt idx="1755">
                  <c:v>0.13723088854158397</c:v>
                </c:pt>
                <c:pt idx="1756">
                  <c:v>0.1319631872104787</c:v>
                </c:pt>
                <c:pt idx="1757">
                  <c:v>0.13830465455003163</c:v>
                </c:pt>
                <c:pt idx="1758">
                  <c:v>0.14107994773670499</c:v>
                </c:pt>
                <c:pt idx="1759">
                  <c:v>0.14881215170807449</c:v>
                </c:pt>
                <c:pt idx="1760">
                  <c:v>0.15161153517504325</c:v>
                </c:pt>
                <c:pt idx="1761">
                  <c:v>0.148333322490772</c:v>
                </c:pt>
                <c:pt idx="1762">
                  <c:v>0.15045545511818675</c:v>
                </c:pt>
                <c:pt idx="1763">
                  <c:v>0.1563234301794541</c:v>
                </c:pt>
                <c:pt idx="1764">
                  <c:v>0.16924763901283382</c:v>
                </c:pt>
                <c:pt idx="1765">
                  <c:v>0.16452940407307978</c:v>
                </c:pt>
                <c:pt idx="1766">
                  <c:v>0.194798378457059</c:v>
                </c:pt>
                <c:pt idx="1767">
                  <c:v>0.16930354845815029</c:v>
                </c:pt>
                <c:pt idx="1768">
                  <c:v>0.17126453317693258</c:v>
                </c:pt>
                <c:pt idx="1769">
                  <c:v>0.17151573837097037</c:v>
                </c:pt>
                <c:pt idx="1770">
                  <c:v>0.17811857196454595</c:v>
                </c:pt>
                <c:pt idx="1771">
                  <c:v>0.17913076111267223</c:v>
                </c:pt>
                <c:pt idx="1772">
                  <c:v>0.17885188643001787</c:v>
                </c:pt>
                <c:pt idx="1773">
                  <c:v>0.17940228799051336</c:v>
                </c:pt>
                <c:pt idx="1774">
                  <c:v>0.18868716748530245</c:v>
                </c:pt>
                <c:pt idx="1775">
                  <c:v>0.18150001884549291</c:v>
                </c:pt>
                <c:pt idx="1776">
                  <c:v>0.1928367009808073</c:v>
                </c:pt>
                <c:pt idx="1777">
                  <c:v>0.18975207507846337</c:v>
                </c:pt>
                <c:pt idx="1778">
                  <c:v>0.23415648877159267</c:v>
                </c:pt>
                <c:pt idx="1779">
                  <c:v>0.22340086681739868</c:v>
                </c:pt>
                <c:pt idx="1780">
                  <c:v>0.2291386829670348</c:v>
                </c:pt>
                <c:pt idx="1781">
                  <c:v>0.21814589648451735</c:v>
                </c:pt>
                <c:pt idx="1782">
                  <c:v>0.210761135039845</c:v>
                </c:pt>
                <c:pt idx="1783">
                  <c:v>0.20363325984377767</c:v>
                </c:pt>
                <c:pt idx="1784">
                  <c:v>0.2072404970964247</c:v>
                </c:pt>
                <c:pt idx="1785">
                  <c:v>0.19912065889548952</c:v>
                </c:pt>
                <c:pt idx="1786">
                  <c:v>0.19492653907041677</c:v>
                </c:pt>
                <c:pt idx="1787">
                  <c:v>0.19822939380227789</c:v>
                </c:pt>
                <c:pt idx="1788">
                  <c:v>0.17579079552277793</c:v>
                </c:pt>
                <c:pt idx="1789">
                  <c:v>0.18308240448172644</c:v>
                </c:pt>
                <c:pt idx="1790">
                  <c:v>0.19964391143223395</c:v>
                </c:pt>
                <c:pt idx="1791">
                  <c:v>0.20683848223760801</c:v>
                </c:pt>
                <c:pt idx="1792">
                  <c:v>0.20930829663460801</c:v>
                </c:pt>
                <c:pt idx="1793">
                  <c:v>0.20531744051705364</c:v>
                </c:pt>
                <c:pt idx="1794">
                  <c:v>0.19607954446152734</c:v>
                </c:pt>
                <c:pt idx="1795">
                  <c:v>0.22816695999536521</c:v>
                </c:pt>
                <c:pt idx="1796">
                  <c:v>0.26805593962214957</c:v>
                </c:pt>
                <c:pt idx="1797">
                  <c:v>0.25241445226368492</c:v>
                </c:pt>
                <c:pt idx="1798">
                  <c:v>0.25781355333864342</c:v>
                </c:pt>
                <c:pt idx="1799">
                  <c:v>0.26278247746579186</c:v>
                </c:pt>
                <c:pt idx="1800">
                  <c:v>0.25618737295836763</c:v>
                </c:pt>
                <c:pt idx="1801">
                  <c:v>0.25539829426399269</c:v>
                </c:pt>
                <c:pt idx="1802">
                  <c:v>0.25885962394645579</c:v>
                </c:pt>
                <c:pt idx="1803">
                  <c:v>0.24588624703836884</c:v>
                </c:pt>
                <c:pt idx="1804">
                  <c:v>0.25507050069823733</c:v>
                </c:pt>
                <c:pt idx="1805">
                  <c:v>0.25190758574316169</c:v>
                </c:pt>
                <c:pt idx="1806">
                  <c:v>0.26393277384085945</c:v>
                </c:pt>
                <c:pt idx="1807">
                  <c:v>0.27213590353749462</c:v>
                </c:pt>
                <c:pt idx="1808">
                  <c:v>0.27654804216088275</c:v>
                </c:pt>
                <c:pt idx="1809">
                  <c:v>0.26906259676902677</c:v>
                </c:pt>
                <c:pt idx="1810">
                  <c:v>0.25953043903769307</c:v>
                </c:pt>
                <c:pt idx="1811">
                  <c:v>0.29168598213423635</c:v>
                </c:pt>
                <c:pt idx="1812">
                  <c:v>0.28038680141338845</c:v>
                </c:pt>
                <c:pt idx="1813">
                  <c:v>0.27823400802534409</c:v>
                </c:pt>
                <c:pt idx="1814">
                  <c:v>0.28367109937320778</c:v>
                </c:pt>
                <c:pt idx="1815">
                  <c:v>0.27654764510534813</c:v>
                </c:pt>
                <c:pt idx="1816">
                  <c:v>0.27958819187048706</c:v>
                </c:pt>
                <c:pt idx="1817">
                  <c:v>0.27895168612714843</c:v>
                </c:pt>
                <c:pt idx="1818">
                  <c:v>0.27864987874713615</c:v>
                </c:pt>
                <c:pt idx="1819">
                  <c:v>0.28669204473678589</c:v>
                </c:pt>
                <c:pt idx="1820">
                  <c:v>0.28919951670691368</c:v>
                </c:pt>
                <c:pt idx="1821">
                  <c:v>0.29512342335378638</c:v>
                </c:pt>
                <c:pt idx="1822">
                  <c:v>0.27406011730308083</c:v>
                </c:pt>
                <c:pt idx="1823">
                  <c:v>0.27115590573210441</c:v>
                </c:pt>
                <c:pt idx="1824">
                  <c:v>0.26773040238456092</c:v>
                </c:pt>
                <c:pt idx="1825">
                  <c:v>0.2662925173914511</c:v>
                </c:pt>
                <c:pt idx="1826">
                  <c:v>0.27414633549133666</c:v>
                </c:pt>
                <c:pt idx="1827">
                  <c:v>0.27649066760046875</c:v>
                </c:pt>
                <c:pt idx="1828">
                  <c:v>0.26895886501944155</c:v>
                </c:pt>
                <c:pt idx="1829">
                  <c:v>0.30209217488324847</c:v>
                </c:pt>
                <c:pt idx="1830">
                  <c:v>0.3003734090086505</c:v>
                </c:pt>
                <c:pt idx="1831">
                  <c:v>0.29501863008977341</c:v>
                </c:pt>
                <c:pt idx="1832">
                  <c:v>0.2987664352554692</c:v>
                </c:pt>
                <c:pt idx="1833">
                  <c:v>0.29924744000353293</c:v>
                </c:pt>
                <c:pt idx="1834">
                  <c:v>0.28734240015430829</c:v>
                </c:pt>
                <c:pt idx="1835">
                  <c:v>0.29891370332033934</c:v>
                </c:pt>
                <c:pt idx="1836">
                  <c:v>0.29977622491507161</c:v>
                </c:pt>
                <c:pt idx="1837">
                  <c:v>0.29418141194078118</c:v>
                </c:pt>
                <c:pt idx="1838">
                  <c:v>0.29136202222235991</c:v>
                </c:pt>
                <c:pt idx="1839">
                  <c:v>0.29562838180198076</c:v>
                </c:pt>
                <c:pt idx="1840">
                  <c:v>0.27360264413484192</c:v>
                </c:pt>
                <c:pt idx="1841">
                  <c:v>0.22047741318637026</c:v>
                </c:pt>
                <c:pt idx="1842">
                  <c:v>0.21048816046164295</c:v>
                </c:pt>
                <c:pt idx="1843">
                  <c:v>0.20338685974812745</c:v>
                </c:pt>
                <c:pt idx="1844">
                  <c:v>0.21181186024440293</c:v>
                </c:pt>
                <c:pt idx="1845">
                  <c:v>0.21929392110422846</c:v>
                </c:pt>
                <c:pt idx="1846">
                  <c:v>0.20426799393669989</c:v>
                </c:pt>
                <c:pt idx="1847">
                  <c:v>0.18318767967816638</c:v>
                </c:pt>
                <c:pt idx="1848">
                  <c:v>0.17243141318530594</c:v>
                </c:pt>
                <c:pt idx="1849">
                  <c:v>0.17136895437730995</c:v>
                </c:pt>
                <c:pt idx="1850">
                  <c:v>0.17598157527332259</c:v>
                </c:pt>
                <c:pt idx="1851">
                  <c:v>0.18093083529630749</c:v>
                </c:pt>
                <c:pt idx="1852">
                  <c:v>0.17478183829835706</c:v>
                </c:pt>
                <c:pt idx="1853">
                  <c:v>0.17175576808458973</c:v>
                </c:pt>
                <c:pt idx="1854">
                  <c:v>0.17929993588475834</c:v>
                </c:pt>
                <c:pt idx="1855">
                  <c:v>0.16385838944427475</c:v>
                </c:pt>
                <c:pt idx="1856">
                  <c:v>0.16049433692653259</c:v>
                </c:pt>
                <c:pt idx="1857">
                  <c:v>0.17361629202091836</c:v>
                </c:pt>
                <c:pt idx="1858">
                  <c:v>0.17671847966875093</c:v>
                </c:pt>
                <c:pt idx="1859">
                  <c:v>0.17351030299271261</c:v>
                </c:pt>
                <c:pt idx="1860">
                  <c:v>0.17235389240912574</c:v>
                </c:pt>
                <c:pt idx="1861">
                  <c:v>0.18369147687550214</c:v>
                </c:pt>
                <c:pt idx="1862">
                  <c:v>0.19002641911754134</c:v>
                </c:pt>
                <c:pt idx="1863">
                  <c:v>0.18620172654231865</c:v>
                </c:pt>
                <c:pt idx="1864">
                  <c:v>0.16227465829636836</c:v>
                </c:pt>
                <c:pt idx="1865">
                  <c:v>0.16998481165786636</c:v>
                </c:pt>
                <c:pt idx="1866">
                  <c:v>0.15622974668930389</c:v>
                </c:pt>
                <c:pt idx="1867">
                  <c:v>0.15834739157573183</c:v>
                </c:pt>
                <c:pt idx="1868">
                  <c:v>0.16055211544901341</c:v>
                </c:pt>
                <c:pt idx="1869">
                  <c:v>0.14540005796024985</c:v>
                </c:pt>
                <c:pt idx="1870">
                  <c:v>0.14753802980611519</c:v>
                </c:pt>
                <c:pt idx="1871">
                  <c:v>0.1476702467559704</c:v>
                </c:pt>
                <c:pt idx="1872">
                  <c:v>0.14660694211341527</c:v>
                </c:pt>
                <c:pt idx="1873">
                  <c:v>0.15201411518709887</c:v>
                </c:pt>
                <c:pt idx="1874">
                  <c:v>0.15112233711800249</c:v>
                </c:pt>
                <c:pt idx="1875">
                  <c:v>0.16713511806773124</c:v>
                </c:pt>
                <c:pt idx="1876">
                  <c:v>0.17488553969912635</c:v>
                </c:pt>
                <c:pt idx="1877">
                  <c:v>0.16486399119321218</c:v>
                </c:pt>
                <c:pt idx="1878">
                  <c:v>0.18073053740163711</c:v>
                </c:pt>
                <c:pt idx="1879">
                  <c:v>0.18251671347751802</c:v>
                </c:pt>
                <c:pt idx="1880">
                  <c:v>0.16664878292990365</c:v>
                </c:pt>
                <c:pt idx="1881">
                  <c:v>0.14957727074404981</c:v>
                </c:pt>
                <c:pt idx="1882">
                  <c:v>0.15496536078913212</c:v>
                </c:pt>
                <c:pt idx="1883">
                  <c:v>0.1377885564318852</c:v>
                </c:pt>
                <c:pt idx="1884">
                  <c:v>0.14192428145074232</c:v>
                </c:pt>
                <c:pt idx="1885">
                  <c:v>0.15305634714441038</c:v>
                </c:pt>
                <c:pt idx="1886">
                  <c:v>0.1616539553646473</c:v>
                </c:pt>
                <c:pt idx="1887">
                  <c:v>0.14490058085934929</c:v>
                </c:pt>
                <c:pt idx="1888">
                  <c:v>0.13527948799662387</c:v>
                </c:pt>
                <c:pt idx="1889">
                  <c:v>0.15296689597253044</c:v>
                </c:pt>
                <c:pt idx="1890">
                  <c:v>0.14826104887416364</c:v>
                </c:pt>
                <c:pt idx="1891">
                  <c:v>0.17343392887190495</c:v>
                </c:pt>
                <c:pt idx="1892">
                  <c:v>0.19270398574457168</c:v>
                </c:pt>
                <c:pt idx="1893">
                  <c:v>0.21664984165656725</c:v>
                </c:pt>
                <c:pt idx="1894">
                  <c:v>0.19711277800635996</c:v>
                </c:pt>
                <c:pt idx="1895">
                  <c:v>0.21932843740028701</c:v>
                </c:pt>
                <c:pt idx="1896">
                  <c:v>0.22977361842383348</c:v>
                </c:pt>
                <c:pt idx="1897">
                  <c:v>0.21448069613501491</c:v>
                </c:pt>
                <c:pt idx="1898">
                  <c:v>0.21387099285709579</c:v>
                </c:pt>
                <c:pt idx="1899">
                  <c:v>0.31603033453230078</c:v>
                </c:pt>
                <c:pt idx="1900">
                  <c:v>0.32539706216462888</c:v>
                </c:pt>
                <c:pt idx="1901">
                  <c:v>0.32454043384177039</c:v>
                </c:pt>
                <c:pt idx="1902">
                  <c:v>0.329545618643936</c:v>
                </c:pt>
                <c:pt idx="1903">
                  <c:v>0.32953090163107002</c:v>
                </c:pt>
                <c:pt idx="1904">
                  <c:v>0.33788157119478873</c:v>
                </c:pt>
                <c:pt idx="1905">
                  <c:v>0.33429060808419309</c:v>
                </c:pt>
                <c:pt idx="1906">
                  <c:v>0.3477826871112587</c:v>
                </c:pt>
                <c:pt idx="1907">
                  <c:v>0.34280742990384067</c:v>
                </c:pt>
                <c:pt idx="1908">
                  <c:v>0.33323128469158714</c:v>
                </c:pt>
                <c:pt idx="1909">
                  <c:v>0.35946508891396817</c:v>
                </c:pt>
                <c:pt idx="1910">
                  <c:v>0.35707195601450237</c:v>
                </c:pt>
                <c:pt idx="1911">
                  <c:v>0.36771171766411515</c:v>
                </c:pt>
                <c:pt idx="1912">
                  <c:v>0.37136854472943276</c:v>
                </c:pt>
                <c:pt idx="1913">
                  <c:v>0.38885995222701225</c:v>
                </c:pt>
                <c:pt idx="1914">
                  <c:v>0.39020851052506322</c:v>
                </c:pt>
                <c:pt idx="1915">
                  <c:v>0.39868322947090556</c:v>
                </c:pt>
                <c:pt idx="1916">
                  <c:v>0.39819467615775689</c:v>
                </c:pt>
                <c:pt idx="1917">
                  <c:v>0.39444401097409043</c:v>
                </c:pt>
                <c:pt idx="1918">
                  <c:v>0.39415191210269296</c:v>
                </c:pt>
                <c:pt idx="1919">
                  <c:v>0.39926204620155381</c:v>
                </c:pt>
                <c:pt idx="1920">
                  <c:v>0.40014501063690416</c:v>
                </c:pt>
                <c:pt idx="1921">
                  <c:v>0.40212930744836595</c:v>
                </c:pt>
                <c:pt idx="1922">
                  <c:v>0.40154660324803509</c:v>
                </c:pt>
                <c:pt idx="1923">
                  <c:v>0.40181727135212109</c:v>
                </c:pt>
                <c:pt idx="1924">
                  <c:v>0.39471537860348765</c:v>
                </c:pt>
                <c:pt idx="1925">
                  <c:v>0.40333899174075116</c:v>
                </c:pt>
                <c:pt idx="1926">
                  <c:v>0.40182508214860252</c:v>
                </c:pt>
                <c:pt idx="1927">
                  <c:v>0.39286903751559571</c:v>
                </c:pt>
                <c:pt idx="1928">
                  <c:v>0.3959954903469185</c:v>
                </c:pt>
                <c:pt idx="1929">
                  <c:v>0.40840038012502999</c:v>
                </c:pt>
                <c:pt idx="1930">
                  <c:v>0.40428787160430957</c:v>
                </c:pt>
                <c:pt idx="1931">
                  <c:v>0.39438882406451214</c:v>
                </c:pt>
                <c:pt idx="1932">
                  <c:v>0.38795153402892063</c:v>
                </c:pt>
                <c:pt idx="1933">
                  <c:v>0.37426516117932496</c:v>
                </c:pt>
                <c:pt idx="1934">
                  <c:v>0.37524721110960413</c:v>
                </c:pt>
                <c:pt idx="1935">
                  <c:v>0.37020804602860835</c:v>
                </c:pt>
                <c:pt idx="1936">
                  <c:v>0.36907949362081205</c:v>
                </c:pt>
                <c:pt idx="1937">
                  <c:v>0.36334195147548959</c:v>
                </c:pt>
                <c:pt idx="1938">
                  <c:v>0.3612589694592655</c:v>
                </c:pt>
                <c:pt idx="1939">
                  <c:v>0.36370364426339891</c:v>
                </c:pt>
                <c:pt idx="1940">
                  <c:v>0.36371857267452512</c:v>
                </c:pt>
                <c:pt idx="1941">
                  <c:v>0.36181998951055305</c:v>
                </c:pt>
                <c:pt idx="1942">
                  <c:v>0.35548175511215385</c:v>
                </c:pt>
                <c:pt idx="1943">
                  <c:v>0.34981666131058814</c:v>
                </c:pt>
                <c:pt idx="1944">
                  <c:v>0.34321363480219125</c:v>
                </c:pt>
                <c:pt idx="1945">
                  <c:v>0.34160868769656882</c:v>
                </c:pt>
                <c:pt idx="1946">
                  <c:v>0.32949514528499946</c:v>
                </c:pt>
                <c:pt idx="1947">
                  <c:v>0.3241381203151924</c:v>
                </c:pt>
                <c:pt idx="1948">
                  <c:v>0.32574827136150758</c:v>
                </c:pt>
                <c:pt idx="1949">
                  <c:v>0.31793740676542737</c:v>
                </c:pt>
                <c:pt idx="1950">
                  <c:v>0.31773628379406454</c:v>
                </c:pt>
                <c:pt idx="1951">
                  <c:v>0.31022742162567962</c:v>
                </c:pt>
                <c:pt idx="1952">
                  <c:v>0.36177251444027503</c:v>
                </c:pt>
                <c:pt idx="1953">
                  <c:v>0.3782321149391798</c:v>
                </c:pt>
                <c:pt idx="1954">
                  <c:v>0.34569964689470817</c:v>
                </c:pt>
                <c:pt idx="1955">
                  <c:v>0.34145200463302244</c:v>
                </c:pt>
                <c:pt idx="1956">
                  <c:v>0.34067803525829843</c:v>
                </c:pt>
                <c:pt idx="1957">
                  <c:v>0.34582645426901581</c:v>
                </c:pt>
                <c:pt idx="1958">
                  <c:v>0.3305317422782113</c:v>
                </c:pt>
                <c:pt idx="1959">
                  <c:v>0.33376668354199723</c:v>
                </c:pt>
                <c:pt idx="1960">
                  <c:v>0.32604656721658365</c:v>
                </c:pt>
                <c:pt idx="1961">
                  <c:v>0.31294679942780762</c:v>
                </c:pt>
                <c:pt idx="1962">
                  <c:v>0.31407646116169019</c:v>
                </c:pt>
                <c:pt idx="1963">
                  <c:v>0.313811272236588</c:v>
                </c:pt>
                <c:pt idx="1964">
                  <c:v>0.29584187893356667</c:v>
                </c:pt>
                <c:pt idx="1965">
                  <c:v>0.31022910876262588</c:v>
                </c:pt>
                <c:pt idx="1966">
                  <c:v>0.31154401071847876</c:v>
                </c:pt>
                <c:pt idx="1967">
                  <c:v>0.31531334896480928</c:v>
                </c:pt>
                <c:pt idx="1968">
                  <c:v>0.30828829285274784</c:v>
                </c:pt>
                <c:pt idx="1969">
                  <c:v>0.30965710625082499</c:v>
                </c:pt>
                <c:pt idx="1970">
                  <c:v>0.30589891203988001</c:v>
                </c:pt>
                <c:pt idx="1971">
                  <c:v>0.295958935233822</c:v>
                </c:pt>
                <c:pt idx="1972">
                  <c:v>0.29897690503230123</c:v>
                </c:pt>
                <c:pt idx="1973">
                  <c:v>0.29700462832540753</c:v>
                </c:pt>
                <c:pt idx="1974">
                  <c:v>0.29380429277553338</c:v>
                </c:pt>
                <c:pt idx="1975">
                  <c:v>0.29314484254512774</c:v>
                </c:pt>
                <c:pt idx="1976">
                  <c:v>0.28111650842747393</c:v>
                </c:pt>
                <c:pt idx="1977">
                  <c:v>0.29694374348856828</c:v>
                </c:pt>
                <c:pt idx="1978">
                  <c:v>0.29897896875237767</c:v>
                </c:pt>
                <c:pt idx="1979">
                  <c:v>0.32149762224444378</c:v>
                </c:pt>
                <c:pt idx="1980">
                  <c:v>0.31672559762620617</c:v>
                </c:pt>
                <c:pt idx="1981">
                  <c:v>0.30586632000477532</c:v>
                </c:pt>
                <c:pt idx="1982">
                  <c:v>0.31112818043292001</c:v>
                </c:pt>
                <c:pt idx="1983">
                  <c:v>0.32800595771285962</c:v>
                </c:pt>
                <c:pt idx="1984">
                  <c:v>0.34023722870456841</c:v>
                </c:pt>
                <c:pt idx="1985">
                  <c:v>0.33436425022040772</c:v>
                </c:pt>
                <c:pt idx="1986">
                  <c:v>0.34158153060714175</c:v>
                </c:pt>
                <c:pt idx="1987">
                  <c:v>0.33839367185560143</c:v>
                </c:pt>
                <c:pt idx="1988">
                  <c:v>0.34266085193350304</c:v>
                </c:pt>
                <c:pt idx="1989">
                  <c:v>0.35367215741030233</c:v>
                </c:pt>
                <c:pt idx="1990">
                  <c:v>0.36729791765814074</c:v>
                </c:pt>
                <c:pt idx="1991">
                  <c:v>0.35885183022523226</c:v>
                </c:pt>
                <c:pt idx="1992">
                  <c:v>0.36676054867364682</c:v>
                </c:pt>
                <c:pt idx="1993">
                  <c:v>0.36822066469728815</c:v>
                </c:pt>
                <c:pt idx="1994">
                  <c:v>0.3696949107014359</c:v>
                </c:pt>
                <c:pt idx="1995">
                  <c:v>0.36543955599198857</c:v>
                </c:pt>
                <c:pt idx="1996">
                  <c:v>0.37399685723464504</c:v>
                </c:pt>
                <c:pt idx="1997">
                  <c:v>0.37611466788464937</c:v>
                </c:pt>
                <c:pt idx="1998">
                  <c:v>0.38058052376225282</c:v>
                </c:pt>
                <c:pt idx="1999">
                  <c:v>0.38641349743055592</c:v>
                </c:pt>
                <c:pt idx="2000">
                  <c:v>0.39587394655382313</c:v>
                </c:pt>
                <c:pt idx="2001">
                  <c:v>0.39989609080004945</c:v>
                </c:pt>
                <c:pt idx="2002">
                  <c:v>0.40431721058530035</c:v>
                </c:pt>
                <c:pt idx="2003">
                  <c:v>0.39698625314170927</c:v>
                </c:pt>
                <c:pt idx="2004">
                  <c:v>0.36681614260780515</c:v>
                </c:pt>
                <c:pt idx="2005">
                  <c:v>0.37513440238038759</c:v>
                </c:pt>
                <c:pt idx="2006">
                  <c:v>0.38599269717210422</c:v>
                </c:pt>
                <c:pt idx="2007">
                  <c:v>0.42372077604968367</c:v>
                </c:pt>
                <c:pt idx="2008">
                  <c:v>0.43382497772345718</c:v>
                </c:pt>
                <c:pt idx="2009">
                  <c:v>0.45473763573379516</c:v>
                </c:pt>
                <c:pt idx="2010">
                  <c:v>0.45893919940608086</c:v>
                </c:pt>
                <c:pt idx="2011">
                  <c:v>0.46110548800962942</c:v>
                </c:pt>
                <c:pt idx="2012">
                  <c:v>0.45959988214498715</c:v>
                </c:pt>
                <c:pt idx="2013">
                  <c:v>0.45297357234260682</c:v>
                </c:pt>
                <c:pt idx="2014">
                  <c:v>0.44424891334210448</c:v>
                </c:pt>
                <c:pt idx="2015">
                  <c:v>0.46044954661774551</c:v>
                </c:pt>
                <c:pt idx="2016">
                  <c:v>0.44551150086112346</c:v>
                </c:pt>
                <c:pt idx="2017">
                  <c:v>0.44036420199025206</c:v>
                </c:pt>
                <c:pt idx="2018">
                  <c:v>0.43127492800677447</c:v>
                </c:pt>
                <c:pt idx="2019">
                  <c:v>0.43441116610455682</c:v>
                </c:pt>
                <c:pt idx="2020">
                  <c:v>0.42515754042477988</c:v>
                </c:pt>
                <c:pt idx="2021">
                  <c:v>0.42930705999267721</c:v>
                </c:pt>
                <c:pt idx="2022">
                  <c:v>0.42986660465942178</c:v>
                </c:pt>
                <c:pt idx="2023">
                  <c:v>0.42062962660080649</c:v>
                </c:pt>
                <c:pt idx="2024">
                  <c:v>0.42100616436771526</c:v>
                </c:pt>
                <c:pt idx="2025">
                  <c:v>0.41858337727916806</c:v>
                </c:pt>
                <c:pt idx="2026">
                  <c:v>0.4169799966977823</c:v>
                </c:pt>
                <c:pt idx="2027">
                  <c:v>0.42456181575967289</c:v>
                </c:pt>
                <c:pt idx="2028">
                  <c:v>0.42850917312912779</c:v>
                </c:pt>
                <c:pt idx="2029">
                  <c:v>0.42049645718477469</c:v>
                </c:pt>
                <c:pt idx="2030">
                  <c:v>0.41796207053232404</c:v>
                </c:pt>
                <c:pt idx="2031">
                  <c:v>0.40910645146866348</c:v>
                </c:pt>
                <c:pt idx="2032">
                  <c:v>0.40838902889197781</c:v>
                </c:pt>
                <c:pt idx="2033">
                  <c:v>0.40313596833102344</c:v>
                </c:pt>
                <c:pt idx="2034">
                  <c:v>0.44341295524176766</c:v>
                </c:pt>
                <c:pt idx="2035">
                  <c:v>0.44353906146459632</c:v>
                </c:pt>
                <c:pt idx="2036">
                  <c:v>0.43415176942696504</c:v>
                </c:pt>
                <c:pt idx="2037">
                  <c:v>0.4368673603058123</c:v>
                </c:pt>
                <c:pt idx="2038">
                  <c:v>0.43389404056776881</c:v>
                </c:pt>
                <c:pt idx="2039">
                  <c:v>0.42956191653362591</c:v>
                </c:pt>
                <c:pt idx="2040">
                  <c:v>0.42946255161116154</c:v>
                </c:pt>
                <c:pt idx="2041">
                  <c:v>0.43127368613900074</c:v>
                </c:pt>
                <c:pt idx="2042">
                  <c:v>0.42655870471671659</c:v>
                </c:pt>
                <c:pt idx="2043">
                  <c:v>0.42286748269003605</c:v>
                </c:pt>
                <c:pt idx="2044">
                  <c:v>0.4322510731937792</c:v>
                </c:pt>
                <c:pt idx="2045">
                  <c:v>0.43158823927059686</c:v>
                </c:pt>
                <c:pt idx="2046">
                  <c:v>0.42807133337456005</c:v>
                </c:pt>
                <c:pt idx="2047">
                  <c:v>0.43043193087121767</c:v>
                </c:pt>
                <c:pt idx="2048">
                  <c:v>0.42701254664469346</c:v>
                </c:pt>
                <c:pt idx="2049">
                  <c:v>0.42988622008255256</c:v>
                </c:pt>
                <c:pt idx="2050">
                  <c:v>0.42527831407785344</c:v>
                </c:pt>
                <c:pt idx="2051">
                  <c:v>0.41329604387364549</c:v>
                </c:pt>
                <c:pt idx="2052">
                  <c:v>0.41505557296996676</c:v>
                </c:pt>
                <c:pt idx="2053">
                  <c:v>0.4187336047277273</c:v>
                </c:pt>
                <c:pt idx="2054">
                  <c:v>0.42886807942810595</c:v>
                </c:pt>
                <c:pt idx="2055">
                  <c:v>0.43064857880126101</c:v>
                </c:pt>
                <c:pt idx="2056">
                  <c:v>0.43410629621219521</c:v>
                </c:pt>
                <c:pt idx="2057">
                  <c:v>0.42440836692692768</c:v>
                </c:pt>
                <c:pt idx="2058">
                  <c:v>0.42375567630482719</c:v>
                </c:pt>
                <c:pt idx="2059">
                  <c:v>0.43822440525650447</c:v>
                </c:pt>
                <c:pt idx="2060">
                  <c:v>0.42939953743606957</c:v>
                </c:pt>
                <c:pt idx="2061">
                  <c:v>0.4399023031930559</c:v>
                </c:pt>
                <c:pt idx="2062">
                  <c:v>0.43591408047193381</c:v>
                </c:pt>
                <c:pt idx="2063">
                  <c:v>0.43299846200163511</c:v>
                </c:pt>
                <c:pt idx="2064">
                  <c:v>0.43284307899255503</c:v>
                </c:pt>
                <c:pt idx="2065">
                  <c:v>0.43210429137950279</c:v>
                </c:pt>
                <c:pt idx="2066">
                  <c:v>0.42912398381296479</c:v>
                </c:pt>
                <c:pt idx="2067">
                  <c:v>0.42138339152241361</c:v>
                </c:pt>
                <c:pt idx="2068">
                  <c:v>0.42780531526575249</c:v>
                </c:pt>
                <c:pt idx="2069">
                  <c:v>0.42603907682680486</c:v>
                </c:pt>
                <c:pt idx="2070">
                  <c:v>0.43772612614042999</c:v>
                </c:pt>
                <c:pt idx="2071">
                  <c:v>0.43380137331002672</c:v>
                </c:pt>
                <c:pt idx="2072">
                  <c:v>0.4323918065173184</c:v>
                </c:pt>
                <c:pt idx="2073">
                  <c:v>0.4287205178661786</c:v>
                </c:pt>
                <c:pt idx="2074">
                  <c:v>0.44013289616951662</c:v>
                </c:pt>
                <c:pt idx="2075">
                  <c:v>0.43680685298368166</c:v>
                </c:pt>
                <c:pt idx="2076">
                  <c:v>0.4437660905827292</c:v>
                </c:pt>
                <c:pt idx="2077">
                  <c:v>0.44469968019242745</c:v>
                </c:pt>
                <c:pt idx="2078">
                  <c:v>0.44299905427415004</c:v>
                </c:pt>
                <c:pt idx="2079">
                  <c:v>0.41523698142409604</c:v>
                </c:pt>
                <c:pt idx="2080">
                  <c:v>0.41593623192598173</c:v>
                </c:pt>
                <c:pt idx="2081">
                  <c:v>0.40758338305999164</c:v>
                </c:pt>
                <c:pt idx="2082">
                  <c:v>0.40583599588135166</c:v>
                </c:pt>
                <c:pt idx="2083">
                  <c:v>0.4031909019858913</c:v>
                </c:pt>
                <c:pt idx="2084">
                  <c:v>0.39506343997503024</c:v>
                </c:pt>
                <c:pt idx="2085">
                  <c:v>0.39552380545779087</c:v>
                </c:pt>
                <c:pt idx="2086">
                  <c:v>0.39798982483590867</c:v>
                </c:pt>
                <c:pt idx="2087">
                  <c:v>0.40557415241050693</c:v>
                </c:pt>
                <c:pt idx="2088">
                  <c:v>0.39964219158533548</c:v>
                </c:pt>
                <c:pt idx="2089">
                  <c:v>0.40308171148730959</c:v>
                </c:pt>
                <c:pt idx="2090">
                  <c:v>0.41216338234627897</c:v>
                </c:pt>
                <c:pt idx="2091">
                  <c:v>0.42012998946007463</c:v>
                </c:pt>
                <c:pt idx="2092">
                  <c:v>0.42937309507688343</c:v>
                </c:pt>
                <c:pt idx="2093">
                  <c:v>0.43670103576975478</c:v>
                </c:pt>
                <c:pt idx="2094">
                  <c:v>0.42762193267461696</c:v>
                </c:pt>
                <c:pt idx="2095">
                  <c:v>0.42390766591242329</c:v>
                </c:pt>
                <c:pt idx="2096">
                  <c:v>0.42112566971991111</c:v>
                </c:pt>
                <c:pt idx="2097">
                  <c:v>0.41248149920179794</c:v>
                </c:pt>
                <c:pt idx="2098">
                  <c:v>0.42309431950693216</c:v>
                </c:pt>
                <c:pt idx="2099">
                  <c:v>0.43031063888445309</c:v>
                </c:pt>
                <c:pt idx="2100">
                  <c:v>0.42390109040277585</c:v>
                </c:pt>
                <c:pt idx="2101">
                  <c:v>0.41863342018350069</c:v>
                </c:pt>
                <c:pt idx="2102">
                  <c:v>0.41825461635842287</c:v>
                </c:pt>
                <c:pt idx="2103">
                  <c:v>0.4100730580898474</c:v>
                </c:pt>
                <c:pt idx="2104">
                  <c:v>0.41150475605250331</c:v>
                </c:pt>
                <c:pt idx="2105">
                  <c:v>0.40175343607295955</c:v>
                </c:pt>
                <c:pt idx="2106">
                  <c:v>0.39809741241089197</c:v>
                </c:pt>
                <c:pt idx="2107">
                  <c:v>0.39743527182076521</c:v>
                </c:pt>
                <c:pt idx="2108">
                  <c:v>0.4076011371804768</c:v>
                </c:pt>
                <c:pt idx="2109">
                  <c:v>0.400626894506737</c:v>
                </c:pt>
                <c:pt idx="2110">
                  <c:v>0.40297364008386477</c:v>
                </c:pt>
                <c:pt idx="2111">
                  <c:v>0.40568713347358792</c:v>
                </c:pt>
                <c:pt idx="2112">
                  <c:v>0.40462227431074488</c:v>
                </c:pt>
                <c:pt idx="2113">
                  <c:v>0.40447850076958125</c:v>
                </c:pt>
                <c:pt idx="2114">
                  <c:v>0.40408697446062514</c:v>
                </c:pt>
                <c:pt idx="2115">
                  <c:v>0.411603596504308</c:v>
                </c:pt>
                <c:pt idx="2116">
                  <c:v>0.40468527447856628</c:v>
                </c:pt>
                <c:pt idx="2117">
                  <c:v>0.39705528664260914</c:v>
                </c:pt>
                <c:pt idx="2118">
                  <c:v>0.39483086026200803</c:v>
                </c:pt>
                <c:pt idx="2119">
                  <c:v>0.39797111952239211</c:v>
                </c:pt>
                <c:pt idx="2120">
                  <c:v>0.39815296042838677</c:v>
                </c:pt>
                <c:pt idx="2121">
                  <c:v>0.40987832403018759</c:v>
                </c:pt>
                <c:pt idx="2122">
                  <c:v>0.40557095321957992</c:v>
                </c:pt>
                <c:pt idx="2123">
                  <c:v>0.39533685450368128</c:v>
                </c:pt>
                <c:pt idx="2124">
                  <c:v>0.40764056463177162</c:v>
                </c:pt>
                <c:pt idx="2125">
                  <c:v>0.40802624979455732</c:v>
                </c:pt>
                <c:pt idx="2126">
                  <c:v>0.40708466550841305</c:v>
                </c:pt>
                <c:pt idx="2127">
                  <c:v>0.40054065698272284</c:v>
                </c:pt>
                <c:pt idx="2128">
                  <c:v>0.45022501606447829</c:v>
                </c:pt>
                <c:pt idx="2129">
                  <c:v>0.43085807819143118</c:v>
                </c:pt>
                <c:pt idx="2130">
                  <c:v>0.44376632820221001</c:v>
                </c:pt>
                <c:pt idx="2131">
                  <c:v>0.44690186562483492</c:v>
                </c:pt>
                <c:pt idx="2132">
                  <c:v>0.43914680517406424</c:v>
                </c:pt>
                <c:pt idx="2133">
                  <c:v>0.44829447491874064</c:v>
                </c:pt>
                <c:pt idx="2134">
                  <c:v>0.45944989989615542</c:v>
                </c:pt>
                <c:pt idx="2135">
                  <c:v>0.45360994211201539</c:v>
                </c:pt>
                <c:pt idx="2136">
                  <c:v>0.45198771470788646</c:v>
                </c:pt>
                <c:pt idx="2137">
                  <c:v>0.45916509261022648</c:v>
                </c:pt>
                <c:pt idx="2138">
                  <c:v>0.45879933072589535</c:v>
                </c:pt>
                <c:pt idx="2139">
                  <c:v>0.44894009602777435</c:v>
                </c:pt>
                <c:pt idx="2140">
                  <c:v>0.45053925801113548</c:v>
                </c:pt>
                <c:pt idx="2141">
                  <c:v>0.43348895316816527</c:v>
                </c:pt>
                <c:pt idx="2142">
                  <c:v>0.43325718082463327</c:v>
                </c:pt>
                <c:pt idx="2143">
                  <c:v>0.43774833143585851</c:v>
                </c:pt>
                <c:pt idx="2144">
                  <c:v>0.42874431201913304</c:v>
                </c:pt>
                <c:pt idx="2145">
                  <c:v>0.43181839951463846</c:v>
                </c:pt>
                <c:pt idx="2146">
                  <c:v>0.42828354256482548</c:v>
                </c:pt>
                <c:pt idx="2147">
                  <c:v>0.42418214445533398</c:v>
                </c:pt>
                <c:pt idx="2148">
                  <c:v>0.40630356420054808</c:v>
                </c:pt>
                <c:pt idx="2149">
                  <c:v>0.4070119707723982</c:v>
                </c:pt>
                <c:pt idx="2150">
                  <c:v>0.39950450623499745</c:v>
                </c:pt>
                <c:pt idx="2151">
                  <c:v>0.42489317963806938</c:v>
                </c:pt>
                <c:pt idx="2152">
                  <c:v>0.42942305012238058</c:v>
                </c:pt>
                <c:pt idx="2153">
                  <c:v>0.43131020437221274</c:v>
                </c:pt>
                <c:pt idx="2154">
                  <c:v>0.42997258619062312</c:v>
                </c:pt>
                <c:pt idx="2155">
                  <c:v>0.4062923032374457</c:v>
                </c:pt>
                <c:pt idx="2156">
                  <c:v>0.3998397459510919</c:v>
                </c:pt>
                <c:pt idx="2157">
                  <c:v>0.42140521877403725</c:v>
                </c:pt>
                <c:pt idx="2158">
                  <c:v>0.41653716404203861</c:v>
                </c:pt>
                <c:pt idx="2159">
                  <c:v>0.4167377941932548</c:v>
                </c:pt>
                <c:pt idx="2160">
                  <c:v>0.43059953457971833</c:v>
                </c:pt>
                <c:pt idx="2161">
                  <c:v>0.40938901960073237</c:v>
                </c:pt>
                <c:pt idx="2162">
                  <c:v>0.41038864844594342</c:v>
                </c:pt>
                <c:pt idx="2163">
                  <c:v>0.41848307809395552</c:v>
                </c:pt>
                <c:pt idx="2164">
                  <c:v>0.4007301721197612</c:v>
                </c:pt>
                <c:pt idx="2165">
                  <c:v>0.3954173614012671</c:v>
                </c:pt>
                <c:pt idx="2166">
                  <c:v>0.39344379802836854</c:v>
                </c:pt>
                <c:pt idx="2167">
                  <c:v>0.38839367907370226</c:v>
                </c:pt>
                <c:pt idx="2168">
                  <c:v>0.38611271116715451</c:v>
                </c:pt>
                <c:pt idx="2169">
                  <c:v>0.39475942803568975</c:v>
                </c:pt>
                <c:pt idx="2170">
                  <c:v>0.38959726889146684</c:v>
                </c:pt>
                <c:pt idx="2171">
                  <c:v>0.38595395356828466</c:v>
                </c:pt>
                <c:pt idx="2172">
                  <c:v>0.39387507044327219</c:v>
                </c:pt>
                <c:pt idx="2173">
                  <c:v>0.38965388877447038</c:v>
                </c:pt>
                <c:pt idx="2174">
                  <c:v>0.37949524636913928</c:v>
                </c:pt>
                <c:pt idx="2175">
                  <c:v>0.38442422939501808</c:v>
                </c:pt>
                <c:pt idx="2176">
                  <c:v>0.40088537780295869</c:v>
                </c:pt>
                <c:pt idx="2177">
                  <c:v>0.39160980594275091</c:v>
                </c:pt>
                <c:pt idx="2178">
                  <c:v>0.3966312241112071</c:v>
                </c:pt>
                <c:pt idx="2179">
                  <c:v>0.40270480116085544</c:v>
                </c:pt>
                <c:pt idx="2180">
                  <c:v>0.40021784405063676</c:v>
                </c:pt>
                <c:pt idx="2181">
                  <c:v>0.39163659905889142</c:v>
                </c:pt>
                <c:pt idx="2182">
                  <c:v>0.37953136850381031</c:v>
                </c:pt>
                <c:pt idx="2183">
                  <c:v>0.38787513711877297</c:v>
                </c:pt>
                <c:pt idx="2184">
                  <c:v>0.39999886577568622</c:v>
                </c:pt>
                <c:pt idx="2185">
                  <c:v>0.40103600130753547</c:v>
                </c:pt>
                <c:pt idx="2186">
                  <c:v>0.37839970752789093</c:v>
                </c:pt>
                <c:pt idx="2187">
                  <c:v>0.37761656317867481</c:v>
                </c:pt>
                <c:pt idx="2188">
                  <c:v>0.36256539549451189</c:v>
                </c:pt>
                <c:pt idx="2189">
                  <c:v>0.35665492464741783</c:v>
                </c:pt>
                <c:pt idx="2190">
                  <c:v>0.35705401804386416</c:v>
                </c:pt>
                <c:pt idx="2191">
                  <c:v>0.35436014575708363</c:v>
                </c:pt>
                <c:pt idx="2192">
                  <c:v>0.35814650519712948</c:v>
                </c:pt>
                <c:pt idx="2193">
                  <c:v>0.35509448953227868</c:v>
                </c:pt>
                <c:pt idx="2194">
                  <c:v>0.34576167549156211</c:v>
                </c:pt>
                <c:pt idx="2195">
                  <c:v>0.3565835347621637</c:v>
                </c:pt>
                <c:pt idx="2196">
                  <c:v>0.35773460228712783</c:v>
                </c:pt>
                <c:pt idx="2197">
                  <c:v>0.34617930211506687</c:v>
                </c:pt>
                <c:pt idx="2198">
                  <c:v>0.3510704203469886</c:v>
                </c:pt>
                <c:pt idx="2199">
                  <c:v>0.3540726621045997</c:v>
                </c:pt>
                <c:pt idx="2200">
                  <c:v>0.36025798619541827</c:v>
                </c:pt>
                <c:pt idx="2201">
                  <c:v>0.364604170847875</c:v>
                </c:pt>
                <c:pt idx="2202">
                  <c:v>0.35748429483858352</c:v>
                </c:pt>
                <c:pt idx="2203">
                  <c:v>0.35260101021503598</c:v>
                </c:pt>
                <c:pt idx="2204">
                  <c:v>0.34827948072703174</c:v>
                </c:pt>
                <c:pt idx="2205">
                  <c:v>0.38994358901328174</c:v>
                </c:pt>
                <c:pt idx="2206">
                  <c:v>0.40175306371281289</c:v>
                </c:pt>
                <c:pt idx="2207">
                  <c:v>0.40151884253095149</c:v>
                </c:pt>
                <c:pt idx="2208">
                  <c:v>0.38957886194131353</c:v>
                </c:pt>
                <c:pt idx="2209">
                  <c:v>0.38110840684566227</c:v>
                </c:pt>
                <c:pt idx="2210">
                  <c:v>0.3571329049196833</c:v>
                </c:pt>
                <c:pt idx="2211">
                  <c:v>0.37186411572753181</c:v>
                </c:pt>
                <c:pt idx="2212">
                  <c:v>0.36421946186973597</c:v>
                </c:pt>
                <c:pt idx="2213">
                  <c:v>0.36125618575534707</c:v>
                </c:pt>
                <c:pt idx="2214">
                  <c:v>0.36213546213747461</c:v>
                </c:pt>
                <c:pt idx="2215">
                  <c:v>0.37018258320780895</c:v>
                </c:pt>
                <c:pt idx="2216">
                  <c:v>0.36033727702094076</c:v>
                </c:pt>
                <c:pt idx="2217">
                  <c:v>0.34751536259533061</c:v>
                </c:pt>
                <c:pt idx="2218">
                  <c:v>0.30121652618528544</c:v>
                </c:pt>
                <c:pt idx="2219">
                  <c:v>0.31036896966585853</c:v>
                </c:pt>
                <c:pt idx="2220">
                  <c:v>0.31126207393741823</c:v>
                </c:pt>
                <c:pt idx="2221">
                  <c:v>0.31323682351935161</c:v>
                </c:pt>
                <c:pt idx="2222">
                  <c:v>0.30824197714182133</c:v>
                </c:pt>
                <c:pt idx="2223">
                  <c:v>0.31036558686411464</c:v>
                </c:pt>
                <c:pt idx="2224">
                  <c:v>0.32090277940083223</c:v>
                </c:pt>
                <c:pt idx="2225">
                  <c:v>0.32765526216141944</c:v>
                </c:pt>
                <c:pt idx="2226">
                  <c:v>0.33582415133637505</c:v>
                </c:pt>
                <c:pt idx="2227">
                  <c:v>0.34081812704236975</c:v>
                </c:pt>
                <c:pt idx="2228">
                  <c:v>0.34204804035001057</c:v>
                </c:pt>
                <c:pt idx="2229">
                  <c:v>0.34572331047730065</c:v>
                </c:pt>
                <c:pt idx="2230">
                  <c:v>0.34507362402294972</c:v>
                </c:pt>
                <c:pt idx="2231">
                  <c:v>0.3420538802915874</c:v>
                </c:pt>
                <c:pt idx="2232">
                  <c:v>0.34232551135736289</c:v>
                </c:pt>
                <c:pt idx="2233">
                  <c:v>0.33375832031875424</c:v>
                </c:pt>
                <c:pt idx="2234">
                  <c:v>0.32764156330061922</c:v>
                </c:pt>
                <c:pt idx="2235">
                  <c:v>0.32171079821175097</c:v>
                </c:pt>
                <c:pt idx="2236">
                  <c:v>0.31488263195388599</c:v>
                </c:pt>
                <c:pt idx="2237">
                  <c:v>0.27787677743913392</c:v>
                </c:pt>
                <c:pt idx="2238">
                  <c:v>0.27874764367137372</c:v>
                </c:pt>
                <c:pt idx="2239">
                  <c:v>0.2784613250014592</c:v>
                </c:pt>
                <c:pt idx="2240">
                  <c:v>0.28407025269995956</c:v>
                </c:pt>
                <c:pt idx="2241">
                  <c:v>0.28704045958275748</c:v>
                </c:pt>
                <c:pt idx="2242">
                  <c:v>0.29182129702555093</c:v>
                </c:pt>
                <c:pt idx="2243">
                  <c:v>0.30349514301476077</c:v>
                </c:pt>
                <c:pt idx="2244">
                  <c:v>0.30144940288405875</c:v>
                </c:pt>
                <c:pt idx="2245">
                  <c:v>0.30239895096423697</c:v>
                </c:pt>
                <c:pt idx="2246">
                  <c:v>0.31355257387462099</c:v>
                </c:pt>
                <c:pt idx="2247">
                  <c:v>0.31348929166481149</c:v>
                </c:pt>
                <c:pt idx="2248">
                  <c:v>0.31677865572234348</c:v>
                </c:pt>
                <c:pt idx="2249">
                  <c:v>0.31789354386524554</c:v>
                </c:pt>
                <c:pt idx="2250">
                  <c:v>0.31584367035949817</c:v>
                </c:pt>
                <c:pt idx="2251">
                  <c:v>0.31913283321449731</c:v>
                </c:pt>
                <c:pt idx="2252">
                  <c:v>0.31907137264400798</c:v>
                </c:pt>
                <c:pt idx="2253">
                  <c:v>0.31572454767830227</c:v>
                </c:pt>
                <c:pt idx="2254">
                  <c:v>0.31567952913550823</c:v>
                </c:pt>
                <c:pt idx="2255">
                  <c:v>0.31178440842342348</c:v>
                </c:pt>
                <c:pt idx="2256">
                  <c:v>0.31322250378026961</c:v>
                </c:pt>
                <c:pt idx="2257">
                  <c:v>0.31605991543002254</c:v>
                </c:pt>
                <c:pt idx="2258">
                  <c:v>0.31232675723303704</c:v>
                </c:pt>
                <c:pt idx="2259">
                  <c:v>0.3072390635220883</c:v>
                </c:pt>
                <c:pt idx="2260">
                  <c:v>0.3051538235113741</c:v>
                </c:pt>
                <c:pt idx="2261">
                  <c:v>0.3033279006081534</c:v>
                </c:pt>
                <c:pt idx="2262">
                  <c:v>0.30353290464450222</c:v>
                </c:pt>
                <c:pt idx="2263">
                  <c:v>0.30479078685763811</c:v>
                </c:pt>
                <c:pt idx="2264">
                  <c:v>0.30139912211478348</c:v>
                </c:pt>
                <c:pt idx="2265">
                  <c:v>0.29833225350808118</c:v>
                </c:pt>
                <c:pt idx="2266">
                  <c:v>0.29830876099355613</c:v>
                </c:pt>
                <c:pt idx="2267">
                  <c:v>0.25405037806718145</c:v>
                </c:pt>
                <c:pt idx="2268">
                  <c:v>0.28756911722256995</c:v>
                </c:pt>
                <c:pt idx="2269">
                  <c:v>0.26264460288600283</c:v>
                </c:pt>
                <c:pt idx="2270">
                  <c:v>0.25034669920428348</c:v>
                </c:pt>
                <c:pt idx="2271">
                  <c:v>0.25366717107621062</c:v>
                </c:pt>
                <c:pt idx="2272">
                  <c:v>0.26146463951363746</c:v>
                </c:pt>
                <c:pt idx="2273">
                  <c:v>0.25616744253735435</c:v>
                </c:pt>
                <c:pt idx="2274">
                  <c:v>0.2626441939339797</c:v>
                </c:pt>
                <c:pt idx="2275">
                  <c:v>0.25107588718709445</c:v>
                </c:pt>
                <c:pt idx="2276">
                  <c:v>0.25538316125935717</c:v>
                </c:pt>
                <c:pt idx="2277">
                  <c:v>0.26186371985078383</c:v>
                </c:pt>
                <c:pt idx="2278">
                  <c:v>0.2669556330300476</c:v>
                </c:pt>
                <c:pt idx="2279">
                  <c:v>0.27149160086799606</c:v>
                </c:pt>
                <c:pt idx="2280">
                  <c:v>0.25968187142067811</c:v>
                </c:pt>
                <c:pt idx="2281">
                  <c:v>0.25724380281147585</c:v>
                </c:pt>
                <c:pt idx="2282">
                  <c:v>0.26154465254248099</c:v>
                </c:pt>
                <c:pt idx="2283">
                  <c:v>0.26473878431829551</c:v>
                </c:pt>
                <c:pt idx="2284">
                  <c:v>0.26197861768771091</c:v>
                </c:pt>
                <c:pt idx="2285">
                  <c:v>0.25602302739609928</c:v>
                </c:pt>
                <c:pt idx="2286">
                  <c:v>0.25699599711044374</c:v>
                </c:pt>
                <c:pt idx="2287">
                  <c:v>0.26021541037719303</c:v>
                </c:pt>
                <c:pt idx="2288">
                  <c:v>0.26705465426908015</c:v>
                </c:pt>
                <c:pt idx="2289">
                  <c:v>0.27406531133301953</c:v>
                </c:pt>
                <c:pt idx="2290">
                  <c:v>0.275857177016257</c:v>
                </c:pt>
                <c:pt idx="2291">
                  <c:v>0.26077619359508047</c:v>
                </c:pt>
                <c:pt idx="2292">
                  <c:v>0.27061860706779073</c:v>
                </c:pt>
                <c:pt idx="2293">
                  <c:v>0.27597676214438216</c:v>
                </c:pt>
                <c:pt idx="2294">
                  <c:v>0.25885849470212696</c:v>
                </c:pt>
                <c:pt idx="2295">
                  <c:v>0.24380936498723763</c:v>
                </c:pt>
                <c:pt idx="2296">
                  <c:v>0.23592021031382027</c:v>
                </c:pt>
                <c:pt idx="2297">
                  <c:v>0.23402823977152445</c:v>
                </c:pt>
                <c:pt idx="2298">
                  <c:v>0.23904807868554678</c:v>
                </c:pt>
                <c:pt idx="2299">
                  <c:v>0.24387626913746946</c:v>
                </c:pt>
                <c:pt idx="2300">
                  <c:v>0.24851685571816926</c:v>
                </c:pt>
                <c:pt idx="2301">
                  <c:v>0.25016421976270703</c:v>
                </c:pt>
                <c:pt idx="2302">
                  <c:v>0.24773780949673835</c:v>
                </c:pt>
                <c:pt idx="2303">
                  <c:v>0.24762806397438486</c:v>
                </c:pt>
                <c:pt idx="2304">
                  <c:v>0.24975361930124676</c:v>
                </c:pt>
                <c:pt idx="2305">
                  <c:v>0.26022340370736802</c:v>
                </c:pt>
                <c:pt idx="2306">
                  <c:v>0.25381083837500096</c:v>
                </c:pt>
                <c:pt idx="2307">
                  <c:v>0.26592772667688752</c:v>
                </c:pt>
                <c:pt idx="2308">
                  <c:v>0.26284810850420431</c:v>
                </c:pt>
                <c:pt idx="2309">
                  <c:v>0.26472174543045779</c:v>
                </c:pt>
                <c:pt idx="2310">
                  <c:v>0.26536342027544174</c:v>
                </c:pt>
                <c:pt idx="2311">
                  <c:v>0.26625847993354529</c:v>
                </c:pt>
                <c:pt idx="2312">
                  <c:v>0.26743340778752872</c:v>
                </c:pt>
                <c:pt idx="2313">
                  <c:v>0.26225859976864668</c:v>
                </c:pt>
                <c:pt idx="2314">
                  <c:v>0.26886182013922177</c:v>
                </c:pt>
                <c:pt idx="2315">
                  <c:v>0.27194501461429782</c:v>
                </c:pt>
                <c:pt idx="2316">
                  <c:v>0.25198258852201766</c:v>
                </c:pt>
                <c:pt idx="2317">
                  <c:v>0.2510941011834309</c:v>
                </c:pt>
                <c:pt idx="2318">
                  <c:v>0.24607340586808085</c:v>
                </c:pt>
                <c:pt idx="2319">
                  <c:v>0.24706877479423481</c:v>
                </c:pt>
                <c:pt idx="2320">
                  <c:v>0.25040572719338605</c:v>
                </c:pt>
                <c:pt idx="2321">
                  <c:v>0.2539019811488929</c:v>
                </c:pt>
                <c:pt idx="2322">
                  <c:v>0.25647722701919973</c:v>
                </c:pt>
                <c:pt idx="2323">
                  <c:v>0.26668230436521867</c:v>
                </c:pt>
                <c:pt idx="2324">
                  <c:v>0.26074065640072908</c:v>
                </c:pt>
                <c:pt idx="2325">
                  <c:v>0.25927135533850854</c:v>
                </c:pt>
                <c:pt idx="2326">
                  <c:v>0.25575214199040636</c:v>
                </c:pt>
                <c:pt idx="2327">
                  <c:v>0.26357234677618357</c:v>
                </c:pt>
                <c:pt idx="2328">
                  <c:v>0.27322447586046272</c:v>
                </c:pt>
                <c:pt idx="2329">
                  <c:v>0.27067367105938045</c:v>
                </c:pt>
                <c:pt idx="2330">
                  <c:v>0.26795411656738233</c:v>
                </c:pt>
                <c:pt idx="2331">
                  <c:v>0.34441221229185343</c:v>
                </c:pt>
                <c:pt idx="2332">
                  <c:v>0.35024590402480671</c:v>
                </c:pt>
                <c:pt idx="2333">
                  <c:v>0.34765402775035603</c:v>
                </c:pt>
                <c:pt idx="2334">
                  <c:v>0.36536915102256701</c:v>
                </c:pt>
                <c:pt idx="2335">
                  <c:v>0.36545368004496925</c:v>
                </c:pt>
                <c:pt idx="2336">
                  <c:v>0.37192045569614224</c:v>
                </c:pt>
                <c:pt idx="2337">
                  <c:v>0.35702187967922971</c:v>
                </c:pt>
                <c:pt idx="2338">
                  <c:v>0.35367116126657272</c:v>
                </c:pt>
                <c:pt idx="2339">
                  <c:v>0.36132457412404939</c:v>
                </c:pt>
                <c:pt idx="2340">
                  <c:v>0.3501912651233291</c:v>
                </c:pt>
                <c:pt idx="2341">
                  <c:v>0.36336141877159539</c:v>
                </c:pt>
                <c:pt idx="2342">
                  <c:v>0.37231269623864616</c:v>
                </c:pt>
                <c:pt idx="2343">
                  <c:v>0.37184823192888677</c:v>
                </c:pt>
                <c:pt idx="2344">
                  <c:v>0.37467526682311014</c:v>
                </c:pt>
                <c:pt idx="2345">
                  <c:v>0.37408110728605964</c:v>
                </c:pt>
                <c:pt idx="2346">
                  <c:v>0.36416600856696751</c:v>
                </c:pt>
                <c:pt idx="2347">
                  <c:v>0.33279596242409804</c:v>
                </c:pt>
                <c:pt idx="2348">
                  <c:v>0.31233613966927376</c:v>
                </c:pt>
                <c:pt idx="2349">
                  <c:v>0.30303038095295715</c:v>
                </c:pt>
                <c:pt idx="2350">
                  <c:v>0.3130742535545728</c:v>
                </c:pt>
                <c:pt idx="2351">
                  <c:v>0.31019453654920059</c:v>
                </c:pt>
                <c:pt idx="2352">
                  <c:v>0.31857116989498108</c:v>
                </c:pt>
                <c:pt idx="2353">
                  <c:v>0.31576459957045633</c:v>
                </c:pt>
                <c:pt idx="2354">
                  <c:v>0.31012211632096809</c:v>
                </c:pt>
                <c:pt idx="2355">
                  <c:v>0.30230694605737873</c:v>
                </c:pt>
                <c:pt idx="2356">
                  <c:v>0.31856298948840456</c:v>
                </c:pt>
                <c:pt idx="2357">
                  <c:v>0.316935159328053</c:v>
                </c:pt>
                <c:pt idx="2358">
                  <c:v>0.32122985199954202</c:v>
                </c:pt>
                <c:pt idx="2359">
                  <c:v>0.33502703543311285</c:v>
                </c:pt>
                <c:pt idx="2360">
                  <c:v>0.32873002198885748</c:v>
                </c:pt>
                <c:pt idx="2361">
                  <c:v>0.33980063981371061</c:v>
                </c:pt>
                <c:pt idx="2362">
                  <c:v>0.34476477992623544</c:v>
                </c:pt>
                <c:pt idx="2363">
                  <c:v>0.35495082481786155</c:v>
                </c:pt>
                <c:pt idx="2364">
                  <c:v>0.36212855792171167</c:v>
                </c:pt>
                <c:pt idx="2365">
                  <c:v>0.36362410606053824</c:v>
                </c:pt>
                <c:pt idx="2366">
                  <c:v>0.37514248544646162</c:v>
                </c:pt>
                <c:pt idx="2367">
                  <c:v>0.36388551607678488</c:v>
                </c:pt>
                <c:pt idx="2368">
                  <c:v>0.3653973110391443</c:v>
                </c:pt>
                <c:pt idx="2369">
                  <c:v>0.37037538239655343</c:v>
                </c:pt>
                <c:pt idx="2370">
                  <c:v>0.36569470620743588</c:v>
                </c:pt>
                <c:pt idx="2371">
                  <c:v>0.35968704360536347</c:v>
                </c:pt>
                <c:pt idx="2372">
                  <c:v>0.35773882131996459</c:v>
                </c:pt>
                <c:pt idx="2373">
                  <c:v>0.36086626222489016</c:v>
                </c:pt>
                <c:pt idx="2374">
                  <c:v>0.36497032191189466</c:v>
                </c:pt>
                <c:pt idx="2375">
                  <c:v>0.36012980653322041</c:v>
                </c:pt>
                <c:pt idx="2376">
                  <c:v>0.350648789487431</c:v>
                </c:pt>
                <c:pt idx="2377">
                  <c:v>0.34520321373349644</c:v>
                </c:pt>
                <c:pt idx="2378">
                  <c:v>0.3484847401584199</c:v>
                </c:pt>
                <c:pt idx="2379">
                  <c:v>0.37471910870890845</c:v>
                </c:pt>
                <c:pt idx="2380">
                  <c:v>0.37100910458251901</c:v>
                </c:pt>
                <c:pt idx="2381">
                  <c:v>0.35908819178475682</c:v>
                </c:pt>
                <c:pt idx="2382">
                  <c:v>0.35896621232127246</c:v>
                </c:pt>
                <c:pt idx="2383">
                  <c:v>0.36371704623130846</c:v>
                </c:pt>
                <c:pt idx="2384">
                  <c:v>0.37567274460569466</c:v>
                </c:pt>
                <c:pt idx="2385">
                  <c:v>0.36938502162312481</c:v>
                </c:pt>
                <c:pt idx="2386">
                  <c:v>0.37369554823037027</c:v>
                </c:pt>
                <c:pt idx="2387">
                  <c:v>0.36686285683908598</c:v>
                </c:pt>
                <c:pt idx="2388">
                  <c:v>0.36265168203414211</c:v>
                </c:pt>
                <c:pt idx="2389">
                  <c:v>0.37146007353037247</c:v>
                </c:pt>
                <c:pt idx="2390">
                  <c:v>0.3767715256320483</c:v>
                </c:pt>
                <c:pt idx="2391">
                  <c:v>0.36853679946762619</c:v>
                </c:pt>
                <c:pt idx="2392">
                  <c:v>0.36237698928303053</c:v>
                </c:pt>
                <c:pt idx="2393">
                  <c:v>0.3577439660281338</c:v>
                </c:pt>
                <c:pt idx="2394">
                  <c:v>0.34813784301203066</c:v>
                </c:pt>
                <c:pt idx="2395">
                  <c:v>0.35294148573653911</c:v>
                </c:pt>
                <c:pt idx="2396">
                  <c:v>0.35719085782402393</c:v>
                </c:pt>
                <c:pt idx="2397">
                  <c:v>0.35921667682316039</c:v>
                </c:pt>
                <c:pt idx="2398">
                  <c:v>0.30826960015202831</c:v>
                </c:pt>
                <c:pt idx="2399">
                  <c:v>0.32233958941481256</c:v>
                </c:pt>
                <c:pt idx="2400">
                  <c:v>0.34282899592010241</c:v>
                </c:pt>
                <c:pt idx="2401">
                  <c:v>0.35869824892053448</c:v>
                </c:pt>
                <c:pt idx="2402">
                  <c:v>0.36069157387874579</c:v>
                </c:pt>
                <c:pt idx="2403">
                  <c:v>0.35430683660109069</c:v>
                </c:pt>
                <c:pt idx="2404">
                  <c:v>0.38462102034610224</c:v>
                </c:pt>
                <c:pt idx="2405">
                  <c:v>0.3974293656494306</c:v>
                </c:pt>
                <c:pt idx="2406">
                  <c:v>0.37035695112327549</c:v>
                </c:pt>
                <c:pt idx="2407">
                  <c:v>0.35334058397827306</c:v>
                </c:pt>
                <c:pt idx="2408">
                  <c:v>0.34564812737864464</c:v>
                </c:pt>
                <c:pt idx="2409">
                  <c:v>0.33598721558192218</c:v>
                </c:pt>
                <c:pt idx="2410">
                  <c:v>0.33486109103695522</c:v>
                </c:pt>
                <c:pt idx="2411">
                  <c:v>0.33875360228960105</c:v>
                </c:pt>
                <c:pt idx="2412">
                  <c:v>0.31633102239358923</c:v>
                </c:pt>
                <c:pt idx="2413">
                  <c:v>0.31524236296324515</c:v>
                </c:pt>
                <c:pt idx="2414">
                  <c:v>0.31976753718469075</c:v>
                </c:pt>
                <c:pt idx="2415">
                  <c:v>0.32944273011847441</c:v>
                </c:pt>
                <c:pt idx="2416">
                  <c:v>0.33740275243915169</c:v>
                </c:pt>
                <c:pt idx="2417">
                  <c:v>0.34665607163449025</c:v>
                </c:pt>
                <c:pt idx="2418">
                  <c:v>0.35293635829569547</c:v>
                </c:pt>
                <c:pt idx="2419">
                  <c:v>0.35005948253894442</c:v>
                </c:pt>
                <c:pt idx="2420">
                  <c:v>0.35235665166064628</c:v>
                </c:pt>
                <c:pt idx="2421">
                  <c:v>0.354635549528801</c:v>
                </c:pt>
                <c:pt idx="2422">
                  <c:v>0.35420571179600302</c:v>
                </c:pt>
                <c:pt idx="2423">
                  <c:v>0.35115188190709923</c:v>
                </c:pt>
                <c:pt idx="2424">
                  <c:v>0.3542325055275839</c:v>
                </c:pt>
                <c:pt idx="2425">
                  <c:v>0.34957913805532548</c:v>
                </c:pt>
                <c:pt idx="2426">
                  <c:v>0.35022430677298683</c:v>
                </c:pt>
                <c:pt idx="2427">
                  <c:v>0.35514616678493033</c:v>
                </c:pt>
                <c:pt idx="2428">
                  <c:v>0.35345564548818459</c:v>
                </c:pt>
                <c:pt idx="2429">
                  <c:v>0.35748349771642396</c:v>
                </c:pt>
                <c:pt idx="2430">
                  <c:v>0.36272176106587106</c:v>
                </c:pt>
                <c:pt idx="2431">
                  <c:v>0.36557251632309956</c:v>
                </c:pt>
                <c:pt idx="2432">
                  <c:v>0.3763827920324504</c:v>
                </c:pt>
                <c:pt idx="2433">
                  <c:v>0.36687033354274651</c:v>
                </c:pt>
                <c:pt idx="2434">
                  <c:v>0.36076672986258862</c:v>
                </c:pt>
                <c:pt idx="2435">
                  <c:v>0.35845335843950388</c:v>
                </c:pt>
                <c:pt idx="2436">
                  <c:v>0.35542956407299653</c:v>
                </c:pt>
                <c:pt idx="2437">
                  <c:v>0.35175763941833937</c:v>
                </c:pt>
                <c:pt idx="2438">
                  <c:v>0.3385230618769427</c:v>
                </c:pt>
                <c:pt idx="2439">
                  <c:v>0.33753479401776332</c:v>
                </c:pt>
                <c:pt idx="2440">
                  <c:v>0.35184828132620416</c:v>
                </c:pt>
                <c:pt idx="2441">
                  <c:v>0.35058309857994496</c:v>
                </c:pt>
                <c:pt idx="2442">
                  <c:v>0.3541039441073659</c:v>
                </c:pt>
                <c:pt idx="2443">
                  <c:v>0.36477166544755779</c:v>
                </c:pt>
                <c:pt idx="2444">
                  <c:v>0.36184249431084919</c:v>
                </c:pt>
                <c:pt idx="2445">
                  <c:v>0.36725634509708754</c:v>
                </c:pt>
                <c:pt idx="2446">
                  <c:v>0.37364750634646754</c:v>
                </c:pt>
                <c:pt idx="2447">
                  <c:v>0.37635822313635214</c:v>
                </c:pt>
                <c:pt idx="2448">
                  <c:v>0.37349057911933392</c:v>
                </c:pt>
                <c:pt idx="2449">
                  <c:v>0.38918374780255965</c:v>
                </c:pt>
                <c:pt idx="2450">
                  <c:v>0.38737376010835345</c:v>
                </c:pt>
                <c:pt idx="2451">
                  <c:v>0.39803433114487841</c:v>
                </c:pt>
                <c:pt idx="2452">
                  <c:v>0.39267179892735593</c:v>
                </c:pt>
                <c:pt idx="2453">
                  <c:v>0.38517661131095138</c:v>
                </c:pt>
                <c:pt idx="2454">
                  <c:v>0.38683541331989402</c:v>
                </c:pt>
                <c:pt idx="2455">
                  <c:v>0.38023550541708767</c:v>
                </c:pt>
                <c:pt idx="2456">
                  <c:v>0.36193964500514342</c:v>
                </c:pt>
                <c:pt idx="2457">
                  <c:v>0.38633741037439695</c:v>
                </c:pt>
                <c:pt idx="2458">
                  <c:v>0.38948165854426786</c:v>
                </c:pt>
                <c:pt idx="2459">
                  <c:v>0.38966061581037031</c:v>
                </c:pt>
                <c:pt idx="2460">
                  <c:v>0.39424839900695779</c:v>
                </c:pt>
                <c:pt idx="2461">
                  <c:v>0.39160197887406217</c:v>
                </c:pt>
                <c:pt idx="2462">
                  <c:v>0.39421537499367665</c:v>
                </c:pt>
                <c:pt idx="2463">
                  <c:v>0.38844779838306465</c:v>
                </c:pt>
                <c:pt idx="2464">
                  <c:v>0.39839393402533807</c:v>
                </c:pt>
                <c:pt idx="2465">
                  <c:v>0.41544436417159014</c:v>
                </c:pt>
                <c:pt idx="2466">
                  <c:v>0.40421237931517234</c:v>
                </c:pt>
                <c:pt idx="2467">
                  <c:v>0.41306220533172167</c:v>
                </c:pt>
                <c:pt idx="2468">
                  <c:v>0.40417435119545808</c:v>
                </c:pt>
                <c:pt idx="2469">
                  <c:v>0.40423966501424169</c:v>
                </c:pt>
                <c:pt idx="2470">
                  <c:v>0.40558009329009231</c:v>
                </c:pt>
                <c:pt idx="2471">
                  <c:v>0.40664531750143862</c:v>
                </c:pt>
                <c:pt idx="2472">
                  <c:v>0.42729712901632272</c:v>
                </c:pt>
                <c:pt idx="2473">
                  <c:v>0.4115921995664944</c:v>
                </c:pt>
                <c:pt idx="2474">
                  <c:v>0.41437807952851224</c:v>
                </c:pt>
                <c:pt idx="2475">
                  <c:v>0.42626214726446843</c:v>
                </c:pt>
                <c:pt idx="2476">
                  <c:v>0.41344787292299834</c:v>
                </c:pt>
                <c:pt idx="2477">
                  <c:v>0.40607899566031219</c:v>
                </c:pt>
                <c:pt idx="2478">
                  <c:v>0.41066502654613396</c:v>
                </c:pt>
                <c:pt idx="2479">
                  <c:v>0.40235040872494354</c:v>
                </c:pt>
                <c:pt idx="2480">
                  <c:v>0.40731292498470922</c:v>
                </c:pt>
                <c:pt idx="2481">
                  <c:v>0.40392224333872478</c:v>
                </c:pt>
                <c:pt idx="2482">
                  <c:v>0.41957744354216792</c:v>
                </c:pt>
                <c:pt idx="2483">
                  <c:v>0.39530305655331494</c:v>
                </c:pt>
                <c:pt idx="2484">
                  <c:v>0.37891997771573327</c:v>
                </c:pt>
                <c:pt idx="2485">
                  <c:v>0.37556723113244134</c:v>
                </c:pt>
                <c:pt idx="2486">
                  <c:v>0.36705402105512924</c:v>
                </c:pt>
                <c:pt idx="2487">
                  <c:v>0.35954699288370062</c:v>
                </c:pt>
                <c:pt idx="2488">
                  <c:v>0.33989652971597323</c:v>
                </c:pt>
                <c:pt idx="2489">
                  <c:v>0.31012882760818916</c:v>
                </c:pt>
                <c:pt idx="2490">
                  <c:v>0.3137971398993204</c:v>
                </c:pt>
                <c:pt idx="2491">
                  <c:v>0.31236953827438735</c:v>
                </c:pt>
                <c:pt idx="2492">
                  <c:v>0.29838719599251895</c:v>
                </c:pt>
                <c:pt idx="2493">
                  <c:v>0.30476587221583368</c:v>
                </c:pt>
                <c:pt idx="2494">
                  <c:v>0.29759574319171123</c:v>
                </c:pt>
                <c:pt idx="2495">
                  <c:v>0.29168172653172791</c:v>
                </c:pt>
                <c:pt idx="2496">
                  <c:v>0.29483280360007974</c:v>
                </c:pt>
                <c:pt idx="2497">
                  <c:v>0.28003682076977232</c:v>
                </c:pt>
                <c:pt idx="2498">
                  <c:v>0.26683682583300183</c:v>
                </c:pt>
                <c:pt idx="2499">
                  <c:v>0.27126727874684503</c:v>
                </c:pt>
                <c:pt idx="2500">
                  <c:v>0.26728057568703473</c:v>
                </c:pt>
                <c:pt idx="2501">
                  <c:v>0.27695741559903608</c:v>
                </c:pt>
                <c:pt idx="2502">
                  <c:v>0.27182559355996455</c:v>
                </c:pt>
                <c:pt idx="2503">
                  <c:v>0.27020850785388684</c:v>
                </c:pt>
                <c:pt idx="2504">
                  <c:v>0.2870455313038513</c:v>
                </c:pt>
                <c:pt idx="2505">
                  <c:v>0.28954462577269269</c:v>
                </c:pt>
                <c:pt idx="2506">
                  <c:v>0.30251814874729727</c:v>
                </c:pt>
                <c:pt idx="2507">
                  <c:v>0.28690122229588366</c:v>
                </c:pt>
                <c:pt idx="2508">
                  <c:v>0.30379051083779623</c:v>
                </c:pt>
                <c:pt idx="2509">
                  <c:v>0.31155088173050849</c:v>
                </c:pt>
                <c:pt idx="2510">
                  <c:v>0.31131366647250563</c:v>
                </c:pt>
                <c:pt idx="2511">
                  <c:v>0.31454446900603911</c:v>
                </c:pt>
                <c:pt idx="2512">
                  <c:v>0.31097509888100283</c:v>
                </c:pt>
                <c:pt idx="2513">
                  <c:v>0.30680710436604236</c:v>
                </c:pt>
              </c:numCache>
            </c:numRef>
          </c:val>
          <c:smooth val="0"/>
          <c:extLst>
            <c:ext xmlns:c16="http://schemas.microsoft.com/office/drawing/2014/chart" uri="{C3380CC4-5D6E-409C-BE32-E72D297353CC}">
              <c16:uniqueId val="{00000000-F927-4B7A-8EAE-6AA65669C9A1}"/>
            </c:ext>
          </c:extLst>
        </c:ser>
        <c:dLbls>
          <c:showLegendKey val="0"/>
          <c:showVal val="0"/>
          <c:showCatName val="0"/>
          <c:showSerName val="0"/>
          <c:showPercent val="0"/>
          <c:showBubbleSize val="0"/>
        </c:dLbls>
        <c:smooth val="0"/>
        <c:axId val="1166574016"/>
        <c:axId val="424593872"/>
      </c:lineChart>
      <c:dateAx>
        <c:axId val="11665740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424593872"/>
        <c:crosses val="autoZero"/>
        <c:auto val="1"/>
        <c:lblOffset val="100"/>
        <c:baseTimeUnit val="days"/>
      </c:dateAx>
      <c:valAx>
        <c:axId val="424593872"/>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6657401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Book Antiqua" panose="02040602050305030304" pitchFamily="18" charset="0"/>
              <a:ea typeface="+mn-ea"/>
              <a:cs typeface="+mn-cs"/>
            </a:defRPr>
          </a:pPr>
          <a:endParaRPr lang="en-US"/>
        </a:p>
      </c:txPr>
    </c:title>
    <c:autoTitleDeleted val="0"/>
    <c:plotArea>
      <c:layout/>
      <c:lineChart>
        <c:grouping val="standard"/>
        <c:varyColors val="0"/>
        <c:ser>
          <c:idx val="0"/>
          <c:order val="0"/>
          <c:tx>
            <c:strRef>
              <c:f>'Misc Data + Calculations'!$Q$254</c:f>
              <c:strCache>
                <c:ptCount val="1"/>
                <c:pt idx="0">
                  <c:v>Premium/Discount to Peer Group (P/E)</c:v>
                </c:pt>
              </c:strCache>
            </c:strRef>
          </c:tx>
          <c:spPr>
            <a:ln w="28575" cap="rnd">
              <a:solidFill>
                <a:srgbClr val="C00000"/>
              </a:solidFill>
              <a:round/>
            </a:ln>
            <a:effectLst/>
          </c:spPr>
          <c:marker>
            <c:symbol val="none"/>
          </c:marker>
          <c:cat>
            <c:numRef>
              <c:f>'Misc Data + Calculations'!$P$255:$P$2768</c:f>
              <c:numCache>
                <c:formatCode>m/d/yyyy</c:formatCode>
                <c:ptCount val="2514"/>
                <c:pt idx="0">
                  <c:v>45152</c:v>
                </c:pt>
                <c:pt idx="1">
                  <c:v>45149</c:v>
                </c:pt>
                <c:pt idx="2">
                  <c:v>45148</c:v>
                </c:pt>
                <c:pt idx="3">
                  <c:v>45147</c:v>
                </c:pt>
                <c:pt idx="4">
                  <c:v>45146</c:v>
                </c:pt>
                <c:pt idx="5">
                  <c:v>45145</c:v>
                </c:pt>
                <c:pt idx="6">
                  <c:v>45142</c:v>
                </c:pt>
                <c:pt idx="7">
                  <c:v>45141</c:v>
                </c:pt>
                <c:pt idx="8">
                  <c:v>45140</c:v>
                </c:pt>
                <c:pt idx="9">
                  <c:v>45139</c:v>
                </c:pt>
                <c:pt idx="10">
                  <c:v>45138</c:v>
                </c:pt>
                <c:pt idx="11">
                  <c:v>45135</c:v>
                </c:pt>
                <c:pt idx="12">
                  <c:v>45134</c:v>
                </c:pt>
                <c:pt idx="13">
                  <c:v>45133</c:v>
                </c:pt>
                <c:pt idx="14">
                  <c:v>45132</c:v>
                </c:pt>
                <c:pt idx="15">
                  <c:v>45131</c:v>
                </c:pt>
                <c:pt idx="16">
                  <c:v>45128</c:v>
                </c:pt>
                <c:pt idx="17">
                  <c:v>45127</c:v>
                </c:pt>
                <c:pt idx="18">
                  <c:v>45126</c:v>
                </c:pt>
                <c:pt idx="19">
                  <c:v>45125</c:v>
                </c:pt>
                <c:pt idx="20">
                  <c:v>45124</c:v>
                </c:pt>
                <c:pt idx="21">
                  <c:v>45121</c:v>
                </c:pt>
                <c:pt idx="22">
                  <c:v>45120</c:v>
                </c:pt>
                <c:pt idx="23">
                  <c:v>45119</c:v>
                </c:pt>
                <c:pt idx="24">
                  <c:v>45118</c:v>
                </c:pt>
                <c:pt idx="25">
                  <c:v>45117</c:v>
                </c:pt>
                <c:pt idx="26">
                  <c:v>45114</c:v>
                </c:pt>
                <c:pt idx="27">
                  <c:v>45113</c:v>
                </c:pt>
                <c:pt idx="28">
                  <c:v>45112</c:v>
                </c:pt>
                <c:pt idx="29">
                  <c:v>45110</c:v>
                </c:pt>
                <c:pt idx="30">
                  <c:v>45107</c:v>
                </c:pt>
                <c:pt idx="31">
                  <c:v>45106</c:v>
                </c:pt>
                <c:pt idx="32">
                  <c:v>45105</c:v>
                </c:pt>
                <c:pt idx="33">
                  <c:v>45104</c:v>
                </c:pt>
                <c:pt idx="34">
                  <c:v>45103</c:v>
                </c:pt>
                <c:pt idx="35">
                  <c:v>45100</c:v>
                </c:pt>
                <c:pt idx="36">
                  <c:v>45099</c:v>
                </c:pt>
                <c:pt idx="37">
                  <c:v>45098</c:v>
                </c:pt>
                <c:pt idx="38">
                  <c:v>45097</c:v>
                </c:pt>
                <c:pt idx="39">
                  <c:v>45093</c:v>
                </c:pt>
                <c:pt idx="40">
                  <c:v>45092</c:v>
                </c:pt>
                <c:pt idx="41">
                  <c:v>45091</c:v>
                </c:pt>
                <c:pt idx="42">
                  <c:v>45090</c:v>
                </c:pt>
                <c:pt idx="43">
                  <c:v>45089</c:v>
                </c:pt>
                <c:pt idx="44">
                  <c:v>45086</c:v>
                </c:pt>
                <c:pt idx="45">
                  <c:v>45085</c:v>
                </c:pt>
                <c:pt idx="46">
                  <c:v>45084</c:v>
                </c:pt>
                <c:pt idx="47">
                  <c:v>45083</c:v>
                </c:pt>
                <c:pt idx="48">
                  <c:v>45082</c:v>
                </c:pt>
                <c:pt idx="49">
                  <c:v>45079</c:v>
                </c:pt>
                <c:pt idx="50">
                  <c:v>45078</c:v>
                </c:pt>
                <c:pt idx="51">
                  <c:v>45077</c:v>
                </c:pt>
                <c:pt idx="52">
                  <c:v>45076</c:v>
                </c:pt>
                <c:pt idx="53">
                  <c:v>45072</c:v>
                </c:pt>
                <c:pt idx="54">
                  <c:v>45071</c:v>
                </c:pt>
                <c:pt idx="55">
                  <c:v>45070</c:v>
                </c:pt>
                <c:pt idx="56">
                  <c:v>45069</c:v>
                </c:pt>
                <c:pt idx="57">
                  <c:v>45068</c:v>
                </c:pt>
                <c:pt idx="58">
                  <c:v>45065</c:v>
                </c:pt>
                <c:pt idx="59">
                  <c:v>45064</c:v>
                </c:pt>
                <c:pt idx="60">
                  <c:v>45063</c:v>
                </c:pt>
                <c:pt idx="61">
                  <c:v>45062</c:v>
                </c:pt>
                <c:pt idx="62">
                  <c:v>45061</c:v>
                </c:pt>
                <c:pt idx="63">
                  <c:v>45058</c:v>
                </c:pt>
                <c:pt idx="64">
                  <c:v>45057</c:v>
                </c:pt>
                <c:pt idx="65">
                  <c:v>45056</c:v>
                </c:pt>
                <c:pt idx="66">
                  <c:v>45055</c:v>
                </c:pt>
                <c:pt idx="67">
                  <c:v>45054</c:v>
                </c:pt>
                <c:pt idx="68">
                  <c:v>45051</c:v>
                </c:pt>
                <c:pt idx="69">
                  <c:v>45050</c:v>
                </c:pt>
                <c:pt idx="70">
                  <c:v>45049</c:v>
                </c:pt>
                <c:pt idx="71">
                  <c:v>45048</c:v>
                </c:pt>
                <c:pt idx="72">
                  <c:v>45047</c:v>
                </c:pt>
                <c:pt idx="73">
                  <c:v>45044</c:v>
                </c:pt>
                <c:pt idx="74">
                  <c:v>45043</c:v>
                </c:pt>
                <c:pt idx="75">
                  <c:v>45042</c:v>
                </c:pt>
                <c:pt idx="76">
                  <c:v>45041</c:v>
                </c:pt>
                <c:pt idx="77">
                  <c:v>45040</c:v>
                </c:pt>
                <c:pt idx="78">
                  <c:v>45037</c:v>
                </c:pt>
                <c:pt idx="79">
                  <c:v>45036</c:v>
                </c:pt>
                <c:pt idx="80">
                  <c:v>45035</c:v>
                </c:pt>
                <c:pt idx="81">
                  <c:v>45034</c:v>
                </c:pt>
                <c:pt idx="82">
                  <c:v>45033</c:v>
                </c:pt>
                <c:pt idx="83">
                  <c:v>45030</c:v>
                </c:pt>
                <c:pt idx="84">
                  <c:v>45029</c:v>
                </c:pt>
                <c:pt idx="85">
                  <c:v>45028</c:v>
                </c:pt>
                <c:pt idx="86">
                  <c:v>45027</c:v>
                </c:pt>
                <c:pt idx="87">
                  <c:v>45026</c:v>
                </c:pt>
                <c:pt idx="88">
                  <c:v>45022</c:v>
                </c:pt>
                <c:pt idx="89">
                  <c:v>45021</c:v>
                </c:pt>
                <c:pt idx="90">
                  <c:v>45020</c:v>
                </c:pt>
                <c:pt idx="91">
                  <c:v>45019</c:v>
                </c:pt>
                <c:pt idx="92">
                  <c:v>45016</c:v>
                </c:pt>
                <c:pt idx="93">
                  <c:v>45015</c:v>
                </c:pt>
                <c:pt idx="94">
                  <c:v>45014</c:v>
                </c:pt>
                <c:pt idx="95">
                  <c:v>45013</c:v>
                </c:pt>
                <c:pt idx="96">
                  <c:v>45012</c:v>
                </c:pt>
                <c:pt idx="97">
                  <c:v>45009</c:v>
                </c:pt>
                <c:pt idx="98">
                  <c:v>45008</c:v>
                </c:pt>
                <c:pt idx="99">
                  <c:v>45007</c:v>
                </c:pt>
                <c:pt idx="100">
                  <c:v>45006</c:v>
                </c:pt>
                <c:pt idx="101">
                  <c:v>45005</c:v>
                </c:pt>
                <c:pt idx="102">
                  <c:v>45002</c:v>
                </c:pt>
                <c:pt idx="103">
                  <c:v>45001</c:v>
                </c:pt>
                <c:pt idx="104">
                  <c:v>45000</c:v>
                </c:pt>
                <c:pt idx="105">
                  <c:v>44999</c:v>
                </c:pt>
                <c:pt idx="106">
                  <c:v>44998</c:v>
                </c:pt>
                <c:pt idx="107">
                  <c:v>44995</c:v>
                </c:pt>
                <c:pt idx="108">
                  <c:v>44994</c:v>
                </c:pt>
                <c:pt idx="109">
                  <c:v>44993</c:v>
                </c:pt>
                <c:pt idx="110">
                  <c:v>44992</c:v>
                </c:pt>
                <c:pt idx="111">
                  <c:v>44991</c:v>
                </c:pt>
                <c:pt idx="112">
                  <c:v>44988</c:v>
                </c:pt>
                <c:pt idx="113">
                  <c:v>44987</c:v>
                </c:pt>
                <c:pt idx="114">
                  <c:v>44986</c:v>
                </c:pt>
                <c:pt idx="115">
                  <c:v>44985</c:v>
                </c:pt>
                <c:pt idx="116">
                  <c:v>44984</c:v>
                </c:pt>
                <c:pt idx="117">
                  <c:v>44981</c:v>
                </c:pt>
                <c:pt idx="118">
                  <c:v>44980</c:v>
                </c:pt>
                <c:pt idx="119">
                  <c:v>44979</c:v>
                </c:pt>
                <c:pt idx="120">
                  <c:v>44978</c:v>
                </c:pt>
                <c:pt idx="121">
                  <c:v>44974</c:v>
                </c:pt>
                <c:pt idx="122">
                  <c:v>44973</c:v>
                </c:pt>
                <c:pt idx="123">
                  <c:v>44972</c:v>
                </c:pt>
                <c:pt idx="124">
                  <c:v>44971</c:v>
                </c:pt>
                <c:pt idx="125">
                  <c:v>44970</c:v>
                </c:pt>
                <c:pt idx="126">
                  <c:v>44967</c:v>
                </c:pt>
                <c:pt idx="127">
                  <c:v>44966</c:v>
                </c:pt>
                <c:pt idx="128">
                  <c:v>44965</c:v>
                </c:pt>
                <c:pt idx="129">
                  <c:v>44964</c:v>
                </c:pt>
                <c:pt idx="130">
                  <c:v>44963</c:v>
                </c:pt>
                <c:pt idx="131">
                  <c:v>44960</c:v>
                </c:pt>
                <c:pt idx="132">
                  <c:v>44959</c:v>
                </c:pt>
                <c:pt idx="133">
                  <c:v>44958</c:v>
                </c:pt>
                <c:pt idx="134">
                  <c:v>44957</c:v>
                </c:pt>
                <c:pt idx="135">
                  <c:v>44956</c:v>
                </c:pt>
                <c:pt idx="136">
                  <c:v>44953</c:v>
                </c:pt>
                <c:pt idx="137">
                  <c:v>44952</c:v>
                </c:pt>
                <c:pt idx="138">
                  <c:v>44951</c:v>
                </c:pt>
                <c:pt idx="139">
                  <c:v>44950</c:v>
                </c:pt>
                <c:pt idx="140">
                  <c:v>44949</c:v>
                </c:pt>
                <c:pt idx="141">
                  <c:v>44946</c:v>
                </c:pt>
                <c:pt idx="142">
                  <c:v>44945</c:v>
                </c:pt>
                <c:pt idx="143">
                  <c:v>44944</c:v>
                </c:pt>
                <c:pt idx="144">
                  <c:v>44943</c:v>
                </c:pt>
                <c:pt idx="145">
                  <c:v>44939</c:v>
                </c:pt>
                <c:pt idx="146">
                  <c:v>44938</c:v>
                </c:pt>
                <c:pt idx="147">
                  <c:v>44937</c:v>
                </c:pt>
                <c:pt idx="148">
                  <c:v>44936</c:v>
                </c:pt>
                <c:pt idx="149">
                  <c:v>44935</c:v>
                </c:pt>
                <c:pt idx="150">
                  <c:v>44932</c:v>
                </c:pt>
                <c:pt idx="151">
                  <c:v>44931</c:v>
                </c:pt>
                <c:pt idx="152">
                  <c:v>44930</c:v>
                </c:pt>
                <c:pt idx="153">
                  <c:v>44929</c:v>
                </c:pt>
                <c:pt idx="154">
                  <c:v>44925</c:v>
                </c:pt>
                <c:pt idx="155">
                  <c:v>44924</c:v>
                </c:pt>
                <c:pt idx="156">
                  <c:v>44923</c:v>
                </c:pt>
                <c:pt idx="157">
                  <c:v>44922</c:v>
                </c:pt>
                <c:pt idx="158">
                  <c:v>44918</c:v>
                </c:pt>
                <c:pt idx="159">
                  <c:v>44917</c:v>
                </c:pt>
                <c:pt idx="160">
                  <c:v>44916</c:v>
                </c:pt>
                <c:pt idx="161">
                  <c:v>44915</c:v>
                </c:pt>
                <c:pt idx="162">
                  <c:v>44914</c:v>
                </c:pt>
                <c:pt idx="163">
                  <c:v>44911</c:v>
                </c:pt>
                <c:pt idx="164">
                  <c:v>44910</c:v>
                </c:pt>
                <c:pt idx="165">
                  <c:v>44909</c:v>
                </c:pt>
                <c:pt idx="166">
                  <c:v>44908</c:v>
                </c:pt>
                <c:pt idx="167">
                  <c:v>44907</c:v>
                </c:pt>
                <c:pt idx="168">
                  <c:v>44904</c:v>
                </c:pt>
                <c:pt idx="169">
                  <c:v>44903</c:v>
                </c:pt>
                <c:pt idx="170">
                  <c:v>44902</c:v>
                </c:pt>
                <c:pt idx="171">
                  <c:v>44901</c:v>
                </c:pt>
                <c:pt idx="172">
                  <c:v>44900</c:v>
                </c:pt>
                <c:pt idx="173">
                  <c:v>44897</c:v>
                </c:pt>
                <c:pt idx="174">
                  <c:v>44896</c:v>
                </c:pt>
                <c:pt idx="175">
                  <c:v>44895</c:v>
                </c:pt>
                <c:pt idx="176">
                  <c:v>44894</c:v>
                </c:pt>
                <c:pt idx="177">
                  <c:v>44893</c:v>
                </c:pt>
                <c:pt idx="178">
                  <c:v>44890</c:v>
                </c:pt>
                <c:pt idx="179">
                  <c:v>44888</c:v>
                </c:pt>
                <c:pt idx="180">
                  <c:v>44887</c:v>
                </c:pt>
                <c:pt idx="181">
                  <c:v>44886</c:v>
                </c:pt>
                <c:pt idx="182">
                  <c:v>44883</c:v>
                </c:pt>
                <c:pt idx="183">
                  <c:v>44882</c:v>
                </c:pt>
                <c:pt idx="184">
                  <c:v>44881</c:v>
                </c:pt>
                <c:pt idx="185">
                  <c:v>44880</c:v>
                </c:pt>
                <c:pt idx="186">
                  <c:v>44879</c:v>
                </c:pt>
                <c:pt idx="187">
                  <c:v>44876</c:v>
                </c:pt>
                <c:pt idx="188">
                  <c:v>44875</c:v>
                </c:pt>
                <c:pt idx="189">
                  <c:v>44874</c:v>
                </c:pt>
                <c:pt idx="190">
                  <c:v>44873</c:v>
                </c:pt>
                <c:pt idx="191">
                  <c:v>44872</c:v>
                </c:pt>
                <c:pt idx="192">
                  <c:v>44869</c:v>
                </c:pt>
                <c:pt idx="193">
                  <c:v>44868</c:v>
                </c:pt>
                <c:pt idx="194">
                  <c:v>44867</c:v>
                </c:pt>
                <c:pt idx="195">
                  <c:v>44866</c:v>
                </c:pt>
                <c:pt idx="196">
                  <c:v>44865</c:v>
                </c:pt>
                <c:pt idx="197">
                  <c:v>44862</c:v>
                </c:pt>
                <c:pt idx="198">
                  <c:v>44861</c:v>
                </c:pt>
                <c:pt idx="199">
                  <c:v>44860</c:v>
                </c:pt>
                <c:pt idx="200">
                  <c:v>44859</c:v>
                </c:pt>
                <c:pt idx="201">
                  <c:v>44858</c:v>
                </c:pt>
                <c:pt idx="202">
                  <c:v>44855</c:v>
                </c:pt>
                <c:pt idx="203">
                  <c:v>44854</c:v>
                </c:pt>
                <c:pt idx="204">
                  <c:v>44853</c:v>
                </c:pt>
                <c:pt idx="205">
                  <c:v>44852</c:v>
                </c:pt>
                <c:pt idx="206">
                  <c:v>44851</c:v>
                </c:pt>
                <c:pt idx="207">
                  <c:v>44848</c:v>
                </c:pt>
                <c:pt idx="208">
                  <c:v>44847</c:v>
                </c:pt>
                <c:pt idx="209">
                  <c:v>44846</c:v>
                </c:pt>
                <c:pt idx="210">
                  <c:v>44845</c:v>
                </c:pt>
                <c:pt idx="211">
                  <c:v>44844</c:v>
                </c:pt>
                <c:pt idx="212">
                  <c:v>44841</c:v>
                </c:pt>
                <c:pt idx="213">
                  <c:v>44840</c:v>
                </c:pt>
                <c:pt idx="214">
                  <c:v>44839</c:v>
                </c:pt>
                <c:pt idx="215">
                  <c:v>44838</c:v>
                </c:pt>
                <c:pt idx="216">
                  <c:v>44837</c:v>
                </c:pt>
                <c:pt idx="217">
                  <c:v>44834</c:v>
                </c:pt>
                <c:pt idx="218">
                  <c:v>44833</c:v>
                </c:pt>
                <c:pt idx="219">
                  <c:v>44832</c:v>
                </c:pt>
                <c:pt idx="220">
                  <c:v>44831</c:v>
                </c:pt>
                <c:pt idx="221">
                  <c:v>44830</c:v>
                </c:pt>
                <c:pt idx="222">
                  <c:v>44827</c:v>
                </c:pt>
                <c:pt idx="223">
                  <c:v>44826</c:v>
                </c:pt>
                <c:pt idx="224">
                  <c:v>44825</c:v>
                </c:pt>
                <c:pt idx="225">
                  <c:v>44824</c:v>
                </c:pt>
                <c:pt idx="226">
                  <c:v>44823</c:v>
                </c:pt>
                <c:pt idx="227">
                  <c:v>44820</c:v>
                </c:pt>
                <c:pt idx="228">
                  <c:v>44819</c:v>
                </c:pt>
                <c:pt idx="229">
                  <c:v>44818</c:v>
                </c:pt>
                <c:pt idx="230">
                  <c:v>44817</c:v>
                </c:pt>
                <c:pt idx="231">
                  <c:v>44816</c:v>
                </c:pt>
                <c:pt idx="232">
                  <c:v>44813</c:v>
                </c:pt>
                <c:pt idx="233">
                  <c:v>44812</c:v>
                </c:pt>
                <c:pt idx="234">
                  <c:v>44811</c:v>
                </c:pt>
                <c:pt idx="235">
                  <c:v>44810</c:v>
                </c:pt>
                <c:pt idx="236">
                  <c:v>44806</c:v>
                </c:pt>
                <c:pt idx="237">
                  <c:v>44805</c:v>
                </c:pt>
                <c:pt idx="238">
                  <c:v>44804</c:v>
                </c:pt>
                <c:pt idx="239">
                  <c:v>44803</c:v>
                </c:pt>
                <c:pt idx="240">
                  <c:v>44802</c:v>
                </c:pt>
                <c:pt idx="241">
                  <c:v>44799</c:v>
                </c:pt>
                <c:pt idx="242">
                  <c:v>44798</c:v>
                </c:pt>
                <c:pt idx="243">
                  <c:v>44797</c:v>
                </c:pt>
                <c:pt idx="244">
                  <c:v>44796</c:v>
                </c:pt>
                <c:pt idx="245">
                  <c:v>44795</c:v>
                </c:pt>
                <c:pt idx="246">
                  <c:v>44792</c:v>
                </c:pt>
                <c:pt idx="247">
                  <c:v>44791</c:v>
                </c:pt>
                <c:pt idx="248">
                  <c:v>44790</c:v>
                </c:pt>
                <c:pt idx="249">
                  <c:v>44789</c:v>
                </c:pt>
                <c:pt idx="250">
                  <c:v>44788</c:v>
                </c:pt>
                <c:pt idx="251">
                  <c:v>44785</c:v>
                </c:pt>
                <c:pt idx="252">
                  <c:v>44784</c:v>
                </c:pt>
                <c:pt idx="253">
                  <c:v>44783</c:v>
                </c:pt>
                <c:pt idx="254">
                  <c:v>44782</c:v>
                </c:pt>
                <c:pt idx="255">
                  <c:v>44781</c:v>
                </c:pt>
                <c:pt idx="256">
                  <c:v>44778</c:v>
                </c:pt>
                <c:pt idx="257">
                  <c:v>44777</c:v>
                </c:pt>
                <c:pt idx="258">
                  <c:v>44776</c:v>
                </c:pt>
                <c:pt idx="259">
                  <c:v>44775</c:v>
                </c:pt>
                <c:pt idx="260">
                  <c:v>44774</c:v>
                </c:pt>
                <c:pt idx="261">
                  <c:v>44771</c:v>
                </c:pt>
                <c:pt idx="262">
                  <c:v>44770</c:v>
                </c:pt>
                <c:pt idx="263">
                  <c:v>44769</c:v>
                </c:pt>
                <c:pt idx="264">
                  <c:v>44768</c:v>
                </c:pt>
                <c:pt idx="265">
                  <c:v>44767</c:v>
                </c:pt>
                <c:pt idx="266">
                  <c:v>44764</c:v>
                </c:pt>
                <c:pt idx="267">
                  <c:v>44763</c:v>
                </c:pt>
                <c:pt idx="268">
                  <c:v>44762</c:v>
                </c:pt>
                <c:pt idx="269">
                  <c:v>44761</c:v>
                </c:pt>
                <c:pt idx="270">
                  <c:v>44760</c:v>
                </c:pt>
                <c:pt idx="271">
                  <c:v>44757</c:v>
                </c:pt>
                <c:pt idx="272">
                  <c:v>44756</c:v>
                </c:pt>
                <c:pt idx="273">
                  <c:v>44755</c:v>
                </c:pt>
                <c:pt idx="274">
                  <c:v>44754</c:v>
                </c:pt>
                <c:pt idx="275">
                  <c:v>44753</c:v>
                </c:pt>
                <c:pt idx="276">
                  <c:v>44750</c:v>
                </c:pt>
                <c:pt idx="277">
                  <c:v>44749</c:v>
                </c:pt>
                <c:pt idx="278">
                  <c:v>44748</c:v>
                </c:pt>
                <c:pt idx="279">
                  <c:v>44747</c:v>
                </c:pt>
                <c:pt idx="280">
                  <c:v>44743</c:v>
                </c:pt>
                <c:pt idx="281">
                  <c:v>44742</c:v>
                </c:pt>
                <c:pt idx="282">
                  <c:v>44741</c:v>
                </c:pt>
                <c:pt idx="283">
                  <c:v>44740</c:v>
                </c:pt>
                <c:pt idx="284">
                  <c:v>44739</c:v>
                </c:pt>
                <c:pt idx="285">
                  <c:v>44736</c:v>
                </c:pt>
                <c:pt idx="286">
                  <c:v>44735</c:v>
                </c:pt>
                <c:pt idx="287">
                  <c:v>44734</c:v>
                </c:pt>
                <c:pt idx="288">
                  <c:v>44733</c:v>
                </c:pt>
                <c:pt idx="289">
                  <c:v>44729</c:v>
                </c:pt>
                <c:pt idx="290">
                  <c:v>44728</c:v>
                </c:pt>
                <c:pt idx="291">
                  <c:v>44727</c:v>
                </c:pt>
                <c:pt idx="292">
                  <c:v>44726</c:v>
                </c:pt>
                <c:pt idx="293">
                  <c:v>44725</c:v>
                </c:pt>
                <c:pt idx="294">
                  <c:v>44722</c:v>
                </c:pt>
                <c:pt idx="295">
                  <c:v>44721</c:v>
                </c:pt>
                <c:pt idx="296">
                  <c:v>44720</c:v>
                </c:pt>
                <c:pt idx="297">
                  <c:v>44719</c:v>
                </c:pt>
                <c:pt idx="298">
                  <c:v>44718</c:v>
                </c:pt>
                <c:pt idx="299">
                  <c:v>44715</c:v>
                </c:pt>
                <c:pt idx="300">
                  <c:v>44714</c:v>
                </c:pt>
                <c:pt idx="301">
                  <c:v>44713</c:v>
                </c:pt>
                <c:pt idx="302">
                  <c:v>44712</c:v>
                </c:pt>
                <c:pt idx="303">
                  <c:v>44708</c:v>
                </c:pt>
                <c:pt idx="304">
                  <c:v>44707</c:v>
                </c:pt>
                <c:pt idx="305">
                  <c:v>44706</c:v>
                </c:pt>
                <c:pt idx="306">
                  <c:v>44705</c:v>
                </c:pt>
                <c:pt idx="307">
                  <c:v>44704</c:v>
                </c:pt>
                <c:pt idx="308">
                  <c:v>44701</c:v>
                </c:pt>
                <c:pt idx="309">
                  <c:v>44700</c:v>
                </c:pt>
                <c:pt idx="310">
                  <c:v>44699</c:v>
                </c:pt>
                <c:pt idx="311">
                  <c:v>44698</c:v>
                </c:pt>
                <c:pt idx="312">
                  <c:v>44697</c:v>
                </c:pt>
                <c:pt idx="313">
                  <c:v>44694</c:v>
                </c:pt>
                <c:pt idx="314">
                  <c:v>44693</c:v>
                </c:pt>
                <c:pt idx="315">
                  <c:v>44692</c:v>
                </c:pt>
                <c:pt idx="316">
                  <c:v>44691</c:v>
                </c:pt>
                <c:pt idx="317">
                  <c:v>44690</c:v>
                </c:pt>
                <c:pt idx="318">
                  <c:v>44687</c:v>
                </c:pt>
                <c:pt idx="319">
                  <c:v>44686</c:v>
                </c:pt>
                <c:pt idx="320">
                  <c:v>44685</c:v>
                </c:pt>
                <c:pt idx="321">
                  <c:v>44684</c:v>
                </c:pt>
                <c:pt idx="322">
                  <c:v>44683</c:v>
                </c:pt>
                <c:pt idx="323">
                  <c:v>44680</c:v>
                </c:pt>
                <c:pt idx="324">
                  <c:v>44679</c:v>
                </c:pt>
                <c:pt idx="325">
                  <c:v>44678</c:v>
                </c:pt>
                <c:pt idx="326">
                  <c:v>44677</c:v>
                </c:pt>
                <c:pt idx="327">
                  <c:v>44676</c:v>
                </c:pt>
                <c:pt idx="328">
                  <c:v>44673</c:v>
                </c:pt>
                <c:pt idx="329">
                  <c:v>44672</c:v>
                </c:pt>
                <c:pt idx="330">
                  <c:v>44671</c:v>
                </c:pt>
                <c:pt idx="331">
                  <c:v>44670</c:v>
                </c:pt>
                <c:pt idx="332">
                  <c:v>44669</c:v>
                </c:pt>
                <c:pt idx="333">
                  <c:v>44665</c:v>
                </c:pt>
                <c:pt idx="334">
                  <c:v>44664</c:v>
                </c:pt>
                <c:pt idx="335">
                  <c:v>44663</c:v>
                </c:pt>
                <c:pt idx="336">
                  <c:v>44662</c:v>
                </c:pt>
                <c:pt idx="337">
                  <c:v>44659</c:v>
                </c:pt>
                <c:pt idx="338">
                  <c:v>44658</c:v>
                </c:pt>
                <c:pt idx="339">
                  <c:v>44657</c:v>
                </c:pt>
                <c:pt idx="340">
                  <c:v>44656</c:v>
                </c:pt>
                <c:pt idx="341">
                  <c:v>44655</c:v>
                </c:pt>
                <c:pt idx="342">
                  <c:v>44652</c:v>
                </c:pt>
                <c:pt idx="343">
                  <c:v>44651</c:v>
                </c:pt>
                <c:pt idx="344">
                  <c:v>44650</c:v>
                </c:pt>
                <c:pt idx="345">
                  <c:v>44649</c:v>
                </c:pt>
                <c:pt idx="346">
                  <c:v>44648</c:v>
                </c:pt>
                <c:pt idx="347">
                  <c:v>44645</c:v>
                </c:pt>
                <c:pt idx="348">
                  <c:v>44644</c:v>
                </c:pt>
                <c:pt idx="349">
                  <c:v>44643</c:v>
                </c:pt>
                <c:pt idx="350">
                  <c:v>44642</c:v>
                </c:pt>
                <c:pt idx="351">
                  <c:v>44641</c:v>
                </c:pt>
                <c:pt idx="352">
                  <c:v>44638</c:v>
                </c:pt>
                <c:pt idx="353">
                  <c:v>44637</c:v>
                </c:pt>
                <c:pt idx="354">
                  <c:v>44636</c:v>
                </c:pt>
                <c:pt idx="355">
                  <c:v>44635</c:v>
                </c:pt>
                <c:pt idx="356">
                  <c:v>44634</c:v>
                </c:pt>
                <c:pt idx="357">
                  <c:v>44631</c:v>
                </c:pt>
                <c:pt idx="358">
                  <c:v>44630</c:v>
                </c:pt>
                <c:pt idx="359">
                  <c:v>44629</c:v>
                </c:pt>
                <c:pt idx="360">
                  <c:v>44628</c:v>
                </c:pt>
                <c:pt idx="361">
                  <c:v>44627</c:v>
                </c:pt>
                <c:pt idx="362">
                  <c:v>44624</c:v>
                </c:pt>
                <c:pt idx="363">
                  <c:v>44623</c:v>
                </c:pt>
                <c:pt idx="364">
                  <c:v>44622</c:v>
                </c:pt>
                <c:pt idx="365">
                  <c:v>44621</c:v>
                </c:pt>
                <c:pt idx="366">
                  <c:v>44620</c:v>
                </c:pt>
                <c:pt idx="367">
                  <c:v>44617</c:v>
                </c:pt>
                <c:pt idx="368">
                  <c:v>44616</c:v>
                </c:pt>
                <c:pt idx="369">
                  <c:v>44615</c:v>
                </c:pt>
                <c:pt idx="370">
                  <c:v>44614</c:v>
                </c:pt>
                <c:pt idx="371">
                  <c:v>44610</c:v>
                </c:pt>
                <c:pt idx="372">
                  <c:v>44609</c:v>
                </c:pt>
                <c:pt idx="373">
                  <c:v>44608</c:v>
                </c:pt>
                <c:pt idx="374">
                  <c:v>44607</c:v>
                </c:pt>
                <c:pt idx="375">
                  <c:v>44606</c:v>
                </c:pt>
                <c:pt idx="376">
                  <c:v>44603</c:v>
                </c:pt>
                <c:pt idx="377">
                  <c:v>44602</c:v>
                </c:pt>
                <c:pt idx="378">
                  <c:v>44601</c:v>
                </c:pt>
                <c:pt idx="379">
                  <c:v>44600</c:v>
                </c:pt>
                <c:pt idx="380">
                  <c:v>44599</c:v>
                </c:pt>
                <c:pt idx="381">
                  <c:v>44596</c:v>
                </c:pt>
                <c:pt idx="382">
                  <c:v>44595</c:v>
                </c:pt>
                <c:pt idx="383">
                  <c:v>44594</c:v>
                </c:pt>
                <c:pt idx="384">
                  <c:v>44593</c:v>
                </c:pt>
                <c:pt idx="385">
                  <c:v>44592</c:v>
                </c:pt>
                <c:pt idx="386">
                  <c:v>44589</c:v>
                </c:pt>
                <c:pt idx="387">
                  <c:v>44588</c:v>
                </c:pt>
                <c:pt idx="388">
                  <c:v>44587</c:v>
                </c:pt>
                <c:pt idx="389">
                  <c:v>44586</c:v>
                </c:pt>
                <c:pt idx="390">
                  <c:v>44585</c:v>
                </c:pt>
                <c:pt idx="391">
                  <c:v>44582</c:v>
                </c:pt>
                <c:pt idx="392">
                  <c:v>44581</c:v>
                </c:pt>
                <c:pt idx="393">
                  <c:v>44580</c:v>
                </c:pt>
                <c:pt idx="394">
                  <c:v>44579</c:v>
                </c:pt>
                <c:pt idx="395">
                  <c:v>44575</c:v>
                </c:pt>
                <c:pt idx="396">
                  <c:v>44574</c:v>
                </c:pt>
                <c:pt idx="397">
                  <c:v>44573</c:v>
                </c:pt>
                <c:pt idx="398">
                  <c:v>44572</c:v>
                </c:pt>
                <c:pt idx="399">
                  <c:v>44571</c:v>
                </c:pt>
                <c:pt idx="400">
                  <c:v>44568</c:v>
                </c:pt>
                <c:pt idx="401">
                  <c:v>44567</c:v>
                </c:pt>
                <c:pt idx="402">
                  <c:v>44566</c:v>
                </c:pt>
                <c:pt idx="403">
                  <c:v>44565</c:v>
                </c:pt>
                <c:pt idx="404">
                  <c:v>44564</c:v>
                </c:pt>
                <c:pt idx="405">
                  <c:v>44561</c:v>
                </c:pt>
                <c:pt idx="406">
                  <c:v>44560</c:v>
                </c:pt>
                <c:pt idx="407">
                  <c:v>44559</c:v>
                </c:pt>
                <c:pt idx="408">
                  <c:v>44558</c:v>
                </c:pt>
                <c:pt idx="409">
                  <c:v>44557</c:v>
                </c:pt>
                <c:pt idx="410">
                  <c:v>44553</c:v>
                </c:pt>
                <c:pt idx="411">
                  <c:v>44552</c:v>
                </c:pt>
                <c:pt idx="412">
                  <c:v>44551</c:v>
                </c:pt>
                <c:pt idx="413">
                  <c:v>44550</c:v>
                </c:pt>
                <c:pt idx="414">
                  <c:v>44547</c:v>
                </c:pt>
                <c:pt idx="415">
                  <c:v>44546</c:v>
                </c:pt>
                <c:pt idx="416">
                  <c:v>44545</c:v>
                </c:pt>
                <c:pt idx="417">
                  <c:v>44544</c:v>
                </c:pt>
                <c:pt idx="418">
                  <c:v>44543</c:v>
                </c:pt>
                <c:pt idx="419">
                  <c:v>44540</c:v>
                </c:pt>
                <c:pt idx="420">
                  <c:v>44539</c:v>
                </c:pt>
                <c:pt idx="421">
                  <c:v>44538</c:v>
                </c:pt>
                <c:pt idx="422">
                  <c:v>44537</c:v>
                </c:pt>
                <c:pt idx="423">
                  <c:v>44536</c:v>
                </c:pt>
                <c:pt idx="424">
                  <c:v>44533</c:v>
                </c:pt>
                <c:pt idx="425">
                  <c:v>44532</c:v>
                </c:pt>
                <c:pt idx="426">
                  <c:v>44531</c:v>
                </c:pt>
                <c:pt idx="427">
                  <c:v>44530</c:v>
                </c:pt>
                <c:pt idx="428">
                  <c:v>44529</c:v>
                </c:pt>
                <c:pt idx="429">
                  <c:v>44526</c:v>
                </c:pt>
                <c:pt idx="430">
                  <c:v>44524</c:v>
                </c:pt>
                <c:pt idx="431">
                  <c:v>44523</c:v>
                </c:pt>
                <c:pt idx="432">
                  <c:v>44522</c:v>
                </c:pt>
                <c:pt idx="433">
                  <c:v>44519</c:v>
                </c:pt>
                <c:pt idx="434">
                  <c:v>44518</c:v>
                </c:pt>
                <c:pt idx="435">
                  <c:v>44517</c:v>
                </c:pt>
                <c:pt idx="436">
                  <c:v>44516</c:v>
                </c:pt>
                <c:pt idx="437">
                  <c:v>44515</c:v>
                </c:pt>
                <c:pt idx="438">
                  <c:v>44512</c:v>
                </c:pt>
                <c:pt idx="439">
                  <c:v>44511</c:v>
                </c:pt>
                <c:pt idx="440">
                  <c:v>44510</c:v>
                </c:pt>
                <c:pt idx="441">
                  <c:v>44509</c:v>
                </c:pt>
                <c:pt idx="442">
                  <c:v>44508</c:v>
                </c:pt>
                <c:pt idx="443">
                  <c:v>44505</c:v>
                </c:pt>
                <c:pt idx="444">
                  <c:v>44504</c:v>
                </c:pt>
                <c:pt idx="445">
                  <c:v>44503</c:v>
                </c:pt>
                <c:pt idx="446">
                  <c:v>44502</c:v>
                </c:pt>
                <c:pt idx="447">
                  <c:v>44501</c:v>
                </c:pt>
                <c:pt idx="448">
                  <c:v>44498</c:v>
                </c:pt>
                <c:pt idx="449">
                  <c:v>44497</c:v>
                </c:pt>
                <c:pt idx="450">
                  <c:v>44496</c:v>
                </c:pt>
                <c:pt idx="451">
                  <c:v>44495</c:v>
                </c:pt>
                <c:pt idx="452">
                  <c:v>44494</c:v>
                </c:pt>
                <c:pt idx="453">
                  <c:v>44491</c:v>
                </c:pt>
                <c:pt idx="454">
                  <c:v>44490</c:v>
                </c:pt>
                <c:pt idx="455">
                  <c:v>44489</c:v>
                </c:pt>
                <c:pt idx="456">
                  <c:v>44488</c:v>
                </c:pt>
                <c:pt idx="457">
                  <c:v>44487</c:v>
                </c:pt>
                <c:pt idx="458">
                  <c:v>44484</c:v>
                </c:pt>
                <c:pt idx="459">
                  <c:v>44483</c:v>
                </c:pt>
                <c:pt idx="460">
                  <c:v>44482</c:v>
                </c:pt>
                <c:pt idx="461">
                  <c:v>44481</c:v>
                </c:pt>
                <c:pt idx="462">
                  <c:v>44480</c:v>
                </c:pt>
                <c:pt idx="463">
                  <c:v>44477</c:v>
                </c:pt>
                <c:pt idx="464">
                  <c:v>44476</c:v>
                </c:pt>
                <c:pt idx="465">
                  <c:v>44475</c:v>
                </c:pt>
                <c:pt idx="466">
                  <c:v>44474</c:v>
                </c:pt>
                <c:pt idx="467">
                  <c:v>44473</c:v>
                </c:pt>
                <c:pt idx="468">
                  <c:v>44470</c:v>
                </c:pt>
                <c:pt idx="469">
                  <c:v>44469</c:v>
                </c:pt>
                <c:pt idx="470">
                  <c:v>44468</c:v>
                </c:pt>
                <c:pt idx="471">
                  <c:v>44467</c:v>
                </c:pt>
                <c:pt idx="472">
                  <c:v>44466</c:v>
                </c:pt>
                <c:pt idx="473">
                  <c:v>44463</c:v>
                </c:pt>
                <c:pt idx="474">
                  <c:v>44462</c:v>
                </c:pt>
                <c:pt idx="475">
                  <c:v>44461</c:v>
                </c:pt>
                <c:pt idx="476">
                  <c:v>44460</c:v>
                </c:pt>
                <c:pt idx="477">
                  <c:v>44459</c:v>
                </c:pt>
                <c:pt idx="478">
                  <c:v>44456</c:v>
                </c:pt>
                <c:pt idx="479">
                  <c:v>44455</c:v>
                </c:pt>
                <c:pt idx="480">
                  <c:v>44454</c:v>
                </c:pt>
                <c:pt idx="481">
                  <c:v>44453</c:v>
                </c:pt>
                <c:pt idx="482">
                  <c:v>44452</c:v>
                </c:pt>
                <c:pt idx="483">
                  <c:v>44449</c:v>
                </c:pt>
                <c:pt idx="484">
                  <c:v>44448</c:v>
                </c:pt>
                <c:pt idx="485">
                  <c:v>44447</c:v>
                </c:pt>
                <c:pt idx="486">
                  <c:v>44446</c:v>
                </c:pt>
                <c:pt idx="487">
                  <c:v>44442</c:v>
                </c:pt>
                <c:pt idx="488">
                  <c:v>44441</c:v>
                </c:pt>
                <c:pt idx="489">
                  <c:v>44440</c:v>
                </c:pt>
                <c:pt idx="490">
                  <c:v>44439</c:v>
                </c:pt>
                <c:pt idx="491">
                  <c:v>44438</c:v>
                </c:pt>
                <c:pt idx="492">
                  <c:v>44435</c:v>
                </c:pt>
                <c:pt idx="493">
                  <c:v>44434</c:v>
                </c:pt>
                <c:pt idx="494">
                  <c:v>44433</c:v>
                </c:pt>
                <c:pt idx="495">
                  <c:v>44432</c:v>
                </c:pt>
                <c:pt idx="496">
                  <c:v>44431</c:v>
                </c:pt>
                <c:pt idx="497">
                  <c:v>44428</c:v>
                </c:pt>
                <c:pt idx="498">
                  <c:v>44427</c:v>
                </c:pt>
                <c:pt idx="499">
                  <c:v>44426</c:v>
                </c:pt>
                <c:pt idx="500">
                  <c:v>44425</c:v>
                </c:pt>
                <c:pt idx="501">
                  <c:v>44424</c:v>
                </c:pt>
                <c:pt idx="502">
                  <c:v>44421</c:v>
                </c:pt>
                <c:pt idx="503">
                  <c:v>44420</c:v>
                </c:pt>
                <c:pt idx="504">
                  <c:v>44419</c:v>
                </c:pt>
                <c:pt idx="505">
                  <c:v>44418</c:v>
                </c:pt>
                <c:pt idx="506">
                  <c:v>44417</c:v>
                </c:pt>
                <c:pt idx="507">
                  <c:v>44414</c:v>
                </c:pt>
                <c:pt idx="508">
                  <c:v>44413</c:v>
                </c:pt>
                <c:pt idx="509">
                  <c:v>44412</c:v>
                </c:pt>
                <c:pt idx="510">
                  <c:v>44411</c:v>
                </c:pt>
                <c:pt idx="511">
                  <c:v>44410</c:v>
                </c:pt>
                <c:pt idx="512">
                  <c:v>44407</c:v>
                </c:pt>
                <c:pt idx="513">
                  <c:v>44406</c:v>
                </c:pt>
                <c:pt idx="514">
                  <c:v>44405</c:v>
                </c:pt>
                <c:pt idx="515">
                  <c:v>44404</c:v>
                </c:pt>
                <c:pt idx="516">
                  <c:v>44403</c:v>
                </c:pt>
                <c:pt idx="517">
                  <c:v>44400</c:v>
                </c:pt>
                <c:pt idx="518">
                  <c:v>44399</c:v>
                </c:pt>
                <c:pt idx="519">
                  <c:v>44398</c:v>
                </c:pt>
                <c:pt idx="520">
                  <c:v>44397</c:v>
                </c:pt>
                <c:pt idx="521">
                  <c:v>44396</c:v>
                </c:pt>
                <c:pt idx="522">
                  <c:v>44393</c:v>
                </c:pt>
                <c:pt idx="523">
                  <c:v>44392</c:v>
                </c:pt>
                <c:pt idx="524">
                  <c:v>44391</c:v>
                </c:pt>
                <c:pt idx="525">
                  <c:v>44390</c:v>
                </c:pt>
                <c:pt idx="526">
                  <c:v>44389</c:v>
                </c:pt>
                <c:pt idx="527">
                  <c:v>44386</c:v>
                </c:pt>
                <c:pt idx="528">
                  <c:v>44385</c:v>
                </c:pt>
                <c:pt idx="529">
                  <c:v>44384</c:v>
                </c:pt>
                <c:pt idx="530">
                  <c:v>44383</c:v>
                </c:pt>
                <c:pt idx="531">
                  <c:v>44379</c:v>
                </c:pt>
                <c:pt idx="532">
                  <c:v>44378</c:v>
                </c:pt>
                <c:pt idx="533">
                  <c:v>44377</c:v>
                </c:pt>
                <c:pt idx="534">
                  <c:v>44376</c:v>
                </c:pt>
                <c:pt idx="535">
                  <c:v>44375</c:v>
                </c:pt>
                <c:pt idx="536">
                  <c:v>44372</c:v>
                </c:pt>
                <c:pt idx="537">
                  <c:v>44371</c:v>
                </c:pt>
                <c:pt idx="538">
                  <c:v>44370</c:v>
                </c:pt>
                <c:pt idx="539">
                  <c:v>44369</c:v>
                </c:pt>
                <c:pt idx="540">
                  <c:v>44368</c:v>
                </c:pt>
                <c:pt idx="541">
                  <c:v>44365</c:v>
                </c:pt>
                <c:pt idx="542">
                  <c:v>44364</c:v>
                </c:pt>
                <c:pt idx="543">
                  <c:v>44363</c:v>
                </c:pt>
                <c:pt idx="544">
                  <c:v>44362</c:v>
                </c:pt>
                <c:pt idx="545">
                  <c:v>44361</c:v>
                </c:pt>
                <c:pt idx="546">
                  <c:v>44358</c:v>
                </c:pt>
                <c:pt idx="547">
                  <c:v>44357</c:v>
                </c:pt>
                <c:pt idx="548">
                  <c:v>44356</c:v>
                </c:pt>
                <c:pt idx="549">
                  <c:v>44355</c:v>
                </c:pt>
                <c:pt idx="550">
                  <c:v>44354</c:v>
                </c:pt>
                <c:pt idx="551">
                  <c:v>44351</c:v>
                </c:pt>
                <c:pt idx="552">
                  <c:v>44350</c:v>
                </c:pt>
                <c:pt idx="553">
                  <c:v>44349</c:v>
                </c:pt>
                <c:pt idx="554">
                  <c:v>44348</c:v>
                </c:pt>
                <c:pt idx="555">
                  <c:v>44344</c:v>
                </c:pt>
                <c:pt idx="556">
                  <c:v>44343</c:v>
                </c:pt>
                <c:pt idx="557">
                  <c:v>44342</c:v>
                </c:pt>
                <c:pt idx="558">
                  <c:v>44341</c:v>
                </c:pt>
                <c:pt idx="559">
                  <c:v>44340</c:v>
                </c:pt>
                <c:pt idx="560">
                  <c:v>44337</c:v>
                </c:pt>
                <c:pt idx="561">
                  <c:v>44336</c:v>
                </c:pt>
                <c:pt idx="562">
                  <c:v>44335</c:v>
                </c:pt>
                <c:pt idx="563">
                  <c:v>44334</c:v>
                </c:pt>
                <c:pt idx="564">
                  <c:v>44333</c:v>
                </c:pt>
                <c:pt idx="565">
                  <c:v>44330</c:v>
                </c:pt>
                <c:pt idx="566">
                  <c:v>44329</c:v>
                </c:pt>
                <c:pt idx="567">
                  <c:v>44328</c:v>
                </c:pt>
                <c:pt idx="568">
                  <c:v>44327</c:v>
                </c:pt>
                <c:pt idx="569">
                  <c:v>44326</c:v>
                </c:pt>
                <c:pt idx="570">
                  <c:v>44323</c:v>
                </c:pt>
                <c:pt idx="571">
                  <c:v>44322</c:v>
                </c:pt>
                <c:pt idx="572">
                  <c:v>44321</c:v>
                </c:pt>
                <c:pt idx="573">
                  <c:v>44320</c:v>
                </c:pt>
                <c:pt idx="574">
                  <c:v>44319</c:v>
                </c:pt>
                <c:pt idx="575">
                  <c:v>44316</c:v>
                </c:pt>
                <c:pt idx="576">
                  <c:v>44315</c:v>
                </c:pt>
                <c:pt idx="577">
                  <c:v>44314</c:v>
                </c:pt>
                <c:pt idx="578">
                  <c:v>44313</c:v>
                </c:pt>
                <c:pt idx="579">
                  <c:v>44312</c:v>
                </c:pt>
                <c:pt idx="580">
                  <c:v>44309</c:v>
                </c:pt>
                <c:pt idx="581">
                  <c:v>44308</c:v>
                </c:pt>
                <c:pt idx="582">
                  <c:v>44307</c:v>
                </c:pt>
                <c:pt idx="583">
                  <c:v>44306</c:v>
                </c:pt>
                <c:pt idx="584">
                  <c:v>44305</c:v>
                </c:pt>
                <c:pt idx="585">
                  <c:v>44302</c:v>
                </c:pt>
                <c:pt idx="586">
                  <c:v>44301</c:v>
                </c:pt>
                <c:pt idx="587">
                  <c:v>44300</c:v>
                </c:pt>
                <c:pt idx="588">
                  <c:v>44299</c:v>
                </c:pt>
                <c:pt idx="589">
                  <c:v>44298</c:v>
                </c:pt>
                <c:pt idx="590">
                  <c:v>44295</c:v>
                </c:pt>
                <c:pt idx="591">
                  <c:v>44294</c:v>
                </c:pt>
                <c:pt idx="592">
                  <c:v>44293</c:v>
                </c:pt>
                <c:pt idx="593">
                  <c:v>44292</c:v>
                </c:pt>
                <c:pt idx="594">
                  <c:v>44291</c:v>
                </c:pt>
                <c:pt idx="595">
                  <c:v>44287</c:v>
                </c:pt>
                <c:pt idx="596">
                  <c:v>44286</c:v>
                </c:pt>
                <c:pt idx="597">
                  <c:v>44285</c:v>
                </c:pt>
                <c:pt idx="598">
                  <c:v>44284</c:v>
                </c:pt>
                <c:pt idx="599">
                  <c:v>44281</c:v>
                </c:pt>
                <c:pt idx="600">
                  <c:v>44280</c:v>
                </c:pt>
                <c:pt idx="601">
                  <c:v>44279</c:v>
                </c:pt>
                <c:pt idx="602">
                  <c:v>44278</c:v>
                </c:pt>
                <c:pt idx="603">
                  <c:v>44277</c:v>
                </c:pt>
                <c:pt idx="604">
                  <c:v>44274</c:v>
                </c:pt>
                <c:pt idx="605">
                  <c:v>44273</c:v>
                </c:pt>
                <c:pt idx="606">
                  <c:v>44272</c:v>
                </c:pt>
                <c:pt idx="607">
                  <c:v>44271</c:v>
                </c:pt>
                <c:pt idx="608">
                  <c:v>44270</c:v>
                </c:pt>
                <c:pt idx="609">
                  <c:v>44267</c:v>
                </c:pt>
                <c:pt idx="610">
                  <c:v>44266</c:v>
                </c:pt>
                <c:pt idx="611">
                  <c:v>44265</c:v>
                </c:pt>
                <c:pt idx="612">
                  <c:v>44264</c:v>
                </c:pt>
                <c:pt idx="613">
                  <c:v>44263</c:v>
                </c:pt>
                <c:pt idx="614">
                  <c:v>44260</c:v>
                </c:pt>
                <c:pt idx="615">
                  <c:v>44259</c:v>
                </c:pt>
                <c:pt idx="616">
                  <c:v>44258</c:v>
                </c:pt>
                <c:pt idx="617">
                  <c:v>44257</c:v>
                </c:pt>
                <c:pt idx="618">
                  <c:v>44256</c:v>
                </c:pt>
                <c:pt idx="619">
                  <c:v>44253</c:v>
                </c:pt>
                <c:pt idx="620">
                  <c:v>44252</c:v>
                </c:pt>
                <c:pt idx="621">
                  <c:v>44251</c:v>
                </c:pt>
                <c:pt idx="622">
                  <c:v>44250</c:v>
                </c:pt>
                <c:pt idx="623">
                  <c:v>44249</c:v>
                </c:pt>
                <c:pt idx="624">
                  <c:v>44246</c:v>
                </c:pt>
                <c:pt idx="625">
                  <c:v>44245</c:v>
                </c:pt>
                <c:pt idx="626">
                  <c:v>44244</c:v>
                </c:pt>
                <c:pt idx="627">
                  <c:v>44243</c:v>
                </c:pt>
                <c:pt idx="628">
                  <c:v>44239</c:v>
                </c:pt>
                <c:pt idx="629">
                  <c:v>44238</c:v>
                </c:pt>
                <c:pt idx="630">
                  <c:v>44237</c:v>
                </c:pt>
                <c:pt idx="631">
                  <c:v>44236</c:v>
                </c:pt>
                <c:pt idx="632">
                  <c:v>44235</c:v>
                </c:pt>
                <c:pt idx="633">
                  <c:v>44232</c:v>
                </c:pt>
                <c:pt idx="634">
                  <c:v>44231</c:v>
                </c:pt>
                <c:pt idx="635">
                  <c:v>44230</c:v>
                </c:pt>
                <c:pt idx="636">
                  <c:v>44229</c:v>
                </c:pt>
                <c:pt idx="637">
                  <c:v>44228</c:v>
                </c:pt>
                <c:pt idx="638">
                  <c:v>44225</c:v>
                </c:pt>
                <c:pt idx="639">
                  <c:v>44224</c:v>
                </c:pt>
                <c:pt idx="640">
                  <c:v>44223</c:v>
                </c:pt>
                <c:pt idx="641">
                  <c:v>44222</c:v>
                </c:pt>
                <c:pt idx="642">
                  <c:v>44221</c:v>
                </c:pt>
                <c:pt idx="643">
                  <c:v>44218</c:v>
                </c:pt>
                <c:pt idx="644">
                  <c:v>44217</c:v>
                </c:pt>
                <c:pt idx="645">
                  <c:v>44216</c:v>
                </c:pt>
                <c:pt idx="646">
                  <c:v>44215</c:v>
                </c:pt>
                <c:pt idx="647">
                  <c:v>44211</c:v>
                </c:pt>
                <c:pt idx="648">
                  <c:v>44210</c:v>
                </c:pt>
                <c:pt idx="649">
                  <c:v>44209</c:v>
                </c:pt>
                <c:pt idx="650">
                  <c:v>44208</c:v>
                </c:pt>
                <c:pt idx="651">
                  <c:v>44207</c:v>
                </c:pt>
                <c:pt idx="652">
                  <c:v>44204</c:v>
                </c:pt>
                <c:pt idx="653">
                  <c:v>44203</c:v>
                </c:pt>
                <c:pt idx="654">
                  <c:v>44202</c:v>
                </c:pt>
                <c:pt idx="655">
                  <c:v>44201</c:v>
                </c:pt>
                <c:pt idx="656">
                  <c:v>44200</c:v>
                </c:pt>
                <c:pt idx="657">
                  <c:v>44196</c:v>
                </c:pt>
                <c:pt idx="658">
                  <c:v>44195</c:v>
                </c:pt>
                <c:pt idx="659">
                  <c:v>44194</c:v>
                </c:pt>
                <c:pt idx="660">
                  <c:v>44193</c:v>
                </c:pt>
                <c:pt idx="661">
                  <c:v>44189</c:v>
                </c:pt>
                <c:pt idx="662">
                  <c:v>44188</c:v>
                </c:pt>
                <c:pt idx="663">
                  <c:v>44187</c:v>
                </c:pt>
                <c:pt idx="664">
                  <c:v>44186</c:v>
                </c:pt>
                <c:pt idx="665">
                  <c:v>44183</c:v>
                </c:pt>
                <c:pt idx="666">
                  <c:v>44182</c:v>
                </c:pt>
                <c:pt idx="667">
                  <c:v>44181</c:v>
                </c:pt>
                <c:pt idx="668">
                  <c:v>44180</c:v>
                </c:pt>
                <c:pt idx="669">
                  <c:v>44179</c:v>
                </c:pt>
                <c:pt idx="670">
                  <c:v>44176</c:v>
                </c:pt>
                <c:pt idx="671">
                  <c:v>44175</c:v>
                </c:pt>
                <c:pt idx="672">
                  <c:v>44174</c:v>
                </c:pt>
                <c:pt idx="673">
                  <c:v>44173</c:v>
                </c:pt>
                <c:pt idx="674">
                  <c:v>44172</c:v>
                </c:pt>
                <c:pt idx="675">
                  <c:v>44169</c:v>
                </c:pt>
                <c:pt idx="676">
                  <c:v>44168</c:v>
                </c:pt>
                <c:pt idx="677">
                  <c:v>44167</c:v>
                </c:pt>
                <c:pt idx="678">
                  <c:v>44166</c:v>
                </c:pt>
                <c:pt idx="679">
                  <c:v>44165</c:v>
                </c:pt>
                <c:pt idx="680">
                  <c:v>44162</c:v>
                </c:pt>
                <c:pt idx="681">
                  <c:v>44160</c:v>
                </c:pt>
                <c:pt idx="682">
                  <c:v>44159</c:v>
                </c:pt>
                <c:pt idx="683">
                  <c:v>44158</c:v>
                </c:pt>
                <c:pt idx="684">
                  <c:v>44155</c:v>
                </c:pt>
                <c:pt idx="685">
                  <c:v>44154</c:v>
                </c:pt>
                <c:pt idx="686">
                  <c:v>44153</c:v>
                </c:pt>
                <c:pt idx="687">
                  <c:v>44152</c:v>
                </c:pt>
                <c:pt idx="688">
                  <c:v>44151</c:v>
                </c:pt>
                <c:pt idx="689">
                  <c:v>44148</c:v>
                </c:pt>
                <c:pt idx="690">
                  <c:v>44147</c:v>
                </c:pt>
                <c:pt idx="691">
                  <c:v>44146</c:v>
                </c:pt>
                <c:pt idx="692">
                  <c:v>44145</c:v>
                </c:pt>
                <c:pt idx="693">
                  <c:v>44144</c:v>
                </c:pt>
                <c:pt idx="694">
                  <c:v>44141</c:v>
                </c:pt>
                <c:pt idx="695">
                  <c:v>44140</c:v>
                </c:pt>
                <c:pt idx="696">
                  <c:v>44139</c:v>
                </c:pt>
                <c:pt idx="697">
                  <c:v>44138</c:v>
                </c:pt>
                <c:pt idx="698">
                  <c:v>44137</c:v>
                </c:pt>
                <c:pt idx="699">
                  <c:v>44134</c:v>
                </c:pt>
                <c:pt idx="700">
                  <c:v>44133</c:v>
                </c:pt>
                <c:pt idx="701">
                  <c:v>44132</c:v>
                </c:pt>
                <c:pt idx="702">
                  <c:v>44131</c:v>
                </c:pt>
                <c:pt idx="703">
                  <c:v>44130</c:v>
                </c:pt>
                <c:pt idx="704">
                  <c:v>44127</c:v>
                </c:pt>
                <c:pt idx="705">
                  <c:v>44126</c:v>
                </c:pt>
                <c:pt idx="706">
                  <c:v>44125</c:v>
                </c:pt>
                <c:pt idx="707">
                  <c:v>44124</c:v>
                </c:pt>
                <c:pt idx="708">
                  <c:v>44123</c:v>
                </c:pt>
                <c:pt idx="709">
                  <c:v>44120</c:v>
                </c:pt>
                <c:pt idx="710">
                  <c:v>44119</c:v>
                </c:pt>
                <c:pt idx="711">
                  <c:v>44118</c:v>
                </c:pt>
                <c:pt idx="712">
                  <c:v>44117</c:v>
                </c:pt>
                <c:pt idx="713">
                  <c:v>44116</c:v>
                </c:pt>
                <c:pt idx="714">
                  <c:v>44113</c:v>
                </c:pt>
                <c:pt idx="715">
                  <c:v>44112</c:v>
                </c:pt>
                <c:pt idx="716">
                  <c:v>44111</c:v>
                </c:pt>
                <c:pt idx="717">
                  <c:v>44110</c:v>
                </c:pt>
                <c:pt idx="718">
                  <c:v>44109</c:v>
                </c:pt>
                <c:pt idx="719">
                  <c:v>44106</c:v>
                </c:pt>
                <c:pt idx="720">
                  <c:v>44105</c:v>
                </c:pt>
                <c:pt idx="721">
                  <c:v>44104</c:v>
                </c:pt>
                <c:pt idx="722">
                  <c:v>44103</c:v>
                </c:pt>
                <c:pt idx="723">
                  <c:v>44102</c:v>
                </c:pt>
                <c:pt idx="724">
                  <c:v>44099</c:v>
                </c:pt>
                <c:pt idx="725">
                  <c:v>44098</c:v>
                </c:pt>
                <c:pt idx="726">
                  <c:v>44097</c:v>
                </c:pt>
                <c:pt idx="727">
                  <c:v>44096</c:v>
                </c:pt>
                <c:pt idx="728">
                  <c:v>44095</c:v>
                </c:pt>
                <c:pt idx="729">
                  <c:v>44092</c:v>
                </c:pt>
                <c:pt idx="730">
                  <c:v>44091</c:v>
                </c:pt>
                <c:pt idx="731">
                  <c:v>44090</c:v>
                </c:pt>
                <c:pt idx="732">
                  <c:v>44089</c:v>
                </c:pt>
                <c:pt idx="733">
                  <c:v>44088</c:v>
                </c:pt>
                <c:pt idx="734">
                  <c:v>44085</c:v>
                </c:pt>
                <c:pt idx="735">
                  <c:v>44084</c:v>
                </c:pt>
                <c:pt idx="736">
                  <c:v>44083</c:v>
                </c:pt>
                <c:pt idx="737">
                  <c:v>44082</c:v>
                </c:pt>
                <c:pt idx="738">
                  <c:v>44078</c:v>
                </c:pt>
                <c:pt idx="739">
                  <c:v>44077</c:v>
                </c:pt>
                <c:pt idx="740">
                  <c:v>44076</c:v>
                </c:pt>
                <c:pt idx="741">
                  <c:v>44075</c:v>
                </c:pt>
                <c:pt idx="742">
                  <c:v>44074</c:v>
                </c:pt>
                <c:pt idx="743">
                  <c:v>44071</c:v>
                </c:pt>
                <c:pt idx="744">
                  <c:v>44070</c:v>
                </c:pt>
                <c:pt idx="745">
                  <c:v>44069</c:v>
                </c:pt>
                <c:pt idx="746">
                  <c:v>44068</c:v>
                </c:pt>
                <c:pt idx="747">
                  <c:v>44067</c:v>
                </c:pt>
                <c:pt idx="748">
                  <c:v>44064</c:v>
                </c:pt>
                <c:pt idx="749">
                  <c:v>44063</c:v>
                </c:pt>
                <c:pt idx="750">
                  <c:v>44062</c:v>
                </c:pt>
                <c:pt idx="751">
                  <c:v>44061</c:v>
                </c:pt>
                <c:pt idx="752">
                  <c:v>44060</c:v>
                </c:pt>
                <c:pt idx="753">
                  <c:v>44057</c:v>
                </c:pt>
                <c:pt idx="754">
                  <c:v>44056</c:v>
                </c:pt>
                <c:pt idx="755">
                  <c:v>44055</c:v>
                </c:pt>
                <c:pt idx="756">
                  <c:v>44054</c:v>
                </c:pt>
                <c:pt idx="757">
                  <c:v>44053</c:v>
                </c:pt>
                <c:pt idx="758">
                  <c:v>44050</c:v>
                </c:pt>
                <c:pt idx="759">
                  <c:v>44049</c:v>
                </c:pt>
                <c:pt idx="760">
                  <c:v>44048</c:v>
                </c:pt>
                <c:pt idx="761">
                  <c:v>44047</c:v>
                </c:pt>
                <c:pt idx="762">
                  <c:v>44046</c:v>
                </c:pt>
                <c:pt idx="763">
                  <c:v>44043</c:v>
                </c:pt>
                <c:pt idx="764">
                  <c:v>44042</c:v>
                </c:pt>
                <c:pt idx="765">
                  <c:v>44041</c:v>
                </c:pt>
                <c:pt idx="766">
                  <c:v>44040</c:v>
                </c:pt>
                <c:pt idx="767">
                  <c:v>44039</c:v>
                </c:pt>
                <c:pt idx="768">
                  <c:v>44036</c:v>
                </c:pt>
                <c:pt idx="769">
                  <c:v>44035</c:v>
                </c:pt>
                <c:pt idx="770">
                  <c:v>44034</c:v>
                </c:pt>
                <c:pt idx="771">
                  <c:v>44033</c:v>
                </c:pt>
                <c:pt idx="772">
                  <c:v>44032</c:v>
                </c:pt>
                <c:pt idx="773">
                  <c:v>44029</c:v>
                </c:pt>
                <c:pt idx="774">
                  <c:v>44028</c:v>
                </c:pt>
                <c:pt idx="775">
                  <c:v>44027</c:v>
                </c:pt>
                <c:pt idx="776">
                  <c:v>44026</c:v>
                </c:pt>
                <c:pt idx="777">
                  <c:v>44025</c:v>
                </c:pt>
                <c:pt idx="778">
                  <c:v>44022</c:v>
                </c:pt>
                <c:pt idx="779">
                  <c:v>44021</c:v>
                </c:pt>
                <c:pt idx="780">
                  <c:v>44020</c:v>
                </c:pt>
                <c:pt idx="781">
                  <c:v>44019</c:v>
                </c:pt>
                <c:pt idx="782">
                  <c:v>44018</c:v>
                </c:pt>
                <c:pt idx="783">
                  <c:v>44014</c:v>
                </c:pt>
                <c:pt idx="784">
                  <c:v>44013</c:v>
                </c:pt>
                <c:pt idx="785">
                  <c:v>44012</c:v>
                </c:pt>
                <c:pt idx="786">
                  <c:v>44011</c:v>
                </c:pt>
                <c:pt idx="787">
                  <c:v>44008</c:v>
                </c:pt>
                <c:pt idx="788">
                  <c:v>44007</c:v>
                </c:pt>
                <c:pt idx="789">
                  <c:v>44006</c:v>
                </c:pt>
                <c:pt idx="790">
                  <c:v>44005</c:v>
                </c:pt>
                <c:pt idx="791">
                  <c:v>44004</c:v>
                </c:pt>
                <c:pt idx="792">
                  <c:v>44001</c:v>
                </c:pt>
                <c:pt idx="793">
                  <c:v>44000</c:v>
                </c:pt>
                <c:pt idx="794">
                  <c:v>43999</c:v>
                </c:pt>
                <c:pt idx="795">
                  <c:v>43998</c:v>
                </c:pt>
                <c:pt idx="796">
                  <c:v>43997</c:v>
                </c:pt>
                <c:pt idx="797">
                  <c:v>43994</c:v>
                </c:pt>
                <c:pt idx="798">
                  <c:v>43993</c:v>
                </c:pt>
                <c:pt idx="799">
                  <c:v>43992</c:v>
                </c:pt>
                <c:pt idx="800">
                  <c:v>43991</c:v>
                </c:pt>
                <c:pt idx="801">
                  <c:v>43990</c:v>
                </c:pt>
                <c:pt idx="802">
                  <c:v>43987</c:v>
                </c:pt>
                <c:pt idx="803">
                  <c:v>43986</c:v>
                </c:pt>
                <c:pt idx="804">
                  <c:v>43985</c:v>
                </c:pt>
                <c:pt idx="805">
                  <c:v>43984</c:v>
                </c:pt>
                <c:pt idx="806">
                  <c:v>43983</c:v>
                </c:pt>
                <c:pt idx="807">
                  <c:v>43980</c:v>
                </c:pt>
                <c:pt idx="808">
                  <c:v>43979</c:v>
                </c:pt>
                <c:pt idx="809">
                  <c:v>43978</c:v>
                </c:pt>
                <c:pt idx="810">
                  <c:v>43977</c:v>
                </c:pt>
                <c:pt idx="811">
                  <c:v>43973</c:v>
                </c:pt>
                <c:pt idx="812">
                  <c:v>43972</c:v>
                </c:pt>
                <c:pt idx="813">
                  <c:v>43971</c:v>
                </c:pt>
                <c:pt idx="814">
                  <c:v>43970</c:v>
                </c:pt>
                <c:pt idx="815">
                  <c:v>43969</c:v>
                </c:pt>
                <c:pt idx="816">
                  <c:v>43966</c:v>
                </c:pt>
                <c:pt idx="817">
                  <c:v>43965</c:v>
                </c:pt>
                <c:pt idx="818">
                  <c:v>43964</c:v>
                </c:pt>
                <c:pt idx="819">
                  <c:v>43963</c:v>
                </c:pt>
                <c:pt idx="820">
                  <c:v>43962</c:v>
                </c:pt>
                <c:pt idx="821">
                  <c:v>43959</c:v>
                </c:pt>
                <c:pt idx="822">
                  <c:v>43958</c:v>
                </c:pt>
                <c:pt idx="823">
                  <c:v>43957</c:v>
                </c:pt>
                <c:pt idx="824">
                  <c:v>43956</c:v>
                </c:pt>
                <c:pt idx="825">
                  <c:v>43955</c:v>
                </c:pt>
                <c:pt idx="826">
                  <c:v>43952</c:v>
                </c:pt>
                <c:pt idx="827">
                  <c:v>43951</c:v>
                </c:pt>
                <c:pt idx="828">
                  <c:v>43950</c:v>
                </c:pt>
                <c:pt idx="829">
                  <c:v>43949</c:v>
                </c:pt>
                <c:pt idx="830">
                  <c:v>43948</c:v>
                </c:pt>
                <c:pt idx="831">
                  <c:v>43945</c:v>
                </c:pt>
                <c:pt idx="832">
                  <c:v>43944</c:v>
                </c:pt>
                <c:pt idx="833">
                  <c:v>43943</c:v>
                </c:pt>
                <c:pt idx="834">
                  <c:v>43942</c:v>
                </c:pt>
                <c:pt idx="835">
                  <c:v>43941</c:v>
                </c:pt>
                <c:pt idx="836">
                  <c:v>43938</c:v>
                </c:pt>
                <c:pt idx="837">
                  <c:v>43937</c:v>
                </c:pt>
                <c:pt idx="838">
                  <c:v>43936</c:v>
                </c:pt>
                <c:pt idx="839">
                  <c:v>43935</c:v>
                </c:pt>
                <c:pt idx="840">
                  <c:v>43934</c:v>
                </c:pt>
                <c:pt idx="841">
                  <c:v>43930</c:v>
                </c:pt>
                <c:pt idx="842">
                  <c:v>43929</c:v>
                </c:pt>
                <c:pt idx="843">
                  <c:v>43928</c:v>
                </c:pt>
                <c:pt idx="844">
                  <c:v>43927</c:v>
                </c:pt>
                <c:pt idx="845">
                  <c:v>43924</c:v>
                </c:pt>
                <c:pt idx="846">
                  <c:v>43923</c:v>
                </c:pt>
                <c:pt idx="847">
                  <c:v>43922</c:v>
                </c:pt>
                <c:pt idx="848">
                  <c:v>43921</c:v>
                </c:pt>
                <c:pt idx="849">
                  <c:v>43920</c:v>
                </c:pt>
                <c:pt idx="850">
                  <c:v>43917</c:v>
                </c:pt>
                <c:pt idx="851">
                  <c:v>43916</c:v>
                </c:pt>
                <c:pt idx="852">
                  <c:v>43915</c:v>
                </c:pt>
                <c:pt idx="853">
                  <c:v>43914</c:v>
                </c:pt>
                <c:pt idx="854">
                  <c:v>43913</c:v>
                </c:pt>
                <c:pt idx="855">
                  <c:v>43910</c:v>
                </c:pt>
                <c:pt idx="856">
                  <c:v>43909</c:v>
                </c:pt>
                <c:pt idx="857">
                  <c:v>43908</c:v>
                </c:pt>
                <c:pt idx="858">
                  <c:v>43907</c:v>
                </c:pt>
                <c:pt idx="859">
                  <c:v>43906</c:v>
                </c:pt>
                <c:pt idx="860">
                  <c:v>43903</c:v>
                </c:pt>
                <c:pt idx="861">
                  <c:v>43902</c:v>
                </c:pt>
                <c:pt idx="862">
                  <c:v>43901</c:v>
                </c:pt>
                <c:pt idx="863">
                  <c:v>43900</c:v>
                </c:pt>
                <c:pt idx="864">
                  <c:v>43899</c:v>
                </c:pt>
                <c:pt idx="865">
                  <c:v>43896</c:v>
                </c:pt>
                <c:pt idx="866">
                  <c:v>43895</c:v>
                </c:pt>
                <c:pt idx="867">
                  <c:v>43894</c:v>
                </c:pt>
                <c:pt idx="868">
                  <c:v>43893</c:v>
                </c:pt>
                <c:pt idx="869">
                  <c:v>43892</c:v>
                </c:pt>
                <c:pt idx="870">
                  <c:v>43889</c:v>
                </c:pt>
                <c:pt idx="871">
                  <c:v>43888</c:v>
                </c:pt>
                <c:pt idx="872">
                  <c:v>43887</c:v>
                </c:pt>
                <c:pt idx="873">
                  <c:v>43886</c:v>
                </c:pt>
                <c:pt idx="874">
                  <c:v>43885</c:v>
                </c:pt>
                <c:pt idx="875">
                  <c:v>43882</c:v>
                </c:pt>
                <c:pt idx="876">
                  <c:v>43881</c:v>
                </c:pt>
                <c:pt idx="877">
                  <c:v>43880</c:v>
                </c:pt>
                <c:pt idx="878">
                  <c:v>43879</c:v>
                </c:pt>
                <c:pt idx="879">
                  <c:v>43875</c:v>
                </c:pt>
                <c:pt idx="880">
                  <c:v>43874</c:v>
                </c:pt>
                <c:pt idx="881">
                  <c:v>43873</c:v>
                </c:pt>
                <c:pt idx="882">
                  <c:v>43872</c:v>
                </c:pt>
                <c:pt idx="883">
                  <c:v>43871</c:v>
                </c:pt>
                <c:pt idx="884">
                  <c:v>43868</c:v>
                </c:pt>
                <c:pt idx="885">
                  <c:v>43867</c:v>
                </c:pt>
                <c:pt idx="886">
                  <c:v>43866</c:v>
                </c:pt>
                <c:pt idx="887">
                  <c:v>43865</c:v>
                </c:pt>
                <c:pt idx="888">
                  <c:v>43864</c:v>
                </c:pt>
                <c:pt idx="889">
                  <c:v>43861</c:v>
                </c:pt>
                <c:pt idx="890">
                  <c:v>43860</c:v>
                </c:pt>
                <c:pt idx="891">
                  <c:v>43859</c:v>
                </c:pt>
                <c:pt idx="892">
                  <c:v>43858</c:v>
                </c:pt>
                <c:pt idx="893">
                  <c:v>43857</c:v>
                </c:pt>
                <c:pt idx="894">
                  <c:v>43854</c:v>
                </c:pt>
                <c:pt idx="895">
                  <c:v>43853</c:v>
                </c:pt>
                <c:pt idx="896">
                  <c:v>43852</c:v>
                </c:pt>
                <c:pt idx="897">
                  <c:v>43851</c:v>
                </c:pt>
                <c:pt idx="898">
                  <c:v>43847</c:v>
                </c:pt>
                <c:pt idx="899">
                  <c:v>43846</c:v>
                </c:pt>
                <c:pt idx="900">
                  <c:v>43845</c:v>
                </c:pt>
                <c:pt idx="901">
                  <c:v>43844</c:v>
                </c:pt>
                <c:pt idx="902">
                  <c:v>43843</c:v>
                </c:pt>
                <c:pt idx="903">
                  <c:v>43840</c:v>
                </c:pt>
                <c:pt idx="904">
                  <c:v>43839</c:v>
                </c:pt>
                <c:pt idx="905">
                  <c:v>43838</c:v>
                </c:pt>
                <c:pt idx="906">
                  <c:v>43837</c:v>
                </c:pt>
                <c:pt idx="907">
                  <c:v>43836</c:v>
                </c:pt>
                <c:pt idx="908">
                  <c:v>43833</c:v>
                </c:pt>
                <c:pt idx="909">
                  <c:v>43832</c:v>
                </c:pt>
                <c:pt idx="910">
                  <c:v>43830</c:v>
                </c:pt>
                <c:pt idx="911">
                  <c:v>43829</c:v>
                </c:pt>
                <c:pt idx="912">
                  <c:v>43826</c:v>
                </c:pt>
                <c:pt idx="913">
                  <c:v>43825</c:v>
                </c:pt>
                <c:pt idx="914">
                  <c:v>43823</c:v>
                </c:pt>
                <c:pt idx="915">
                  <c:v>43822</c:v>
                </c:pt>
                <c:pt idx="916">
                  <c:v>43819</c:v>
                </c:pt>
                <c:pt idx="917">
                  <c:v>43818</c:v>
                </c:pt>
                <c:pt idx="918">
                  <c:v>43817</c:v>
                </c:pt>
                <c:pt idx="919">
                  <c:v>43816</c:v>
                </c:pt>
                <c:pt idx="920">
                  <c:v>43815</c:v>
                </c:pt>
                <c:pt idx="921">
                  <c:v>43812</c:v>
                </c:pt>
                <c:pt idx="922">
                  <c:v>43811</c:v>
                </c:pt>
                <c:pt idx="923">
                  <c:v>43810</c:v>
                </c:pt>
                <c:pt idx="924">
                  <c:v>43809</c:v>
                </c:pt>
                <c:pt idx="925">
                  <c:v>43808</c:v>
                </c:pt>
                <c:pt idx="926">
                  <c:v>43805</c:v>
                </c:pt>
                <c:pt idx="927">
                  <c:v>43804</c:v>
                </c:pt>
                <c:pt idx="928">
                  <c:v>43803</c:v>
                </c:pt>
                <c:pt idx="929">
                  <c:v>43802</c:v>
                </c:pt>
                <c:pt idx="930">
                  <c:v>43801</c:v>
                </c:pt>
                <c:pt idx="931">
                  <c:v>43798</c:v>
                </c:pt>
                <c:pt idx="932">
                  <c:v>43796</c:v>
                </c:pt>
                <c:pt idx="933">
                  <c:v>43795</c:v>
                </c:pt>
                <c:pt idx="934">
                  <c:v>43794</c:v>
                </c:pt>
                <c:pt idx="935">
                  <c:v>43791</c:v>
                </c:pt>
                <c:pt idx="936">
                  <c:v>43790</c:v>
                </c:pt>
                <c:pt idx="937">
                  <c:v>43789</c:v>
                </c:pt>
                <c:pt idx="938">
                  <c:v>43788</c:v>
                </c:pt>
                <c:pt idx="939">
                  <c:v>43787</c:v>
                </c:pt>
                <c:pt idx="940">
                  <c:v>43784</c:v>
                </c:pt>
                <c:pt idx="941">
                  <c:v>43783</c:v>
                </c:pt>
                <c:pt idx="942">
                  <c:v>43782</c:v>
                </c:pt>
                <c:pt idx="943">
                  <c:v>43781</c:v>
                </c:pt>
                <c:pt idx="944">
                  <c:v>43780</c:v>
                </c:pt>
                <c:pt idx="945">
                  <c:v>43777</c:v>
                </c:pt>
                <c:pt idx="946">
                  <c:v>43776</c:v>
                </c:pt>
                <c:pt idx="947">
                  <c:v>43775</c:v>
                </c:pt>
                <c:pt idx="948">
                  <c:v>43774</c:v>
                </c:pt>
                <c:pt idx="949">
                  <c:v>43773</c:v>
                </c:pt>
                <c:pt idx="950">
                  <c:v>43770</c:v>
                </c:pt>
                <c:pt idx="951">
                  <c:v>43769</c:v>
                </c:pt>
                <c:pt idx="952">
                  <c:v>43768</c:v>
                </c:pt>
                <c:pt idx="953">
                  <c:v>43767</c:v>
                </c:pt>
                <c:pt idx="954">
                  <c:v>43766</c:v>
                </c:pt>
                <c:pt idx="955">
                  <c:v>43763</c:v>
                </c:pt>
                <c:pt idx="956">
                  <c:v>43762</c:v>
                </c:pt>
                <c:pt idx="957">
                  <c:v>43761</c:v>
                </c:pt>
                <c:pt idx="958">
                  <c:v>43760</c:v>
                </c:pt>
                <c:pt idx="959">
                  <c:v>43759</c:v>
                </c:pt>
                <c:pt idx="960">
                  <c:v>43756</c:v>
                </c:pt>
                <c:pt idx="961">
                  <c:v>43755</c:v>
                </c:pt>
                <c:pt idx="962">
                  <c:v>43754</c:v>
                </c:pt>
                <c:pt idx="963">
                  <c:v>43753</c:v>
                </c:pt>
                <c:pt idx="964">
                  <c:v>43752</c:v>
                </c:pt>
                <c:pt idx="965">
                  <c:v>43749</c:v>
                </c:pt>
                <c:pt idx="966">
                  <c:v>43748</c:v>
                </c:pt>
                <c:pt idx="967">
                  <c:v>43747</c:v>
                </c:pt>
                <c:pt idx="968">
                  <c:v>43746</c:v>
                </c:pt>
                <c:pt idx="969">
                  <c:v>43745</c:v>
                </c:pt>
                <c:pt idx="970">
                  <c:v>43742</c:v>
                </c:pt>
                <c:pt idx="971">
                  <c:v>43741</c:v>
                </c:pt>
                <c:pt idx="972">
                  <c:v>43740</c:v>
                </c:pt>
                <c:pt idx="973">
                  <c:v>43739</c:v>
                </c:pt>
                <c:pt idx="974">
                  <c:v>43738</c:v>
                </c:pt>
                <c:pt idx="975">
                  <c:v>43735</c:v>
                </c:pt>
                <c:pt idx="976">
                  <c:v>43734</c:v>
                </c:pt>
                <c:pt idx="977">
                  <c:v>43733</c:v>
                </c:pt>
                <c:pt idx="978">
                  <c:v>43732</c:v>
                </c:pt>
                <c:pt idx="979">
                  <c:v>43731</c:v>
                </c:pt>
                <c:pt idx="980">
                  <c:v>43728</c:v>
                </c:pt>
                <c:pt idx="981">
                  <c:v>43727</c:v>
                </c:pt>
                <c:pt idx="982">
                  <c:v>43726</c:v>
                </c:pt>
                <c:pt idx="983">
                  <c:v>43725</c:v>
                </c:pt>
                <c:pt idx="984">
                  <c:v>43724</c:v>
                </c:pt>
                <c:pt idx="985">
                  <c:v>43721</c:v>
                </c:pt>
                <c:pt idx="986">
                  <c:v>43720</c:v>
                </c:pt>
                <c:pt idx="987">
                  <c:v>43719</c:v>
                </c:pt>
                <c:pt idx="988">
                  <c:v>43718</c:v>
                </c:pt>
                <c:pt idx="989">
                  <c:v>43717</c:v>
                </c:pt>
                <c:pt idx="990">
                  <c:v>43714</c:v>
                </c:pt>
                <c:pt idx="991">
                  <c:v>43713</c:v>
                </c:pt>
                <c:pt idx="992">
                  <c:v>43712</c:v>
                </c:pt>
                <c:pt idx="993">
                  <c:v>43711</c:v>
                </c:pt>
                <c:pt idx="994">
                  <c:v>43707</c:v>
                </c:pt>
                <c:pt idx="995">
                  <c:v>43706</c:v>
                </c:pt>
                <c:pt idx="996">
                  <c:v>43705</c:v>
                </c:pt>
                <c:pt idx="997">
                  <c:v>43704</c:v>
                </c:pt>
                <c:pt idx="998">
                  <c:v>43703</c:v>
                </c:pt>
                <c:pt idx="999">
                  <c:v>43700</c:v>
                </c:pt>
                <c:pt idx="1000">
                  <c:v>43699</c:v>
                </c:pt>
                <c:pt idx="1001">
                  <c:v>43698</c:v>
                </c:pt>
                <c:pt idx="1002">
                  <c:v>43697</c:v>
                </c:pt>
                <c:pt idx="1003">
                  <c:v>43696</c:v>
                </c:pt>
                <c:pt idx="1004">
                  <c:v>43693</c:v>
                </c:pt>
                <c:pt idx="1005">
                  <c:v>43692</c:v>
                </c:pt>
                <c:pt idx="1006">
                  <c:v>43691</c:v>
                </c:pt>
                <c:pt idx="1007">
                  <c:v>43690</c:v>
                </c:pt>
                <c:pt idx="1008">
                  <c:v>43689</c:v>
                </c:pt>
                <c:pt idx="1009">
                  <c:v>43686</c:v>
                </c:pt>
                <c:pt idx="1010">
                  <c:v>43685</c:v>
                </c:pt>
                <c:pt idx="1011">
                  <c:v>43684</c:v>
                </c:pt>
                <c:pt idx="1012">
                  <c:v>43683</c:v>
                </c:pt>
                <c:pt idx="1013">
                  <c:v>43682</c:v>
                </c:pt>
                <c:pt idx="1014">
                  <c:v>43679</c:v>
                </c:pt>
                <c:pt idx="1015">
                  <c:v>43678</c:v>
                </c:pt>
                <c:pt idx="1016">
                  <c:v>43677</c:v>
                </c:pt>
                <c:pt idx="1017">
                  <c:v>43676</c:v>
                </c:pt>
                <c:pt idx="1018">
                  <c:v>43675</c:v>
                </c:pt>
                <c:pt idx="1019">
                  <c:v>43672</c:v>
                </c:pt>
                <c:pt idx="1020">
                  <c:v>43671</c:v>
                </c:pt>
                <c:pt idx="1021">
                  <c:v>43670</c:v>
                </c:pt>
                <c:pt idx="1022">
                  <c:v>43669</c:v>
                </c:pt>
                <c:pt idx="1023">
                  <c:v>43668</c:v>
                </c:pt>
                <c:pt idx="1024">
                  <c:v>43665</c:v>
                </c:pt>
                <c:pt idx="1025">
                  <c:v>43664</c:v>
                </c:pt>
                <c:pt idx="1026">
                  <c:v>43663</c:v>
                </c:pt>
                <c:pt idx="1027">
                  <c:v>43662</c:v>
                </c:pt>
                <c:pt idx="1028">
                  <c:v>43661</c:v>
                </c:pt>
                <c:pt idx="1029">
                  <c:v>43658</c:v>
                </c:pt>
                <c:pt idx="1030">
                  <c:v>43657</c:v>
                </c:pt>
                <c:pt idx="1031">
                  <c:v>43656</c:v>
                </c:pt>
                <c:pt idx="1032">
                  <c:v>43655</c:v>
                </c:pt>
                <c:pt idx="1033">
                  <c:v>43654</c:v>
                </c:pt>
                <c:pt idx="1034">
                  <c:v>43651</c:v>
                </c:pt>
                <c:pt idx="1035">
                  <c:v>43649</c:v>
                </c:pt>
                <c:pt idx="1036">
                  <c:v>43648</c:v>
                </c:pt>
                <c:pt idx="1037">
                  <c:v>43647</c:v>
                </c:pt>
                <c:pt idx="1038">
                  <c:v>43644</c:v>
                </c:pt>
                <c:pt idx="1039">
                  <c:v>43643</c:v>
                </c:pt>
                <c:pt idx="1040">
                  <c:v>43642</c:v>
                </c:pt>
                <c:pt idx="1041">
                  <c:v>43641</c:v>
                </c:pt>
                <c:pt idx="1042">
                  <c:v>43640</c:v>
                </c:pt>
                <c:pt idx="1043">
                  <c:v>43637</c:v>
                </c:pt>
                <c:pt idx="1044">
                  <c:v>43636</c:v>
                </c:pt>
                <c:pt idx="1045">
                  <c:v>43635</c:v>
                </c:pt>
                <c:pt idx="1046">
                  <c:v>43634</c:v>
                </c:pt>
                <c:pt idx="1047">
                  <c:v>43633</c:v>
                </c:pt>
                <c:pt idx="1048">
                  <c:v>43630</c:v>
                </c:pt>
                <c:pt idx="1049">
                  <c:v>43629</c:v>
                </c:pt>
                <c:pt idx="1050">
                  <c:v>43628</c:v>
                </c:pt>
                <c:pt idx="1051">
                  <c:v>43627</c:v>
                </c:pt>
                <c:pt idx="1052">
                  <c:v>43626</c:v>
                </c:pt>
                <c:pt idx="1053">
                  <c:v>43623</c:v>
                </c:pt>
                <c:pt idx="1054">
                  <c:v>43622</c:v>
                </c:pt>
                <c:pt idx="1055">
                  <c:v>43621</c:v>
                </c:pt>
                <c:pt idx="1056">
                  <c:v>43620</c:v>
                </c:pt>
                <c:pt idx="1057">
                  <c:v>43619</c:v>
                </c:pt>
                <c:pt idx="1058">
                  <c:v>43616</c:v>
                </c:pt>
                <c:pt idx="1059">
                  <c:v>43615</c:v>
                </c:pt>
                <c:pt idx="1060">
                  <c:v>43614</c:v>
                </c:pt>
                <c:pt idx="1061">
                  <c:v>43613</c:v>
                </c:pt>
                <c:pt idx="1062">
                  <c:v>43609</c:v>
                </c:pt>
                <c:pt idx="1063">
                  <c:v>43608</c:v>
                </c:pt>
                <c:pt idx="1064">
                  <c:v>43607</c:v>
                </c:pt>
                <c:pt idx="1065">
                  <c:v>43606</c:v>
                </c:pt>
                <c:pt idx="1066">
                  <c:v>43605</c:v>
                </c:pt>
                <c:pt idx="1067">
                  <c:v>43602</c:v>
                </c:pt>
                <c:pt idx="1068">
                  <c:v>43601</c:v>
                </c:pt>
                <c:pt idx="1069">
                  <c:v>43600</c:v>
                </c:pt>
                <c:pt idx="1070">
                  <c:v>43599</c:v>
                </c:pt>
                <c:pt idx="1071">
                  <c:v>43598</c:v>
                </c:pt>
                <c:pt idx="1072">
                  <c:v>43595</c:v>
                </c:pt>
                <c:pt idx="1073">
                  <c:v>43594</c:v>
                </c:pt>
                <c:pt idx="1074">
                  <c:v>43593</c:v>
                </c:pt>
                <c:pt idx="1075">
                  <c:v>43592</c:v>
                </c:pt>
                <c:pt idx="1076">
                  <c:v>43591</c:v>
                </c:pt>
                <c:pt idx="1077">
                  <c:v>43588</c:v>
                </c:pt>
                <c:pt idx="1078">
                  <c:v>43587</c:v>
                </c:pt>
                <c:pt idx="1079">
                  <c:v>43586</c:v>
                </c:pt>
                <c:pt idx="1080">
                  <c:v>43585</c:v>
                </c:pt>
                <c:pt idx="1081">
                  <c:v>43584</c:v>
                </c:pt>
                <c:pt idx="1082">
                  <c:v>43581</c:v>
                </c:pt>
                <c:pt idx="1083">
                  <c:v>43580</c:v>
                </c:pt>
                <c:pt idx="1084">
                  <c:v>43579</c:v>
                </c:pt>
                <c:pt idx="1085">
                  <c:v>43578</c:v>
                </c:pt>
                <c:pt idx="1086">
                  <c:v>43577</c:v>
                </c:pt>
                <c:pt idx="1087">
                  <c:v>43573</c:v>
                </c:pt>
                <c:pt idx="1088">
                  <c:v>43572</c:v>
                </c:pt>
                <c:pt idx="1089">
                  <c:v>43571</c:v>
                </c:pt>
                <c:pt idx="1090">
                  <c:v>43570</c:v>
                </c:pt>
                <c:pt idx="1091">
                  <c:v>43567</c:v>
                </c:pt>
                <c:pt idx="1092">
                  <c:v>43566</c:v>
                </c:pt>
                <c:pt idx="1093">
                  <c:v>43565</c:v>
                </c:pt>
                <c:pt idx="1094">
                  <c:v>43564</c:v>
                </c:pt>
                <c:pt idx="1095">
                  <c:v>43563</c:v>
                </c:pt>
                <c:pt idx="1096">
                  <c:v>43560</c:v>
                </c:pt>
                <c:pt idx="1097">
                  <c:v>43559</c:v>
                </c:pt>
                <c:pt idx="1098">
                  <c:v>43558</c:v>
                </c:pt>
                <c:pt idx="1099">
                  <c:v>43557</c:v>
                </c:pt>
                <c:pt idx="1100">
                  <c:v>43556</c:v>
                </c:pt>
                <c:pt idx="1101">
                  <c:v>43553</c:v>
                </c:pt>
                <c:pt idx="1102">
                  <c:v>43552</c:v>
                </c:pt>
                <c:pt idx="1103">
                  <c:v>43551</c:v>
                </c:pt>
                <c:pt idx="1104">
                  <c:v>43550</c:v>
                </c:pt>
                <c:pt idx="1105">
                  <c:v>43549</c:v>
                </c:pt>
                <c:pt idx="1106">
                  <c:v>43546</c:v>
                </c:pt>
                <c:pt idx="1107">
                  <c:v>43545</c:v>
                </c:pt>
                <c:pt idx="1108">
                  <c:v>43544</c:v>
                </c:pt>
                <c:pt idx="1109">
                  <c:v>43543</c:v>
                </c:pt>
                <c:pt idx="1110">
                  <c:v>43542</c:v>
                </c:pt>
                <c:pt idx="1111">
                  <c:v>43539</c:v>
                </c:pt>
                <c:pt idx="1112">
                  <c:v>43538</c:v>
                </c:pt>
                <c:pt idx="1113">
                  <c:v>43537</c:v>
                </c:pt>
                <c:pt idx="1114">
                  <c:v>43536</c:v>
                </c:pt>
                <c:pt idx="1115">
                  <c:v>43535</c:v>
                </c:pt>
                <c:pt idx="1116">
                  <c:v>43532</c:v>
                </c:pt>
                <c:pt idx="1117">
                  <c:v>43531</c:v>
                </c:pt>
                <c:pt idx="1118">
                  <c:v>43530</c:v>
                </c:pt>
                <c:pt idx="1119">
                  <c:v>43529</c:v>
                </c:pt>
                <c:pt idx="1120">
                  <c:v>43528</c:v>
                </c:pt>
                <c:pt idx="1121">
                  <c:v>43525</c:v>
                </c:pt>
                <c:pt idx="1122">
                  <c:v>43524</c:v>
                </c:pt>
                <c:pt idx="1123">
                  <c:v>43523</c:v>
                </c:pt>
                <c:pt idx="1124">
                  <c:v>43522</c:v>
                </c:pt>
                <c:pt idx="1125">
                  <c:v>43521</c:v>
                </c:pt>
                <c:pt idx="1126">
                  <c:v>43518</c:v>
                </c:pt>
                <c:pt idx="1127">
                  <c:v>43517</c:v>
                </c:pt>
                <c:pt idx="1128">
                  <c:v>43516</c:v>
                </c:pt>
                <c:pt idx="1129">
                  <c:v>43515</c:v>
                </c:pt>
                <c:pt idx="1130">
                  <c:v>43511</c:v>
                </c:pt>
                <c:pt idx="1131">
                  <c:v>43510</c:v>
                </c:pt>
                <c:pt idx="1132">
                  <c:v>43509</c:v>
                </c:pt>
                <c:pt idx="1133">
                  <c:v>43508</c:v>
                </c:pt>
                <c:pt idx="1134">
                  <c:v>43507</c:v>
                </c:pt>
                <c:pt idx="1135">
                  <c:v>43504</c:v>
                </c:pt>
                <c:pt idx="1136">
                  <c:v>43503</c:v>
                </c:pt>
                <c:pt idx="1137">
                  <c:v>43502</c:v>
                </c:pt>
                <c:pt idx="1138">
                  <c:v>43501</c:v>
                </c:pt>
                <c:pt idx="1139">
                  <c:v>43500</c:v>
                </c:pt>
                <c:pt idx="1140">
                  <c:v>43497</c:v>
                </c:pt>
                <c:pt idx="1141">
                  <c:v>43496</c:v>
                </c:pt>
                <c:pt idx="1142">
                  <c:v>43495</c:v>
                </c:pt>
                <c:pt idx="1143">
                  <c:v>43494</c:v>
                </c:pt>
                <c:pt idx="1144">
                  <c:v>43493</c:v>
                </c:pt>
                <c:pt idx="1145">
                  <c:v>43490</c:v>
                </c:pt>
                <c:pt idx="1146">
                  <c:v>43489</c:v>
                </c:pt>
                <c:pt idx="1147">
                  <c:v>43488</c:v>
                </c:pt>
                <c:pt idx="1148">
                  <c:v>43487</c:v>
                </c:pt>
                <c:pt idx="1149">
                  <c:v>43483</c:v>
                </c:pt>
                <c:pt idx="1150">
                  <c:v>43482</c:v>
                </c:pt>
                <c:pt idx="1151">
                  <c:v>43481</c:v>
                </c:pt>
                <c:pt idx="1152">
                  <c:v>43480</c:v>
                </c:pt>
                <c:pt idx="1153">
                  <c:v>43479</c:v>
                </c:pt>
                <c:pt idx="1154">
                  <c:v>43476</c:v>
                </c:pt>
                <c:pt idx="1155">
                  <c:v>43475</c:v>
                </c:pt>
                <c:pt idx="1156">
                  <c:v>43474</c:v>
                </c:pt>
                <c:pt idx="1157">
                  <c:v>43473</c:v>
                </c:pt>
                <c:pt idx="1158">
                  <c:v>43472</c:v>
                </c:pt>
                <c:pt idx="1159">
                  <c:v>43469</c:v>
                </c:pt>
                <c:pt idx="1160">
                  <c:v>43468</c:v>
                </c:pt>
                <c:pt idx="1161">
                  <c:v>43467</c:v>
                </c:pt>
                <c:pt idx="1162">
                  <c:v>43465</c:v>
                </c:pt>
                <c:pt idx="1163">
                  <c:v>43462</c:v>
                </c:pt>
                <c:pt idx="1164">
                  <c:v>43461</c:v>
                </c:pt>
                <c:pt idx="1165">
                  <c:v>43460</c:v>
                </c:pt>
                <c:pt idx="1166">
                  <c:v>43458</c:v>
                </c:pt>
                <c:pt idx="1167">
                  <c:v>43455</c:v>
                </c:pt>
                <c:pt idx="1168">
                  <c:v>43454</c:v>
                </c:pt>
                <c:pt idx="1169">
                  <c:v>43453</c:v>
                </c:pt>
                <c:pt idx="1170">
                  <c:v>43452</c:v>
                </c:pt>
                <c:pt idx="1171">
                  <c:v>43451</c:v>
                </c:pt>
                <c:pt idx="1172">
                  <c:v>43448</c:v>
                </c:pt>
                <c:pt idx="1173">
                  <c:v>43447</c:v>
                </c:pt>
                <c:pt idx="1174">
                  <c:v>43446</c:v>
                </c:pt>
                <c:pt idx="1175">
                  <c:v>43445</c:v>
                </c:pt>
                <c:pt idx="1176">
                  <c:v>43444</c:v>
                </c:pt>
                <c:pt idx="1177">
                  <c:v>43441</c:v>
                </c:pt>
                <c:pt idx="1178">
                  <c:v>43440</c:v>
                </c:pt>
                <c:pt idx="1179">
                  <c:v>43438</c:v>
                </c:pt>
                <c:pt idx="1180">
                  <c:v>43437</c:v>
                </c:pt>
                <c:pt idx="1181">
                  <c:v>43434</c:v>
                </c:pt>
                <c:pt idx="1182">
                  <c:v>43433</c:v>
                </c:pt>
                <c:pt idx="1183">
                  <c:v>43432</c:v>
                </c:pt>
                <c:pt idx="1184">
                  <c:v>43431</c:v>
                </c:pt>
                <c:pt idx="1185">
                  <c:v>43430</c:v>
                </c:pt>
                <c:pt idx="1186">
                  <c:v>43427</c:v>
                </c:pt>
                <c:pt idx="1187">
                  <c:v>43425</c:v>
                </c:pt>
                <c:pt idx="1188">
                  <c:v>43424</c:v>
                </c:pt>
                <c:pt idx="1189">
                  <c:v>43423</c:v>
                </c:pt>
                <c:pt idx="1190">
                  <c:v>43420</c:v>
                </c:pt>
                <c:pt idx="1191">
                  <c:v>43419</c:v>
                </c:pt>
                <c:pt idx="1192">
                  <c:v>43418</c:v>
                </c:pt>
                <c:pt idx="1193">
                  <c:v>43417</c:v>
                </c:pt>
                <c:pt idx="1194">
                  <c:v>43416</c:v>
                </c:pt>
                <c:pt idx="1195">
                  <c:v>43413</c:v>
                </c:pt>
                <c:pt idx="1196">
                  <c:v>43412</c:v>
                </c:pt>
                <c:pt idx="1197">
                  <c:v>43411</c:v>
                </c:pt>
                <c:pt idx="1198">
                  <c:v>43410</c:v>
                </c:pt>
                <c:pt idx="1199">
                  <c:v>43409</c:v>
                </c:pt>
                <c:pt idx="1200">
                  <c:v>43406</c:v>
                </c:pt>
                <c:pt idx="1201">
                  <c:v>43405</c:v>
                </c:pt>
                <c:pt idx="1202">
                  <c:v>43404</c:v>
                </c:pt>
                <c:pt idx="1203">
                  <c:v>43403</c:v>
                </c:pt>
                <c:pt idx="1204">
                  <c:v>43402</c:v>
                </c:pt>
                <c:pt idx="1205">
                  <c:v>43399</c:v>
                </c:pt>
                <c:pt idx="1206">
                  <c:v>43398</c:v>
                </c:pt>
                <c:pt idx="1207">
                  <c:v>43397</c:v>
                </c:pt>
                <c:pt idx="1208">
                  <c:v>43396</c:v>
                </c:pt>
                <c:pt idx="1209">
                  <c:v>43395</c:v>
                </c:pt>
                <c:pt idx="1210">
                  <c:v>43392</c:v>
                </c:pt>
                <c:pt idx="1211">
                  <c:v>43391</c:v>
                </c:pt>
                <c:pt idx="1212">
                  <c:v>43390</c:v>
                </c:pt>
                <c:pt idx="1213">
                  <c:v>43389</c:v>
                </c:pt>
                <c:pt idx="1214">
                  <c:v>43388</c:v>
                </c:pt>
                <c:pt idx="1215">
                  <c:v>43385</c:v>
                </c:pt>
                <c:pt idx="1216">
                  <c:v>43384</c:v>
                </c:pt>
                <c:pt idx="1217">
                  <c:v>43383</c:v>
                </c:pt>
                <c:pt idx="1218">
                  <c:v>43382</c:v>
                </c:pt>
                <c:pt idx="1219">
                  <c:v>43381</c:v>
                </c:pt>
                <c:pt idx="1220">
                  <c:v>43378</c:v>
                </c:pt>
                <c:pt idx="1221">
                  <c:v>43377</c:v>
                </c:pt>
                <c:pt idx="1222">
                  <c:v>43376</c:v>
                </c:pt>
                <c:pt idx="1223">
                  <c:v>43375</c:v>
                </c:pt>
                <c:pt idx="1224">
                  <c:v>43374</c:v>
                </c:pt>
                <c:pt idx="1225">
                  <c:v>43371</c:v>
                </c:pt>
                <c:pt idx="1226">
                  <c:v>43370</c:v>
                </c:pt>
                <c:pt idx="1227">
                  <c:v>43369</c:v>
                </c:pt>
                <c:pt idx="1228">
                  <c:v>43368</c:v>
                </c:pt>
                <c:pt idx="1229">
                  <c:v>43367</c:v>
                </c:pt>
                <c:pt idx="1230">
                  <c:v>43364</c:v>
                </c:pt>
                <c:pt idx="1231">
                  <c:v>43363</c:v>
                </c:pt>
                <c:pt idx="1232">
                  <c:v>43362</c:v>
                </c:pt>
                <c:pt idx="1233">
                  <c:v>43361</c:v>
                </c:pt>
                <c:pt idx="1234">
                  <c:v>43360</c:v>
                </c:pt>
                <c:pt idx="1235">
                  <c:v>43357</c:v>
                </c:pt>
                <c:pt idx="1236">
                  <c:v>43356</c:v>
                </c:pt>
                <c:pt idx="1237">
                  <c:v>43355</c:v>
                </c:pt>
                <c:pt idx="1238">
                  <c:v>43354</c:v>
                </c:pt>
                <c:pt idx="1239">
                  <c:v>43353</c:v>
                </c:pt>
                <c:pt idx="1240">
                  <c:v>43350</c:v>
                </c:pt>
                <c:pt idx="1241">
                  <c:v>43349</c:v>
                </c:pt>
                <c:pt idx="1242">
                  <c:v>43348</c:v>
                </c:pt>
                <c:pt idx="1243">
                  <c:v>43347</c:v>
                </c:pt>
                <c:pt idx="1244">
                  <c:v>43343</c:v>
                </c:pt>
                <c:pt idx="1245">
                  <c:v>43342</c:v>
                </c:pt>
                <c:pt idx="1246">
                  <c:v>43341</c:v>
                </c:pt>
                <c:pt idx="1247">
                  <c:v>43340</c:v>
                </c:pt>
                <c:pt idx="1248">
                  <c:v>43339</c:v>
                </c:pt>
                <c:pt idx="1249">
                  <c:v>43336</c:v>
                </c:pt>
                <c:pt idx="1250">
                  <c:v>43335</c:v>
                </c:pt>
                <c:pt idx="1251">
                  <c:v>43334</c:v>
                </c:pt>
                <c:pt idx="1252">
                  <c:v>43333</c:v>
                </c:pt>
                <c:pt idx="1253">
                  <c:v>43332</c:v>
                </c:pt>
                <c:pt idx="1254">
                  <c:v>43329</c:v>
                </c:pt>
                <c:pt idx="1255">
                  <c:v>43328</c:v>
                </c:pt>
                <c:pt idx="1256">
                  <c:v>43327</c:v>
                </c:pt>
                <c:pt idx="1257">
                  <c:v>43326</c:v>
                </c:pt>
                <c:pt idx="1258">
                  <c:v>43325</c:v>
                </c:pt>
                <c:pt idx="1259">
                  <c:v>43322</c:v>
                </c:pt>
                <c:pt idx="1260">
                  <c:v>43321</c:v>
                </c:pt>
                <c:pt idx="1261">
                  <c:v>43320</c:v>
                </c:pt>
                <c:pt idx="1262">
                  <c:v>43319</c:v>
                </c:pt>
                <c:pt idx="1263">
                  <c:v>43318</c:v>
                </c:pt>
                <c:pt idx="1264">
                  <c:v>43315</c:v>
                </c:pt>
                <c:pt idx="1265">
                  <c:v>43314</c:v>
                </c:pt>
                <c:pt idx="1266">
                  <c:v>43313</c:v>
                </c:pt>
                <c:pt idx="1267">
                  <c:v>43312</c:v>
                </c:pt>
                <c:pt idx="1268">
                  <c:v>43311</c:v>
                </c:pt>
                <c:pt idx="1269">
                  <c:v>43308</c:v>
                </c:pt>
                <c:pt idx="1270">
                  <c:v>43307</c:v>
                </c:pt>
                <c:pt idx="1271">
                  <c:v>43306</c:v>
                </c:pt>
                <c:pt idx="1272">
                  <c:v>43305</c:v>
                </c:pt>
                <c:pt idx="1273">
                  <c:v>43304</c:v>
                </c:pt>
                <c:pt idx="1274">
                  <c:v>43301</c:v>
                </c:pt>
                <c:pt idx="1275">
                  <c:v>43300</c:v>
                </c:pt>
                <c:pt idx="1276">
                  <c:v>43299</c:v>
                </c:pt>
                <c:pt idx="1277">
                  <c:v>43298</c:v>
                </c:pt>
                <c:pt idx="1278">
                  <c:v>43297</c:v>
                </c:pt>
                <c:pt idx="1279">
                  <c:v>43294</c:v>
                </c:pt>
                <c:pt idx="1280">
                  <c:v>43293</c:v>
                </c:pt>
                <c:pt idx="1281">
                  <c:v>43292</c:v>
                </c:pt>
                <c:pt idx="1282">
                  <c:v>43291</c:v>
                </c:pt>
                <c:pt idx="1283">
                  <c:v>43290</c:v>
                </c:pt>
                <c:pt idx="1284">
                  <c:v>43287</c:v>
                </c:pt>
                <c:pt idx="1285">
                  <c:v>43286</c:v>
                </c:pt>
                <c:pt idx="1286">
                  <c:v>43284</c:v>
                </c:pt>
                <c:pt idx="1287">
                  <c:v>43283</c:v>
                </c:pt>
                <c:pt idx="1288">
                  <c:v>43280</c:v>
                </c:pt>
                <c:pt idx="1289">
                  <c:v>43279</c:v>
                </c:pt>
                <c:pt idx="1290">
                  <c:v>43278</c:v>
                </c:pt>
                <c:pt idx="1291">
                  <c:v>43277</c:v>
                </c:pt>
                <c:pt idx="1292">
                  <c:v>43276</c:v>
                </c:pt>
                <c:pt idx="1293">
                  <c:v>43273</c:v>
                </c:pt>
                <c:pt idx="1294">
                  <c:v>43272</c:v>
                </c:pt>
                <c:pt idx="1295">
                  <c:v>43271</c:v>
                </c:pt>
                <c:pt idx="1296">
                  <c:v>43270</c:v>
                </c:pt>
                <c:pt idx="1297">
                  <c:v>43269</c:v>
                </c:pt>
                <c:pt idx="1298">
                  <c:v>43266</c:v>
                </c:pt>
                <c:pt idx="1299">
                  <c:v>43265</c:v>
                </c:pt>
                <c:pt idx="1300">
                  <c:v>43264</c:v>
                </c:pt>
                <c:pt idx="1301">
                  <c:v>43263</c:v>
                </c:pt>
                <c:pt idx="1302">
                  <c:v>43262</c:v>
                </c:pt>
                <c:pt idx="1303">
                  <c:v>43259</c:v>
                </c:pt>
                <c:pt idx="1304">
                  <c:v>43258</c:v>
                </c:pt>
                <c:pt idx="1305">
                  <c:v>43257</c:v>
                </c:pt>
                <c:pt idx="1306">
                  <c:v>43256</c:v>
                </c:pt>
                <c:pt idx="1307">
                  <c:v>43255</c:v>
                </c:pt>
                <c:pt idx="1308">
                  <c:v>43252</c:v>
                </c:pt>
                <c:pt idx="1309">
                  <c:v>43251</c:v>
                </c:pt>
                <c:pt idx="1310">
                  <c:v>43250</c:v>
                </c:pt>
                <c:pt idx="1311">
                  <c:v>43249</c:v>
                </c:pt>
                <c:pt idx="1312">
                  <c:v>43245</c:v>
                </c:pt>
                <c:pt idx="1313">
                  <c:v>43244</c:v>
                </c:pt>
                <c:pt idx="1314">
                  <c:v>43243</c:v>
                </c:pt>
                <c:pt idx="1315">
                  <c:v>43242</c:v>
                </c:pt>
                <c:pt idx="1316">
                  <c:v>43241</c:v>
                </c:pt>
                <c:pt idx="1317">
                  <c:v>43238</c:v>
                </c:pt>
                <c:pt idx="1318">
                  <c:v>43237</c:v>
                </c:pt>
                <c:pt idx="1319">
                  <c:v>43236</c:v>
                </c:pt>
                <c:pt idx="1320">
                  <c:v>43235</c:v>
                </c:pt>
                <c:pt idx="1321">
                  <c:v>43234</c:v>
                </c:pt>
                <c:pt idx="1322">
                  <c:v>43231</c:v>
                </c:pt>
                <c:pt idx="1323">
                  <c:v>43230</c:v>
                </c:pt>
                <c:pt idx="1324">
                  <c:v>43229</c:v>
                </c:pt>
                <c:pt idx="1325">
                  <c:v>43228</c:v>
                </c:pt>
                <c:pt idx="1326">
                  <c:v>43227</c:v>
                </c:pt>
                <c:pt idx="1327">
                  <c:v>43224</c:v>
                </c:pt>
                <c:pt idx="1328">
                  <c:v>43223</c:v>
                </c:pt>
                <c:pt idx="1329">
                  <c:v>43222</c:v>
                </c:pt>
                <c:pt idx="1330">
                  <c:v>43221</c:v>
                </c:pt>
                <c:pt idx="1331">
                  <c:v>43220</c:v>
                </c:pt>
                <c:pt idx="1332">
                  <c:v>43217</c:v>
                </c:pt>
                <c:pt idx="1333">
                  <c:v>43216</c:v>
                </c:pt>
                <c:pt idx="1334">
                  <c:v>43215</c:v>
                </c:pt>
                <c:pt idx="1335">
                  <c:v>43214</c:v>
                </c:pt>
                <c:pt idx="1336">
                  <c:v>43213</c:v>
                </c:pt>
                <c:pt idx="1337">
                  <c:v>43210</c:v>
                </c:pt>
                <c:pt idx="1338">
                  <c:v>43209</c:v>
                </c:pt>
                <c:pt idx="1339">
                  <c:v>43208</c:v>
                </c:pt>
                <c:pt idx="1340">
                  <c:v>43207</c:v>
                </c:pt>
                <c:pt idx="1341">
                  <c:v>43206</c:v>
                </c:pt>
                <c:pt idx="1342">
                  <c:v>43203</c:v>
                </c:pt>
                <c:pt idx="1343">
                  <c:v>43202</c:v>
                </c:pt>
                <c:pt idx="1344">
                  <c:v>43201</c:v>
                </c:pt>
                <c:pt idx="1345">
                  <c:v>43200</c:v>
                </c:pt>
                <c:pt idx="1346">
                  <c:v>43199</c:v>
                </c:pt>
                <c:pt idx="1347">
                  <c:v>43196</c:v>
                </c:pt>
                <c:pt idx="1348">
                  <c:v>43195</c:v>
                </c:pt>
                <c:pt idx="1349">
                  <c:v>43194</c:v>
                </c:pt>
                <c:pt idx="1350">
                  <c:v>43193</c:v>
                </c:pt>
                <c:pt idx="1351">
                  <c:v>43192</c:v>
                </c:pt>
                <c:pt idx="1352">
                  <c:v>43188</c:v>
                </c:pt>
                <c:pt idx="1353">
                  <c:v>43187</c:v>
                </c:pt>
                <c:pt idx="1354">
                  <c:v>43186</c:v>
                </c:pt>
                <c:pt idx="1355">
                  <c:v>43185</c:v>
                </c:pt>
                <c:pt idx="1356">
                  <c:v>43182</c:v>
                </c:pt>
                <c:pt idx="1357">
                  <c:v>43181</c:v>
                </c:pt>
                <c:pt idx="1358">
                  <c:v>43180</c:v>
                </c:pt>
                <c:pt idx="1359">
                  <c:v>43179</c:v>
                </c:pt>
                <c:pt idx="1360">
                  <c:v>43178</c:v>
                </c:pt>
                <c:pt idx="1361">
                  <c:v>43175</c:v>
                </c:pt>
                <c:pt idx="1362">
                  <c:v>43174</c:v>
                </c:pt>
                <c:pt idx="1363">
                  <c:v>43173</c:v>
                </c:pt>
                <c:pt idx="1364">
                  <c:v>43172</c:v>
                </c:pt>
                <c:pt idx="1365">
                  <c:v>43171</c:v>
                </c:pt>
                <c:pt idx="1366">
                  <c:v>43168</c:v>
                </c:pt>
                <c:pt idx="1367">
                  <c:v>43167</c:v>
                </c:pt>
                <c:pt idx="1368">
                  <c:v>43166</c:v>
                </c:pt>
                <c:pt idx="1369">
                  <c:v>43165</c:v>
                </c:pt>
                <c:pt idx="1370">
                  <c:v>43164</c:v>
                </c:pt>
                <c:pt idx="1371">
                  <c:v>43161</c:v>
                </c:pt>
                <c:pt idx="1372">
                  <c:v>43160</c:v>
                </c:pt>
                <c:pt idx="1373">
                  <c:v>43159</c:v>
                </c:pt>
                <c:pt idx="1374">
                  <c:v>43158</c:v>
                </c:pt>
                <c:pt idx="1375">
                  <c:v>43157</c:v>
                </c:pt>
                <c:pt idx="1376">
                  <c:v>43154</c:v>
                </c:pt>
                <c:pt idx="1377">
                  <c:v>43153</c:v>
                </c:pt>
                <c:pt idx="1378">
                  <c:v>43152</c:v>
                </c:pt>
                <c:pt idx="1379">
                  <c:v>43151</c:v>
                </c:pt>
                <c:pt idx="1380">
                  <c:v>43147</c:v>
                </c:pt>
                <c:pt idx="1381">
                  <c:v>43146</c:v>
                </c:pt>
                <c:pt idx="1382">
                  <c:v>43145</c:v>
                </c:pt>
                <c:pt idx="1383">
                  <c:v>43144</c:v>
                </c:pt>
                <c:pt idx="1384">
                  <c:v>43143</c:v>
                </c:pt>
                <c:pt idx="1385">
                  <c:v>43140</c:v>
                </c:pt>
                <c:pt idx="1386">
                  <c:v>43139</c:v>
                </c:pt>
                <c:pt idx="1387">
                  <c:v>43138</c:v>
                </c:pt>
                <c:pt idx="1388">
                  <c:v>43137</c:v>
                </c:pt>
                <c:pt idx="1389">
                  <c:v>43136</c:v>
                </c:pt>
                <c:pt idx="1390">
                  <c:v>43133</c:v>
                </c:pt>
                <c:pt idx="1391">
                  <c:v>43132</c:v>
                </c:pt>
                <c:pt idx="1392">
                  <c:v>43131</c:v>
                </c:pt>
                <c:pt idx="1393">
                  <c:v>43130</c:v>
                </c:pt>
                <c:pt idx="1394">
                  <c:v>43129</c:v>
                </c:pt>
                <c:pt idx="1395">
                  <c:v>43126</c:v>
                </c:pt>
                <c:pt idx="1396">
                  <c:v>43125</c:v>
                </c:pt>
                <c:pt idx="1397">
                  <c:v>43124</c:v>
                </c:pt>
                <c:pt idx="1398">
                  <c:v>43123</c:v>
                </c:pt>
                <c:pt idx="1399">
                  <c:v>43122</c:v>
                </c:pt>
                <c:pt idx="1400">
                  <c:v>43119</c:v>
                </c:pt>
                <c:pt idx="1401">
                  <c:v>43118</c:v>
                </c:pt>
                <c:pt idx="1402">
                  <c:v>43117</c:v>
                </c:pt>
                <c:pt idx="1403">
                  <c:v>43116</c:v>
                </c:pt>
                <c:pt idx="1404">
                  <c:v>43112</c:v>
                </c:pt>
                <c:pt idx="1405">
                  <c:v>43111</c:v>
                </c:pt>
                <c:pt idx="1406">
                  <c:v>43110</c:v>
                </c:pt>
                <c:pt idx="1407">
                  <c:v>43109</c:v>
                </c:pt>
                <c:pt idx="1408">
                  <c:v>43108</c:v>
                </c:pt>
                <c:pt idx="1409">
                  <c:v>43105</c:v>
                </c:pt>
                <c:pt idx="1410">
                  <c:v>43104</c:v>
                </c:pt>
                <c:pt idx="1411">
                  <c:v>43103</c:v>
                </c:pt>
                <c:pt idx="1412">
                  <c:v>43102</c:v>
                </c:pt>
                <c:pt idx="1413">
                  <c:v>43098</c:v>
                </c:pt>
                <c:pt idx="1414">
                  <c:v>43097</c:v>
                </c:pt>
                <c:pt idx="1415">
                  <c:v>43096</c:v>
                </c:pt>
                <c:pt idx="1416">
                  <c:v>43095</c:v>
                </c:pt>
                <c:pt idx="1417">
                  <c:v>43091</c:v>
                </c:pt>
                <c:pt idx="1418">
                  <c:v>43090</c:v>
                </c:pt>
                <c:pt idx="1419">
                  <c:v>43089</c:v>
                </c:pt>
                <c:pt idx="1420">
                  <c:v>43088</c:v>
                </c:pt>
                <c:pt idx="1421">
                  <c:v>43087</c:v>
                </c:pt>
                <c:pt idx="1422">
                  <c:v>43084</c:v>
                </c:pt>
                <c:pt idx="1423">
                  <c:v>43083</c:v>
                </c:pt>
                <c:pt idx="1424">
                  <c:v>43082</c:v>
                </c:pt>
                <c:pt idx="1425">
                  <c:v>43081</c:v>
                </c:pt>
                <c:pt idx="1426">
                  <c:v>43080</c:v>
                </c:pt>
                <c:pt idx="1427">
                  <c:v>43077</c:v>
                </c:pt>
                <c:pt idx="1428">
                  <c:v>43076</c:v>
                </c:pt>
                <c:pt idx="1429">
                  <c:v>43075</c:v>
                </c:pt>
                <c:pt idx="1430">
                  <c:v>43074</c:v>
                </c:pt>
                <c:pt idx="1431">
                  <c:v>43073</c:v>
                </c:pt>
                <c:pt idx="1432">
                  <c:v>43070</c:v>
                </c:pt>
                <c:pt idx="1433">
                  <c:v>43069</c:v>
                </c:pt>
                <c:pt idx="1434">
                  <c:v>43068</c:v>
                </c:pt>
                <c:pt idx="1435">
                  <c:v>43067</c:v>
                </c:pt>
                <c:pt idx="1436">
                  <c:v>43066</c:v>
                </c:pt>
                <c:pt idx="1437">
                  <c:v>43063</c:v>
                </c:pt>
                <c:pt idx="1438">
                  <c:v>43061</c:v>
                </c:pt>
                <c:pt idx="1439">
                  <c:v>43060</c:v>
                </c:pt>
                <c:pt idx="1440">
                  <c:v>43059</c:v>
                </c:pt>
                <c:pt idx="1441">
                  <c:v>43056</c:v>
                </c:pt>
                <c:pt idx="1442">
                  <c:v>43055</c:v>
                </c:pt>
                <c:pt idx="1443">
                  <c:v>43054</c:v>
                </c:pt>
                <c:pt idx="1444">
                  <c:v>43053</c:v>
                </c:pt>
                <c:pt idx="1445">
                  <c:v>43052</c:v>
                </c:pt>
                <c:pt idx="1446">
                  <c:v>43049</c:v>
                </c:pt>
                <c:pt idx="1447">
                  <c:v>43048</c:v>
                </c:pt>
                <c:pt idx="1448">
                  <c:v>43047</c:v>
                </c:pt>
                <c:pt idx="1449">
                  <c:v>43046</c:v>
                </c:pt>
                <c:pt idx="1450">
                  <c:v>43045</c:v>
                </c:pt>
                <c:pt idx="1451">
                  <c:v>43042</c:v>
                </c:pt>
                <c:pt idx="1452">
                  <c:v>43041</c:v>
                </c:pt>
                <c:pt idx="1453">
                  <c:v>43040</c:v>
                </c:pt>
                <c:pt idx="1454">
                  <c:v>43039</c:v>
                </c:pt>
                <c:pt idx="1455">
                  <c:v>43038</c:v>
                </c:pt>
                <c:pt idx="1456">
                  <c:v>43035</c:v>
                </c:pt>
                <c:pt idx="1457">
                  <c:v>43034</c:v>
                </c:pt>
                <c:pt idx="1458">
                  <c:v>43033</c:v>
                </c:pt>
                <c:pt idx="1459">
                  <c:v>43032</c:v>
                </c:pt>
                <c:pt idx="1460">
                  <c:v>43031</c:v>
                </c:pt>
                <c:pt idx="1461">
                  <c:v>43028</c:v>
                </c:pt>
                <c:pt idx="1462">
                  <c:v>43027</c:v>
                </c:pt>
                <c:pt idx="1463">
                  <c:v>43026</c:v>
                </c:pt>
                <c:pt idx="1464">
                  <c:v>43025</c:v>
                </c:pt>
                <c:pt idx="1465">
                  <c:v>43024</c:v>
                </c:pt>
                <c:pt idx="1466">
                  <c:v>43021</c:v>
                </c:pt>
                <c:pt idx="1467">
                  <c:v>43020</c:v>
                </c:pt>
                <c:pt idx="1468">
                  <c:v>43019</c:v>
                </c:pt>
                <c:pt idx="1469">
                  <c:v>43018</c:v>
                </c:pt>
                <c:pt idx="1470">
                  <c:v>43017</c:v>
                </c:pt>
                <c:pt idx="1471">
                  <c:v>43014</c:v>
                </c:pt>
                <c:pt idx="1472">
                  <c:v>43013</c:v>
                </c:pt>
                <c:pt idx="1473">
                  <c:v>43012</c:v>
                </c:pt>
                <c:pt idx="1474">
                  <c:v>43011</c:v>
                </c:pt>
                <c:pt idx="1475">
                  <c:v>43010</c:v>
                </c:pt>
                <c:pt idx="1476">
                  <c:v>43007</c:v>
                </c:pt>
                <c:pt idx="1477">
                  <c:v>43006</c:v>
                </c:pt>
                <c:pt idx="1478">
                  <c:v>43005</c:v>
                </c:pt>
                <c:pt idx="1479">
                  <c:v>43004</c:v>
                </c:pt>
                <c:pt idx="1480">
                  <c:v>43003</c:v>
                </c:pt>
                <c:pt idx="1481">
                  <c:v>43000</c:v>
                </c:pt>
                <c:pt idx="1482">
                  <c:v>42999</c:v>
                </c:pt>
                <c:pt idx="1483">
                  <c:v>42998</c:v>
                </c:pt>
                <c:pt idx="1484">
                  <c:v>42997</c:v>
                </c:pt>
                <c:pt idx="1485">
                  <c:v>42996</c:v>
                </c:pt>
                <c:pt idx="1486">
                  <c:v>42993</c:v>
                </c:pt>
                <c:pt idx="1487">
                  <c:v>42992</c:v>
                </c:pt>
                <c:pt idx="1488">
                  <c:v>42991</c:v>
                </c:pt>
                <c:pt idx="1489">
                  <c:v>42990</c:v>
                </c:pt>
                <c:pt idx="1490">
                  <c:v>42989</c:v>
                </c:pt>
                <c:pt idx="1491">
                  <c:v>42986</c:v>
                </c:pt>
                <c:pt idx="1492">
                  <c:v>42985</c:v>
                </c:pt>
                <c:pt idx="1493">
                  <c:v>42984</c:v>
                </c:pt>
                <c:pt idx="1494">
                  <c:v>42983</c:v>
                </c:pt>
                <c:pt idx="1495">
                  <c:v>42979</c:v>
                </c:pt>
                <c:pt idx="1496">
                  <c:v>42978</c:v>
                </c:pt>
                <c:pt idx="1497">
                  <c:v>42977</c:v>
                </c:pt>
                <c:pt idx="1498">
                  <c:v>42976</c:v>
                </c:pt>
                <c:pt idx="1499">
                  <c:v>42975</c:v>
                </c:pt>
                <c:pt idx="1500">
                  <c:v>42972</c:v>
                </c:pt>
                <c:pt idx="1501">
                  <c:v>42971</c:v>
                </c:pt>
                <c:pt idx="1502">
                  <c:v>42970</c:v>
                </c:pt>
                <c:pt idx="1503">
                  <c:v>42969</c:v>
                </c:pt>
                <c:pt idx="1504">
                  <c:v>42968</c:v>
                </c:pt>
                <c:pt idx="1505">
                  <c:v>42965</c:v>
                </c:pt>
                <c:pt idx="1506">
                  <c:v>42964</c:v>
                </c:pt>
                <c:pt idx="1507">
                  <c:v>42963</c:v>
                </c:pt>
                <c:pt idx="1508">
                  <c:v>42962</c:v>
                </c:pt>
                <c:pt idx="1509">
                  <c:v>42961</c:v>
                </c:pt>
                <c:pt idx="1510">
                  <c:v>42958</c:v>
                </c:pt>
                <c:pt idx="1511">
                  <c:v>42957</c:v>
                </c:pt>
                <c:pt idx="1512">
                  <c:v>42956</c:v>
                </c:pt>
                <c:pt idx="1513">
                  <c:v>42955</c:v>
                </c:pt>
                <c:pt idx="1514">
                  <c:v>42954</c:v>
                </c:pt>
                <c:pt idx="1515">
                  <c:v>42951</c:v>
                </c:pt>
                <c:pt idx="1516">
                  <c:v>42950</c:v>
                </c:pt>
                <c:pt idx="1517">
                  <c:v>42949</c:v>
                </c:pt>
                <c:pt idx="1518">
                  <c:v>42948</c:v>
                </c:pt>
                <c:pt idx="1519">
                  <c:v>42947</c:v>
                </c:pt>
                <c:pt idx="1520">
                  <c:v>42944</c:v>
                </c:pt>
                <c:pt idx="1521">
                  <c:v>42943</c:v>
                </c:pt>
                <c:pt idx="1522">
                  <c:v>42942</c:v>
                </c:pt>
                <c:pt idx="1523">
                  <c:v>42941</c:v>
                </c:pt>
                <c:pt idx="1524">
                  <c:v>42940</c:v>
                </c:pt>
                <c:pt idx="1525">
                  <c:v>42937</c:v>
                </c:pt>
                <c:pt idx="1526">
                  <c:v>42936</c:v>
                </c:pt>
                <c:pt idx="1527">
                  <c:v>42935</c:v>
                </c:pt>
                <c:pt idx="1528">
                  <c:v>42934</c:v>
                </c:pt>
                <c:pt idx="1529">
                  <c:v>42933</c:v>
                </c:pt>
                <c:pt idx="1530">
                  <c:v>42930</c:v>
                </c:pt>
                <c:pt idx="1531">
                  <c:v>42929</c:v>
                </c:pt>
                <c:pt idx="1532">
                  <c:v>42928</c:v>
                </c:pt>
                <c:pt idx="1533">
                  <c:v>42927</c:v>
                </c:pt>
                <c:pt idx="1534">
                  <c:v>42926</c:v>
                </c:pt>
                <c:pt idx="1535">
                  <c:v>42923</c:v>
                </c:pt>
                <c:pt idx="1536">
                  <c:v>42922</c:v>
                </c:pt>
                <c:pt idx="1537">
                  <c:v>42921</c:v>
                </c:pt>
                <c:pt idx="1538">
                  <c:v>42919</c:v>
                </c:pt>
                <c:pt idx="1539">
                  <c:v>42916</c:v>
                </c:pt>
                <c:pt idx="1540">
                  <c:v>42915</c:v>
                </c:pt>
                <c:pt idx="1541">
                  <c:v>42914</c:v>
                </c:pt>
                <c:pt idx="1542">
                  <c:v>42913</c:v>
                </c:pt>
                <c:pt idx="1543">
                  <c:v>42912</c:v>
                </c:pt>
                <c:pt idx="1544">
                  <c:v>42909</c:v>
                </c:pt>
                <c:pt idx="1545">
                  <c:v>42908</c:v>
                </c:pt>
                <c:pt idx="1546">
                  <c:v>42907</c:v>
                </c:pt>
                <c:pt idx="1547">
                  <c:v>42906</c:v>
                </c:pt>
                <c:pt idx="1548">
                  <c:v>42905</c:v>
                </c:pt>
                <c:pt idx="1549">
                  <c:v>42902</c:v>
                </c:pt>
                <c:pt idx="1550">
                  <c:v>42901</c:v>
                </c:pt>
                <c:pt idx="1551">
                  <c:v>42900</c:v>
                </c:pt>
                <c:pt idx="1552">
                  <c:v>42899</c:v>
                </c:pt>
                <c:pt idx="1553">
                  <c:v>42898</c:v>
                </c:pt>
                <c:pt idx="1554">
                  <c:v>42895</c:v>
                </c:pt>
                <c:pt idx="1555">
                  <c:v>42894</c:v>
                </c:pt>
                <c:pt idx="1556">
                  <c:v>42893</c:v>
                </c:pt>
                <c:pt idx="1557">
                  <c:v>42892</c:v>
                </c:pt>
                <c:pt idx="1558">
                  <c:v>42891</c:v>
                </c:pt>
                <c:pt idx="1559">
                  <c:v>42888</c:v>
                </c:pt>
                <c:pt idx="1560">
                  <c:v>42887</c:v>
                </c:pt>
                <c:pt idx="1561">
                  <c:v>42886</c:v>
                </c:pt>
                <c:pt idx="1562">
                  <c:v>42885</c:v>
                </c:pt>
                <c:pt idx="1563">
                  <c:v>42881</c:v>
                </c:pt>
                <c:pt idx="1564">
                  <c:v>42880</c:v>
                </c:pt>
                <c:pt idx="1565">
                  <c:v>42879</c:v>
                </c:pt>
                <c:pt idx="1566">
                  <c:v>42878</c:v>
                </c:pt>
                <c:pt idx="1567">
                  <c:v>42877</c:v>
                </c:pt>
                <c:pt idx="1568">
                  <c:v>42874</c:v>
                </c:pt>
                <c:pt idx="1569">
                  <c:v>42873</c:v>
                </c:pt>
                <c:pt idx="1570">
                  <c:v>42872</c:v>
                </c:pt>
                <c:pt idx="1571">
                  <c:v>42871</c:v>
                </c:pt>
                <c:pt idx="1572">
                  <c:v>42870</c:v>
                </c:pt>
                <c:pt idx="1573">
                  <c:v>42867</c:v>
                </c:pt>
                <c:pt idx="1574">
                  <c:v>42866</c:v>
                </c:pt>
                <c:pt idx="1575">
                  <c:v>42865</c:v>
                </c:pt>
                <c:pt idx="1576">
                  <c:v>42864</c:v>
                </c:pt>
                <c:pt idx="1577">
                  <c:v>42863</c:v>
                </c:pt>
                <c:pt idx="1578">
                  <c:v>42860</c:v>
                </c:pt>
                <c:pt idx="1579">
                  <c:v>42859</c:v>
                </c:pt>
                <c:pt idx="1580">
                  <c:v>42858</c:v>
                </c:pt>
                <c:pt idx="1581">
                  <c:v>42857</c:v>
                </c:pt>
                <c:pt idx="1582">
                  <c:v>42856</c:v>
                </c:pt>
                <c:pt idx="1583">
                  <c:v>42853</c:v>
                </c:pt>
                <c:pt idx="1584">
                  <c:v>42852</c:v>
                </c:pt>
                <c:pt idx="1585">
                  <c:v>42851</c:v>
                </c:pt>
                <c:pt idx="1586">
                  <c:v>42850</c:v>
                </c:pt>
                <c:pt idx="1587">
                  <c:v>42849</c:v>
                </c:pt>
                <c:pt idx="1588">
                  <c:v>42846</c:v>
                </c:pt>
                <c:pt idx="1589">
                  <c:v>42845</c:v>
                </c:pt>
                <c:pt idx="1590">
                  <c:v>42844</c:v>
                </c:pt>
                <c:pt idx="1591">
                  <c:v>42843</c:v>
                </c:pt>
                <c:pt idx="1592">
                  <c:v>42842</c:v>
                </c:pt>
                <c:pt idx="1593">
                  <c:v>42838</c:v>
                </c:pt>
                <c:pt idx="1594">
                  <c:v>42837</c:v>
                </c:pt>
                <c:pt idx="1595">
                  <c:v>42836</c:v>
                </c:pt>
                <c:pt idx="1596">
                  <c:v>42835</c:v>
                </c:pt>
                <c:pt idx="1597">
                  <c:v>42832</c:v>
                </c:pt>
                <c:pt idx="1598">
                  <c:v>42831</c:v>
                </c:pt>
                <c:pt idx="1599">
                  <c:v>42830</c:v>
                </c:pt>
                <c:pt idx="1600">
                  <c:v>42829</c:v>
                </c:pt>
                <c:pt idx="1601">
                  <c:v>42828</c:v>
                </c:pt>
                <c:pt idx="1602">
                  <c:v>42825</c:v>
                </c:pt>
                <c:pt idx="1603">
                  <c:v>42824</c:v>
                </c:pt>
                <c:pt idx="1604">
                  <c:v>42823</c:v>
                </c:pt>
                <c:pt idx="1605">
                  <c:v>42822</c:v>
                </c:pt>
                <c:pt idx="1606">
                  <c:v>42821</c:v>
                </c:pt>
                <c:pt idx="1607">
                  <c:v>42818</c:v>
                </c:pt>
                <c:pt idx="1608">
                  <c:v>42817</c:v>
                </c:pt>
                <c:pt idx="1609">
                  <c:v>42816</c:v>
                </c:pt>
                <c:pt idx="1610">
                  <c:v>42815</c:v>
                </c:pt>
                <c:pt idx="1611">
                  <c:v>42814</c:v>
                </c:pt>
                <c:pt idx="1612">
                  <c:v>42811</c:v>
                </c:pt>
                <c:pt idx="1613">
                  <c:v>42810</c:v>
                </c:pt>
                <c:pt idx="1614">
                  <c:v>42809</c:v>
                </c:pt>
                <c:pt idx="1615">
                  <c:v>42808</c:v>
                </c:pt>
                <c:pt idx="1616">
                  <c:v>42807</c:v>
                </c:pt>
                <c:pt idx="1617">
                  <c:v>42804</c:v>
                </c:pt>
                <c:pt idx="1618">
                  <c:v>42803</c:v>
                </c:pt>
                <c:pt idx="1619">
                  <c:v>42802</c:v>
                </c:pt>
                <c:pt idx="1620">
                  <c:v>42801</c:v>
                </c:pt>
                <c:pt idx="1621">
                  <c:v>42800</c:v>
                </c:pt>
                <c:pt idx="1622">
                  <c:v>42797</c:v>
                </c:pt>
                <c:pt idx="1623">
                  <c:v>42796</c:v>
                </c:pt>
                <c:pt idx="1624">
                  <c:v>42795</c:v>
                </c:pt>
                <c:pt idx="1625">
                  <c:v>42794</c:v>
                </c:pt>
                <c:pt idx="1626">
                  <c:v>42793</c:v>
                </c:pt>
                <c:pt idx="1627">
                  <c:v>42790</c:v>
                </c:pt>
                <c:pt idx="1628">
                  <c:v>42789</c:v>
                </c:pt>
                <c:pt idx="1629">
                  <c:v>42788</c:v>
                </c:pt>
                <c:pt idx="1630">
                  <c:v>42787</c:v>
                </c:pt>
                <c:pt idx="1631">
                  <c:v>42783</c:v>
                </c:pt>
                <c:pt idx="1632">
                  <c:v>42782</c:v>
                </c:pt>
                <c:pt idx="1633">
                  <c:v>42781</c:v>
                </c:pt>
                <c:pt idx="1634">
                  <c:v>42780</c:v>
                </c:pt>
                <c:pt idx="1635">
                  <c:v>42779</c:v>
                </c:pt>
                <c:pt idx="1636">
                  <c:v>42776</c:v>
                </c:pt>
                <c:pt idx="1637">
                  <c:v>42775</c:v>
                </c:pt>
                <c:pt idx="1638">
                  <c:v>42774</c:v>
                </c:pt>
                <c:pt idx="1639">
                  <c:v>42773</c:v>
                </c:pt>
                <c:pt idx="1640">
                  <c:v>42772</c:v>
                </c:pt>
                <c:pt idx="1641">
                  <c:v>42769</c:v>
                </c:pt>
                <c:pt idx="1642">
                  <c:v>42768</c:v>
                </c:pt>
                <c:pt idx="1643">
                  <c:v>42767</c:v>
                </c:pt>
                <c:pt idx="1644">
                  <c:v>42766</c:v>
                </c:pt>
                <c:pt idx="1645">
                  <c:v>42765</c:v>
                </c:pt>
                <c:pt idx="1646">
                  <c:v>42762</c:v>
                </c:pt>
                <c:pt idx="1647">
                  <c:v>42761</c:v>
                </c:pt>
                <c:pt idx="1648">
                  <c:v>42760</c:v>
                </c:pt>
                <c:pt idx="1649">
                  <c:v>42759</c:v>
                </c:pt>
                <c:pt idx="1650">
                  <c:v>42758</c:v>
                </c:pt>
                <c:pt idx="1651">
                  <c:v>42755</c:v>
                </c:pt>
                <c:pt idx="1652">
                  <c:v>42754</c:v>
                </c:pt>
                <c:pt idx="1653">
                  <c:v>42753</c:v>
                </c:pt>
                <c:pt idx="1654">
                  <c:v>42752</c:v>
                </c:pt>
                <c:pt idx="1655">
                  <c:v>42748</c:v>
                </c:pt>
                <c:pt idx="1656">
                  <c:v>42747</c:v>
                </c:pt>
                <c:pt idx="1657">
                  <c:v>42746</c:v>
                </c:pt>
                <c:pt idx="1658">
                  <c:v>42745</c:v>
                </c:pt>
                <c:pt idx="1659">
                  <c:v>42744</c:v>
                </c:pt>
                <c:pt idx="1660">
                  <c:v>42741</c:v>
                </c:pt>
                <c:pt idx="1661">
                  <c:v>42740</c:v>
                </c:pt>
                <c:pt idx="1662">
                  <c:v>42739</c:v>
                </c:pt>
                <c:pt idx="1663">
                  <c:v>42738</c:v>
                </c:pt>
                <c:pt idx="1664">
                  <c:v>42734</c:v>
                </c:pt>
                <c:pt idx="1665">
                  <c:v>42733</c:v>
                </c:pt>
                <c:pt idx="1666">
                  <c:v>42732</c:v>
                </c:pt>
                <c:pt idx="1667">
                  <c:v>42731</c:v>
                </c:pt>
                <c:pt idx="1668">
                  <c:v>42727</c:v>
                </c:pt>
                <c:pt idx="1669">
                  <c:v>42726</c:v>
                </c:pt>
                <c:pt idx="1670">
                  <c:v>42725</c:v>
                </c:pt>
                <c:pt idx="1671">
                  <c:v>42724</c:v>
                </c:pt>
                <c:pt idx="1672">
                  <c:v>42723</c:v>
                </c:pt>
                <c:pt idx="1673">
                  <c:v>42720</c:v>
                </c:pt>
                <c:pt idx="1674">
                  <c:v>42719</c:v>
                </c:pt>
                <c:pt idx="1675">
                  <c:v>42718</c:v>
                </c:pt>
                <c:pt idx="1676">
                  <c:v>42717</c:v>
                </c:pt>
                <c:pt idx="1677">
                  <c:v>42716</c:v>
                </c:pt>
                <c:pt idx="1678">
                  <c:v>42713</c:v>
                </c:pt>
                <c:pt idx="1679">
                  <c:v>42712</c:v>
                </c:pt>
                <c:pt idx="1680">
                  <c:v>42711</c:v>
                </c:pt>
                <c:pt idx="1681">
                  <c:v>42710</c:v>
                </c:pt>
                <c:pt idx="1682">
                  <c:v>42709</c:v>
                </c:pt>
                <c:pt idx="1683">
                  <c:v>42706</c:v>
                </c:pt>
                <c:pt idx="1684">
                  <c:v>42705</c:v>
                </c:pt>
                <c:pt idx="1685">
                  <c:v>42704</c:v>
                </c:pt>
                <c:pt idx="1686">
                  <c:v>42703</c:v>
                </c:pt>
                <c:pt idx="1687">
                  <c:v>42702</c:v>
                </c:pt>
                <c:pt idx="1688">
                  <c:v>42699</c:v>
                </c:pt>
                <c:pt idx="1689">
                  <c:v>42697</c:v>
                </c:pt>
                <c:pt idx="1690">
                  <c:v>42696</c:v>
                </c:pt>
                <c:pt idx="1691">
                  <c:v>42695</c:v>
                </c:pt>
                <c:pt idx="1692">
                  <c:v>42692</c:v>
                </c:pt>
                <c:pt idx="1693">
                  <c:v>42691</c:v>
                </c:pt>
                <c:pt idx="1694">
                  <c:v>42690</c:v>
                </c:pt>
                <c:pt idx="1695">
                  <c:v>42689</c:v>
                </c:pt>
                <c:pt idx="1696">
                  <c:v>42688</c:v>
                </c:pt>
                <c:pt idx="1697">
                  <c:v>42685</c:v>
                </c:pt>
                <c:pt idx="1698">
                  <c:v>42684</c:v>
                </c:pt>
                <c:pt idx="1699">
                  <c:v>42683</c:v>
                </c:pt>
                <c:pt idx="1700">
                  <c:v>42682</c:v>
                </c:pt>
                <c:pt idx="1701">
                  <c:v>42681</c:v>
                </c:pt>
                <c:pt idx="1702">
                  <c:v>42678</c:v>
                </c:pt>
                <c:pt idx="1703">
                  <c:v>42677</c:v>
                </c:pt>
                <c:pt idx="1704">
                  <c:v>42676</c:v>
                </c:pt>
                <c:pt idx="1705">
                  <c:v>42675</c:v>
                </c:pt>
                <c:pt idx="1706">
                  <c:v>42674</c:v>
                </c:pt>
                <c:pt idx="1707">
                  <c:v>42671</c:v>
                </c:pt>
                <c:pt idx="1708">
                  <c:v>42670</c:v>
                </c:pt>
                <c:pt idx="1709">
                  <c:v>42669</c:v>
                </c:pt>
                <c:pt idx="1710">
                  <c:v>42668</c:v>
                </c:pt>
                <c:pt idx="1711">
                  <c:v>42667</c:v>
                </c:pt>
                <c:pt idx="1712">
                  <c:v>42664</c:v>
                </c:pt>
                <c:pt idx="1713">
                  <c:v>42663</c:v>
                </c:pt>
                <c:pt idx="1714">
                  <c:v>42662</c:v>
                </c:pt>
                <c:pt idx="1715">
                  <c:v>42661</c:v>
                </c:pt>
                <c:pt idx="1716">
                  <c:v>42660</c:v>
                </c:pt>
                <c:pt idx="1717">
                  <c:v>42657</c:v>
                </c:pt>
                <c:pt idx="1718">
                  <c:v>42656</c:v>
                </c:pt>
                <c:pt idx="1719">
                  <c:v>42655</c:v>
                </c:pt>
                <c:pt idx="1720">
                  <c:v>42654</c:v>
                </c:pt>
                <c:pt idx="1721">
                  <c:v>42653</c:v>
                </c:pt>
                <c:pt idx="1722">
                  <c:v>42650</c:v>
                </c:pt>
                <c:pt idx="1723">
                  <c:v>42649</c:v>
                </c:pt>
                <c:pt idx="1724">
                  <c:v>42648</c:v>
                </c:pt>
                <c:pt idx="1725">
                  <c:v>42647</c:v>
                </c:pt>
                <c:pt idx="1726">
                  <c:v>42646</c:v>
                </c:pt>
                <c:pt idx="1727">
                  <c:v>42643</c:v>
                </c:pt>
                <c:pt idx="1728">
                  <c:v>42642</c:v>
                </c:pt>
                <c:pt idx="1729">
                  <c:v>42641</c:v>
                </c:pt>
                <c:pt idx="1730">
                  <c:v>42640</c:v>
                </c:pt>
                <c:pt idx="1731">
                  <c:v>42639</c:v>
                </c:pt>
                <c:pt idx="1732">
                  <c:v>42636</c:v>
                </c:pt>
                <c:pt idx="1733">
                  <c:v>42635</c:v>
                </c:pt>
                <c:pt idx="1734">
                  <c:v>42634</c:v>
                </c:pt>
                <c:pt idx="1735">
                  <c:v>42633</c:v>
                </c:pt>
                <c:pt idx="1736">
                  <c:v>42632</c:v>
                </c:pt>
                <c:pt idx="1737">
                  <c:v>42629</c:v>
                </c:pt>
                <c:pt idx="1738">
                  <c:v>42628</c:v>
                </c:pt>
                <c:pt idx="1739">
                  <c:v>42627</c:v>
                </c:pt>
                <c:pt idx="1740">
                  <c:v>42626</c:v>
                </c:pt>
                <c:pt idx="1741">
                  <c:v>42625</c:v>
                </c:pt>
                <c:pt idx="1742">
                  <c:v>42622</c:v>
                </c:pt>
                <c:pt idx="1743">
                  <c:v>42621</c:v>
                </c:pt>
                <c:pt idx="1744">
                  <c:v>42620</c:v>
                </c:pt>
                <c:pt idx="1745">
                  <c:v>42619</c:v>
                </c:pt>
                <c:pt idx="1746">
                  <c:v>42615</c:v>
                </c:pt>
                <c:pt idx="1747">
                  <c:v>42614</c:v>
                </c:pt>
                <c:pt idx="1748">
                  <c:v>42613</c:v>
                </c:pt>
                <c:pt idx="1749">
                  <c:v>42612</c:v>
                </c:pt>
                <c:pt idx="1750">
                  <c:v>42611</c:v>
                </c:pt>
                <c:pt idx="1751">
                  <c:v>42608</c:v>
                </c:pt>
                <c:pt idx="1752">
                  <c:v>42607</c:v>
                </c:pt>
                <c:pt idx="1753">
                  <c:v>42606</c:v>
                </c:pt>
                <c:pt idx="1754">
                  <c:v>42605</c:v>
                </c:pt>
                <c:pt idx="1755">
                  <c:v>42604</c:v>
                </c:pt>
                <c:pt idx="1756">
                  <c:v>42601</c:v>
                </c:pt>
                <c:pt idx="1757">
                  <c:v>42600</c:v>
                </c:pt>
                <c:pt idx="1758">
                  <c:v>42599</c:v>
                </c:pt>
                <c:pt idx="1759">
                  <c:v>42598</c:v>
                </c:pt>
                <c:pt idx="1760">
                  <c:v>42597</c:v>
                </c:pt>
                <c:pt idx="1761">
                  <c:v>42594</c:v>
                </c:pt>
                <c:pt idx="1762">
                  <c:v>42593</c:v>
                </c:pt>
                <c:pt idx="1763">
                  <c:v>42592</c:v>
                </c:pt>
                <c:pt idx="1764">
                  <c:v>42591</c:v>
                </c:pt>
                <c:pt idx="1765">
                  <c:v>42590</c:v>
                </c:pt>
                <c:pt idx="1766">
                  <c:v>42587</c:v>
                </c:pt>
                <c:pt idx="1767">
                  <c:v>42586</c:v>
                </c:pt>
                <c:pt idx="1768">
                  <c:v>42585</c:v>
                </c:pt>
                <c:pt idx="1769">
                  <c:v>42584</c:v>
                </c:pt>
                <c:pt idx="1770">
                  <c:v>42583</c:v>
                </c:pt>
                <c:pt idx="1771">
                  <c:v>42580</c:v>
                </c:pt>
                <c:pt idx="1772">
                  <c:v>42579</c:v>
                </c:pt>
                <c:pt idx="1773">
                  <c:v>42578</c:v>
                </c:pt>
                <c:pt idx="1774">
                  <c:v>42577</c:v>
                </c:pt>
                <c:pt idx="1775">
                  <c:v>42576</c:v>
                </c:pt>
                <c:pt idx="1776">
                  <c:v>42573</c:v>
                </c:pt>
                <c:pt idx="1777">
                  <c:v>42572</c:v>
                </c:pt>
                <c:pt idx="1778">
                  <c:v>42571</c:v>
                </c:pt>
                <c:pt idx="1779">
                  <c:v>42570</c:v>
                </c:pt>
                <c:pt idx="1780">
                  <c:v>42569</c:v>
                </c:pt>
                <c:pt idx="1781">
                  <c:v>42566</c:v>
                </c:pt>
                <c:pt idx="1782">
                  <c:v>42565</c:v>
                </c:pt>
                <c:pt idx="1783">
                  <c:v>42564</c:v>
                </c:pt>
                <c:pt idx="1784">
                  <c:v>42563</c:v>
                </c:pt>
                <c:pt idx="1785">
                  <c:v>42562</c:v>
                </c:pt>
                <c:pt idx="1786">
                  <c:v>42559</c:v>
                </c:pt>
                <c:pt idx="1787">
                  <c:v>42558</c:v>
                </c:pt>
                <c:pt idx="1788">
                  <c:v>42557</c:v>
                </c:pt>
                <c:pt idx="1789">
                  <c:v>42556</c:v>
                </c:pt>
                <c:pt idx="1790">
                  <c:v>42552</c:v>
                </c:pt>
                <c:pt idx="1791">
                  <c:v>42551</c:v>
                </c:pt>
                <c:pt idx="1792">
                  <c:v>42550</c:v>
                </c:pt>
                <c:pt idx="1793">
                  <c:v>42549</c:v>
                </c:pt>
                <c:pt idx="1794">
                  <c:v>42548</c:v>
                </c:pt>
                <c:pt idx="1795">
                  <c:v>42545</c:v>
                </c:pt>
                <c:pt idx="1796">
                  <c:v>42544</c:v>
                </c:pt>
                <c:pt idx="1797">
                  <c:v>42543</c:v>
                </c:pt>
                <c:pt idx="1798">
                  <c:v>42542</c:v>
                </c:pt>
                <c:pt idx="1799">
                  <c:v>42541</c:v>
                </c:pt>
                <c:pt idx="1800">
                  <c:v>42538</c:v>
                </c:pt>
                <c:pt idx="1801">
                  <c:v>42537</c:v>
                </c:pt>
                <c:pt idx="1802">
                  <c:v>42536</c:v>
                </c:pt>
                <c:pt idx="1803">
                  <c:v>42535</c:v>
                </c:pt>
                <c:pt idx="1804">
                  <c:v>42534</c:v>
                </c:pt>
                <c:pt idx="1805">
                  <c:v>42531</c:v>
                </c:pt>
                <c:pt idx="1806">
                  <c:v>42530</c:v>
                </c:pt>
                <c:pt idx="1807">
                  <c:v>42529</c:v>
                </c:pt>
                <c:pt idx="1808">
                  <c:v>42528</c:v>
                </c:pt>
                <c:pt idx="1809">
                  <c:v>42527</c:v>
                </c:pt>
                <c:pt idx="1810">
                  <c:v>42524</c:v>
                </c:pt>
                <c:pt idx="1811">
                  <c:v>42523</c:v>
                </c:pt>
                <c:pt idx="1812">
                  <c:v>42522</c:v>
                </c:pt>
                <c:pt idx="1813">
                  <c:v>42521</c:v>
                </c:pt>
                <c:pt idx="1814">
                  <c:v>42517</c:v>
                </c:pt>
                <c:pt idx="1815">
                  <c:v>42516</c:v>
                </c:pt>
                <c:pt idx="1816">
                  <c:v>42515</c:v>
                </c:pt>
                <c:pt idx="1817">
                  <c:v>42514</c:v>
                </c:pt>
                <c:pt idx="1818">
                  <c:v>42513</c:v>
                </c:pt>
                <c:pt idx="1819">
                  <c:v>42510</c:v>
                </c:pt>
                <c:pt idx="1820">
                  <c:v>42509</c:v>
                </c:pt>
                <c:pt idx="1821">
                  <c:v>42508</c:v>
                </c:pt>
                <c:pt idx="1822">
                  <c:v>42507</c:v>
                </c:pt>
                <c:pt idx="1823">
                  <c:v>42506</c:v>
                </c:pt>
                <c:pt idx="1824">
                  <c:v>42503</c:v>
                </c:pt>
                <c:pt idx="1825">
                  <c:v>42502</c:v>
                </c:pt>
                <c:pt idx="1826">
                  <c:v>42501</c:v>
                </c:pt>
                <c:pt idx="1827">
                  <c:v>42500</c:v>
                </c:pt>
                <c:pt idx="1828">
                  <c:v>42499</c:v>
                </c:pt>
                <c:pt idx="1829">
                  <c:v>42496</c:v>
                </c:pt>
                <c:pt idx="1830">
                  <c:v>42495</c:v>
                </c:pt>
                <c:pt idx="1831">
                  <c:v>42494</c:v>
                </c:pt>
                <c:pt idx="1832">
                  <c:v>42493</c:v>
                </c:pt>
                <c:pt idx="1833">
                  <c:v>42492</c:v>
                </c:pt>
                <c:pt idx="1834">
                  <c:v>42489</c:v>
                </c:pt>
                <c:pt idx="1835">
                  <c:v>42488</c:v>
                </c:pt>
                <c:pt idx="1836">
                  <c:v>42487</c:v>
                </c:pt>
                <c:pt idx="1837">
                  <c:v>42486</c:v>
                </c:pt>
                <c:pt idx="1838">
                  <c:v>42485</c:v>
                </c:pt>
                <c:pt idx="1839">
                  <c:v>42482</c:v>
                </c:pt>
                <c:pt idx="1840">
                  <c:v>42481</c:v>
                </c:pt>
                <c:pt idx="1841">
                  <c:v>42480</c:v>
                </c:pt>
                <c:pt idx="1842">
                  <c:v>42479</c:v>
                </c:pt>
                <c:pt idx="1843">
                  <c:v>42478</c:v>
                </c:pt>
                <c:pt idx="1844">
                  <c:v>42475</c:v>
                </c:pt>
                <c:pt idx="1845">
                  <c:v>42474</c:v>
                </c:pt>
                <c:pt idx="1846">
                  <c:v>42473</c:v>
                </c:pt>
                <c:pt idx="1847">
                  <c:v>42472</c:v>
                </c:pt>
                <c:pt idx="1848">
                  <c:v>42471</c:v>
                </c:pt>
                <c:pt idx="1849">
                  <c:v>42468</c:v>
                </c:pt>
                <c:pt idx="1850">
                  <c:v>42467</c:v>
                </c:pt>
                <c:pt idx="1851">
                  <c:v>42466</c:v>
                </c:pt>
                <c:pt idx="1852">
                  <c:v>42465</c:v>
                </c:pt>
                <c:pt idx="1853">
                  <c:v>42464</c:v>
                </c:pt>
                <c:pt idx="1854">
                  <c:v>42461</c:v>
                </c:pt>
                <c:pt idx="1855">
                  <c:v>42460</c:v>
                </c:pt>
                <c:pt idx="1856">
                  <c:v>42459</c:v>
                </c:pt>
                <c:pt idx="1857">
                  <c:v>42458</c:v>
                </c:pt>
                <c:pt idx="1858">
                  <c:v>42457</c:v>
                </c:pt>
                <c:pt idx="1859">
                  <c:v>42453</c:v>
                </c:pt>
                <c:pt idx="1860">
                  <c:v>42452</c:v>
                </c:pt>
                <c:pt idx="1861">
                  <c:v>42451</c:v>
                </c:pt>
                <c:pt idx="1862">
                  <c:v>42450</c:v>
                </c:pt>
                <c:pt idx="1863">
                  <c:v>42447</c:v>
                </c:pt>
                <c:pt idx="1864">
                  <c:v>42446</c:v>
                </c:pt>
                <c:pt idx="1865">
                  <c:v>42445</c:v>
                </c:pt>
                <c:pt idx="1866">
                  <c:v>42444</c:v>
                </c:pt>
                <c:pt idx="1867">
                  <c:v>42443</c:v>
                </c:pt>
                <c:pt idx="1868">
                  <c:v>42440</c:v>
                </c:pt>
                <c:pt idx="1869">
                  <c:v>42439</c:v>
                </c:pt>
                <c:pt idx="1870">
                  <c:v>42438</c:v>
                </c:pt>
                <c:pt idx="1871">
                  <c:v>42437</c:v>
                </c:pt>
                <c:pt idx="1872">
                  <c:v>42436</c:v>
                </c:pt>
                <c:pt idx="1873">
                  <c:v>42433</c:v>
                </c:pt>
                <c:pt idx="1874">
                  <c:v>42432</c:v>
                </c:pt>
                <c:pt idx="1875">
                  <c:v>42431</c:v>
                </c:pt>
                <c:pt idx="1876">
                  <c:v>42430</c:v>
                </c:pt>
                <c:pt idx="1877">
                  <c:v>42429</c:v>
                </c:pt>
                <c:pt idx="1878">
                  <c:v>42426</c:v>
                </c:pt>
                <c:pt idx="1879">
                  <c:v>42425</c:v>
                </c:pt>
                <c:pt idx="1880">
                  <c:v>42424</c:v>
                </c:pt>
                <c:pt idx="1881">
                  <c:v>42423</c:v>
                </c:pt>
                <c:pt idx="1882">
                  <c:v>42422</c:v>
                </c:pt>
                <c:pt idx="1883">
                  <c:v>42419</c:v>
                </c:pt>
                <c:pt idx="1884">
                  <c:v>42418</c:v>
                </c:pt>
                <c:pt idx="1885">
                  <c:v>42417</c:v>
                </c:pt>
                <c:pt idx="1886">
                  <c:v>42416</c:v>
                </c:pt>
                <c:pt idx="1887">
                  <c:v>42412</c:v>
                </c:pt>
                <c:pt idx="1888">
                  <c:v>42411</c:v>
                </c:pt>
                <c:pt idx="1889">
                  <c:v>42410</c:v>
                </c:pt>
                <c:pt idx="1890">
                  <c:v>42409</c:v>
                </c:pt>
                <c:pt idx="1891">
                  <c:v>42408</c:v>
                </c:pt>
                <c:pt idx="1892">
                  <c:v>42405</c:v>
                </c:pt>
                <c:pt idx="1893">
                  <c:v>42404</c:v>
                </c:pt>
                <c:pt idx="1894">
                  <c:v>42403</c:v>
                </c:pt>
                <c:pt idx="1895">
                  <c:v>42402</c:v>
                </c:pt>
                <c:pt idx="1896">
                  <c:v>42401</c:v>
                </c:pt>
                <c:pt idx="1897">
                  <c:v>42398</c:v>
                </c:pt>
                <c:pt idx="1898">
                  <c:v>42397</c:v>
                </c:pt>
                <c:pt idx="1899">
                  <c:v>42396</c:v>
                </c:pt>
                <c:pt idx="1900">
                  <c:v>42395</c:v>
                </c:pt>
                <c:pt idx="1901">
                  <c:v>42394</c:v>
                </c:pt>
                <c:pt idx="1902">
                  <c:v>42391</c:v>
                </c:pt>
                <c:pt idx="1903">
                  <c:v>42390</c:v>
                </c:pt>
                <c:pt idx="1904">
                  <c:v>42389</c:v>
                </c:pt>
                <c:pt idx="1905">
                  <c:v>42388</c:v>
                </c:pt>
                <c:pt idx="1906">
                  <c:v>42384</c:v>
                </c:pt>
                <c:pt idx="1907">
                  <c:v>42383</c:v>
                </c:pt>
                <c:pt idx="1908">
                  <c:v>42382</c:v>
                </c:pt>
                <c:pt idx="1909">
                  <c:v>42381</c:v>
                </c:pt>
                <c:pt idx="1910">
                  <c:v>42380</c:v>
                </c:pt>
                <c:pt idx="1911">
                  <c:v>42377</c:v>
                </c:pt>
                <c:pt idx="1912">
                  <c:v>42376</c:v>
                </c:pt>
                <c:pt idx="1913">
                  <c:v>42375</c:v>
                </c:pt>
                <c:pt idx="1914">
                  <c:v>42374</c:v>
                </c:pt>
                <c:pt idx="1915">
                  <c:v>42373</c:v>
                </c:pt>
                <c:pt idx="1916">
                  <c:v>42369</c:v>
                </c:pt>
                <c:pt idx="1917">
                  <c:v>42368</c:v>
                </c:pt>
                <c:pt idx="1918">
                  <c:v>42367</c:v>
                </c:pt>
                <c:pt idx="1919">
                  <c:v>42366</c:v>
                </c:pt>
                <c:pt idx="1920">
                  <c:v>42362</c:v>
                </c:pt>
                <c:pt idx="1921">
                  <c:v>42361</c:v>
                </c:pt>
                <c:pt idx="1922">
                  <c:v>42360</c:v>
                </c:pt>
                <c:pt idx="1923">
                  <c:v>42359</c:v>
                </c:pt>
                <c:pt idx="1924">
                  <c:v>42356</c:v>
                </c:pt>
                <c:pt idx="1925">
                  <c:v>42355</c:v>
                </c:pt>
                <c:pt idx="1926">
                  <c:v>42354</c:v>
                </c:pt>
                <c:pt idx="1927">
                  <c:v>42353</c:v>
                </c:pt>
                <c:pt idx="1928">
                  <c:v>42352</c:v>
                </c:pt>
                <c:pt idx="1929">
                  <c:v>42349</c:v>
                </c:pt>
                <c:pt idx="1930">
                  <c:v>42348</c:v>
                </c:pt>
                <c:pt idx="1931">
                  <c:v>42347</c:v>
                </c:pt>
                <c:pt idx="1932">
                  <c:v>42346</c:v>
                </c:pt>
                <c:pt idx="1933">
                  <c:v>42345</c:v>
                </c:pt>
                <c:pt idx="1934">
                  <c:v>42342</c:v>
                </c:pt>
                <c:pt idx="1935">
                  <c:v>42341</c:v>
                </c:pt>
                <c:pt idx="1936">
                  <c:v>42340</c:v>
                </c:pt>
                <c:pt idx="1937">
                  <c:v>42339</c:v>
                </c:pt>
                <c:pt idx="1938">
                  <c:v>42338</c:v>
                </c:pt>
                <c:pt idx="1939">
                  <c:v>42335</c:v>
                </c:pt>
                <c:pt idx="1940">
                  <c:v>42333</c:v>
                </c:pt>
                <c:pt idx="1941">
                  <c:v>42332</c:v>
                </c:pt>
                <c:pt idx="1942">
                  <c:v>42331</c:v>
                </c:pt>
                <c:pt idx="1943">
                  <c:v>42328</c:v>
                </c:pt>
                <c:pt idx="1944">
                  <c:v>42327</c:v>
                </c:pt>
                <c:pt idx="1945">
                  <c:v>42326</c:v>
                </c:pt>
                <c:pt idx="1946">
                  <c:v>42325</c:v>
                </c:pt>
                <c:pt idx="1947">
                  <c:v>42324</c:v>
                </c:pt>
                <c:pt idx="1948">
                  <c:v>42321</c:v>
                </c:pt>
                <c:pt idx="1949">
                  <c:v>42320</c:v>
                </c:pt>
                <c:pt idx="1950">
                  <c:v>42319</c:v>
                </c:pt>
                <c:pt idx="1951">
                  <c:v>42318</c:v>
                </c:pt>
                <c:pt idx="1952">
                  <c:v>42317</c:v>
                </c:pt>
                <c:pt idx="1953">
                  <c:v>42314</c:v>
                </c:pt>
                <c:pt idx="1954">
                  <c:v>42313</c:v>
                </c:pt>
                <c:pt idx="1955">
                  <c:v>42312</c:v>
                </c:pt>
                <c:pt idx="1956">
                  <c:v>42311</c:v>
                </c:pt>
                <c:pt idx="1957">
                  <c:v>42310</c:v>
                </c:pt>
                <c:pt idx="1958">
                  <c:v>42307</c:v>
                </c:pt>
                <c:pt idx="1959">
                  <c:v>42306</c:v>
                </c:pt>
                <c:pt idx="1960">
                  <c:v>42305</c:v>
                </c:pt>
                <c:pt idx="1961">
                  <c:v>42304</c:v>
                </c:pt>
                <c:pt idx="1962">
                  <c:v>42303</c:v>
                </c:pt>
                <c:pt idx="1963">
                  <c:v>42300</c:v>
                </c:pt>
                <c:pt idx="1964">
                  <c:v>42299</c:v>
                </c:pt>
                <c:pt idx="1965">
                  <c:v>42298</c:v>
                </c:pt>
                <c:pt idx="1966">
                  <c:v>42297</c:v>
                </c:pt>
                <c:pt idx="1967">
                  <c:v>42296</c:v>
                </c:pt>
                <c:pt idx="1968">
                  <c:v>42293</c:v>
                </c:pt>
                <c:pt idx="1969">
                  <c:v>42292</c:v>
                </c:pt>
                <c:pt idx="1970">
                  <c:v>42291</c:v>
                </c:pt>
                <c:pt idx="1971">
                  <c:v>42290</c:v>
                </c:pt>
                <c:pt idx="1972">
                  <c:v>42289</c:v>
                </c:pt>
                <c:pt idx="1973">
                  <c:v>42286</c:v>
                </c:pt>
                <c:pt idx="1974">
                  <c:v>42285</c:v>
                </c:pt>
                <c:pt idx="1975">
                  <c:v>42284</c:v>
                </c:pt>
                <c:pt idx="1976">
                  <c:v>42283</c:v>
                </c:pt>
                <c:pt idx="1977">
                  <c:v>42282</c:v>
                </c:pt>
                <c:pt idx="1978">
                  <c:v>42279</c:v>
                </c:pt>
                <c:pt idx="1979">
                  <c:v>42278</c:v>
                </c:pt>
                <c:pt idx="1980">
                  <c:v>42277</c:v>
                </c:pt>
                <c:pt idx="1981">
                  <c:v>42276</c:v>
                </c:pt>
                <c:pt idx="1982">
                  <c:v>42275</c:v>
                </c:pt>
                <c:pt idx="1983">
                  <c:v>42272</c:v>
                </c:pt>
                <c:pt idx="1984">
                  <c:v>42271</c:v>
                </c:pt>
                <c:pt idx="1985">
                  <c:v>42270</c:v>
                </c:pt>
                <c:pt idx="1986">
                  <c:v>42269</c:v>
                </c:pt>
                <c:pt idx="1987">
                  <c:v>42268</c:v>
                </c:pt>
                <c:pt idx="1988">
                  <c:v>42265</c:v>
                </c:pt>
                <c:pt idx="1989">
                  <c:v>42264</c:v>
                </c:pt>
                <c:pt idx="1990">
                  <c:v>42263</c:v>
                </c:pt>
                <c:pt idx="1991">
                  <c:v>42262</c:v>
                </c:pt>
                <c:pt idx="1992">
                  <c:v>42261</c:v>
                </c:pt>
                <c:pt idx="1993">
                  <c:v>42258</c:v>
                </c:pt>
                <c:pt idx="1994">
                  <c:v>42257</c:v>
                </c:pt>
                <c:pt idx="1995">
                  <c:v>42256</c:v>
                </c:pt>
                <c:pt idx="1996">
                  <c:v>42255</c:v>
                </c:pt>
                <c:pt idx="1997">
                  <c:v>42251</c:v>
                </c:pt>
                <c:pt idx="1998">
                  <c:v>42250</c:v>
                </c:pt>
                <c:pt idx="1999">
                  <c:v>42249</c:v>
                </c:pt>
                <c:pt idx="2000">
                  <c:v>42248</c:v>
                </c:pt>
                <c:pt idx="2001">
                  <c:v>42247</c:v>
                </c:pt>
                <c:pt idx="2002">
                  <c:v>42244</c:v>
                </c:pt>
                <c:pt idx="2003">
                  <c:v>42243</c:v>
                </c:pt>
                <c:pt idx="2004">
                  <c:v>42242</c:v>
                </c:pt>
                <c:pt idx="2005">
                  <c:v>42241</c:v>
                </c:pt>
                <c:pt idx="2006">
                  <c:v>42240</c:v>
                </c:pt>
                <c:pt idx="2007">
                  <c:v>42237</c:v>
                </c:pt>
                <c:pt idx="2008">
                  <c:v>42236</c:v>
                </c:pt>
                <c:pt idx="2009">
                  <c:v>42235</c:v>
                </c:pt>
                <c:pt idx="2010">
                  <c:v>42234</c:v>
                </c:pt>
                <c:pt idx="2011">
                  <c:v>42233</c:v>
                </c:pt>
                <c:pt idx="2012">
                  <c:v>42230</c:v>
                </c:pt>
                <c:pt idx="2013">
                  <c:v>42229</c:v>
                </c:pt>
                <c:pt idx="2014">
                  <c:v>42228</c:v>
                </c:pt>
                <c:pt idx="2015">
                  <c:v>42227</c:v>
                </c:pt>
                <c:pt idx="2016">
                  <c:v>42226</c:v>
                </c:pt>
                <c:pt idx="2017">
                  <c:v>42223</c:v>
                </c:pt>
                <c:pt idx="2018">
                  <c:v>42222</c:v>
                </c:pt>
                <c:pt idx="2019">
                  <c:v>42221</c:v>
                </c:pt>
                <c:pt idx="2020">
                  <c:v>42220</c:v>
                </c:pt>
                <c:pt idx="2021">
                  <c:v>42219</c:v>
                </c:pt>
                <c:pt idx="2022">
                  <c:v>42216</c:v>
                </c:pt>
                <c:pt idx="2023">
                  <c:v>42215</c:v>
                </c:pt>
                <c:pt idx="2024">
                  <c:v>42214</c:v>
                </c:pt>
                <c:pt idx="2025">
                  <c:v>42213</c:v>
                </c:pt>
                <c:pt idx="2026">
                  <c:v>42212</c:v>
                </c:pt>
                <c:pt idx="2027">
                  <c:v>42209</c:v>
                </c:pt>
                <c:pt idx="2028">
                  <c:v>42208</c:v>
                </c:pt>
                <c:pt idx="2029">
                  <c:v>42207</c:v>
                </c:pt>
                <c:pt idx="2030">
                  <c:v>42206</c:v>
                </c:pt>
                <c:pt idx="2031">
                  <c:v>42205</c:v>
                </c:pt>
                <c:pt idx="2032">
                  <c:v>42202</c:v>
                </c:pt>
                <c:pt idx="2033">
                  <c:v>42201</c:v>
                </c:pt>
                <c:pt idx="2034">
                  <c:v>42200</c:v>
                </c:pt>
                <c:pt idx="2035">
                  <c:v>42199</c:v>
                </c:pt>
                <c:pt idx="2036">
                  <c:v>42198</c:v>
                </c:pt>
                <c:pt idx="2037">
                  <c:v>42195</c:v>
                </c:pt>
                <c:pt idx="2038">
                  <c:v>42194</c:v>
                </c:pt>
                <c:pt idx="2039">
                  <c:v>42193</c:v>
                </c:pt>
                <c:pt idx="2040">
                  <c:v>42192</c:v>
                </c:pt>
                <c:pt idx="2041">
                  <c:v>42191</c:v>
                </c:pt>
                <c:pt idx="2042">
                  <c:v>42187</c:v>
                </c:pt>
                <c:pt idx="2043">
                  <c:v>42186</c:v>
                </c:pt>
                <c:pt idx="2044">
                  <c:v>42185</c:v>
                </c:pt>
                <c:pt idx="2045">
                  <c:v>42184</c:v>
                </c:pt>
                <c:pt idx="2046">
                  <c:v>42181</c:v>
                </c:pt>
                <c:pt idx="2047">
                  <c:v>42180</c:v>
                </c:pt>
                <c:pt idx="2048">
                  <c:v>42179</c:v>
                </c:pt>
                <c:pt idx="2049">
                  <c:v>42178</c:v>
                </c:pt>
                <c:pt idx="2050">
                  <c:v>42177</c:v>
                </c:pt>
                <c:pt idx="2051">
                  <c:v>42174</c:v>
                </c:pt>
                <c:pt idx="2052">
                  <c:v>42173</c:v>
                </c:pt>
                <c:pt idx="2053">
                  <c:v>42172</c:v>
                </c:pt>
                <c:pt idx="2054">
                  <c:v>42171</c:v>
                </c:pt>
                <c:pt idx="2055">
                  <c:v>42170</c:v>
                </c:pt>
                <c:pt idx="2056">
                  <c:v>42167</c:v>
                </c:pt>
                <c:pt idx="2057">
                  <c:v>42166</c:v>
                </c:pt>
                <c:pt idx="2058">
                  <c:v>42165</c:v>
                </c:pt>
                <c:pt idx="2059">
                  <c:v>42164</c:v>
                </c:pt>
                <c:pt idx="2060">
                  <c:v>42163</c:v>
                </c:pt>
                <c:pt idx="2061">
                  <c:v>42160</c:v>
                </c:pt>
                <c:pt idx="2062">
                  <c:v>42159</c:v>
                </c:pt>
                <c:pt idx="2063">
                  <c:v>42158</c:v>
                </c:pt>
                <c:pt idx="2064">
                  <c:v>42157</c:v>
                </c:pt>
                <c:pt idx="2065">
                  <c:v>42156</c:v>
                </c:pt>
                <c:pt idx="2066">
                  <c:v>42153</c:v>
                </c:pt>
                <c:pt idx="2067">
                  <c:v>42152</c:v>
                </c:pt>
                <c:pt idx="2068">
                  <c:v>42151</c:v>
                </c:pt>
                <c:pt idx="2069">
                  <c:v>42150</c:v>
                </c:pt>
                <c:pt idx="2070">
                  <c:v>42146</c:v>
                </c:pt>
                <c:pt idx="2071">
                  <c:v>42145</c:v>
                </c:pt>
                <c:pt idx="2072">
                  <c:v>42144</c:v>
                </c:pt>
                <c:pt idx="2073">
                  <c:v>42143</c:v>
                </c:pt>
                <c:pt idx="2074">
                  <c:v>42142</c:v>
                </c:pt>
                <c:pt idx="2075">
                  <c:v>42139</c:v>
                </c:pt>
                <c:pt idx="2076">
                  <c:v>42138</c:v>
                </c:pt>
                <c:pt idx="2077">
                  <c:v>42137</c:v>
                </c:pt>
                <c:pt idx="2078">
                  <c:v>42136</c:v>
                </c:pt>
                <c:pt idx="2079">
                  <c:v>42135</c:v>
                </c:pt>
                <c:pt idx="2080">
                  <c:v>42132</c:v>
                </c:pt>
                <c:pt idx="2081">
                  <c:v>42131</c:v>
                </c:pt>
                <c:pt idx="2082">
                  <c:v>42130</c:v>
                </c:pt>
                <c:pt idx="2083">
                  <c:v>42129</c:v>
                </c:pt>
                <c:pt idx="2084">
                  <c:v>42128</c:v>
                </c:pt>
                <c:pt idx="2085">
                  <c:v>42125</c:v>
                </c:pt>
                <c:pt idx="2086">
                  <c:v>42124</c:v>
                </c:pt>
                <c:pt idx="2087">
                  <c:v>42123</c:v>
                </c:pt>
                <c:pt idx="2088">
                  <c:v>42122</c:v>
                </c:pt>
                <c:pt idx="2089">
                  <c:v>42121</c:v>
                </c:pt>
                <c:pt idx="2090">
                  <c:v>42118</c:v>
                </c:pt>
                <c:pt idx="2091">
                  <c:v>42117</c:v>
                </c:pt>
                <c:pt idx="2092">
                  <c:v>42116</c:v>
                </c:pt>
                <c:pt idx="2093">
                  <c:v>42115</c:v>
                </c:pt>
                <c:pt idx="2094">
                  <c:v>42114</c:v>
                </c:pt>
                <c:pt idx="2095">
                  <c:v>42111</c:v>
                </c:pt>
                <c:pt idx="2096">
                  <c:v>42110</c:v>
                </c:pt>
                <c:pt idx="2097">
                  <c:v>42109</c:v>
                </c:pt>
                <c:pt idx="2098">
                  <c:v>42108</c:v>
                </c:pt>
                <c:pt idx="2099">
                  <c:v>42107</c:v>
                </c:pt>
                <c:pt idx="2100">
                  <c:v>42104</c:v>
                </c:pt>
                <c:pt idx="2101">
                  <c:v>42103</c:v>
                </c:pt>
                <c:pt idx="2102">
                  <c:v>42102</c:v>
                </c:pt>
                <c:pt idx="2103">
                  <c:v>42101</c:v>
                </c:pt>
                <c:pt idx="2104">
                  <c:v>42100</c:v>
                </c:pt>
                <c:pt idx="2105">
                  <c:v>42096</c:v>
                </c:pt>
                <c:pt idx="2106">
                  <c:v>42095</c:v>
                </c:pt>
                <c:pt idx="2107">
                  <c:v>42094</c:v>
                </c:pt>
                <c:pt idx="2108">
                  <c:v>42093</c:v>
                </c:pt>
                <c:pt idx="2109">
                  <c:v>42090</c:v>
                </c:pt>
                <c:pt idx="2110">
                  <c:v>42089</c:v>
                </c:pt>
                <c:pt idx="2111">
                  <c:v>42088</c:v>
                </c:pt>
                <c:pt idx="2112">
                  <c:v>42087</c:v>
                </c:pt>
                <c:pt idx="2113">
                  <c:v>42086</c:v>
                </c:pt>
                <c:pt idx="2114">
                  <c:v>42083</c:v>
                </c:pt>
                <c:pt idx="2115">
                  <c:v>42082</c:v>
                </c:pt>
                <c:pt idx="2116">
                  <c:v>42081</c:v>
                </c:pt>
                <c:pt idx="2117">
                  <c:v>42080</c:v>
                </c:pt>
                <c:pt idx="2118">
                  <c:v>42079</c:v>
                </c:pt>
                <c:pt idx="2119">
                  <c:v>42076</c:v>
                </c:pt>
                <c:pt idx="2120">
                  <c:v>42075</c:v>
                </c:pt>
                <c:pt idx="2121">
                  <c:v>42074</c:v>
                </c:pt>
                <c:pt idx="2122">
                  <c:v>42073</c:v>
                </c:pt>
                <c:pt idx="2123">
                  <c:v>42072</c:v>
                </c:pt>
                <c:pt idx="2124">
                  <c:v>42069</c:v>
                </c:pt>
                <c:pt idx="2125">
                  <c:v>42068</c:v>
                </c:pt>
                <c:pt idx="2126">
                  <c:v>42067</c:v>
                </c:pt>
                <c:pt idx="2127">
                  <c:v>42066</c:v>
                </c:pt>
                <c:pt idx="2128">
                  <c:v>42065</c:v>
                </c:pt>
                <c:pt idx="2129">
                  <c:v>42062</c:v>
                </c:pt>
                <c:pt idx="2130">
                  <c:v>42061</c:v>
                </c:pt>
                <c:pt idx="2131">
                  <c:v>42060</c:v>
                </c:pt>
                <c:pt idx="2132">
                  <c:v>42059</c:v>
                </c:pt>
                <c:pt idx="2133">
                  <c:v>42058</c:v>
                </c:pt>
                <c:pt idx="2134">
                  <c:v>42055</c:v>
                </c:pt>
                <c:pt idx="2135">
                  <c:v>42054</c:v>
                </c:pt>
                <c:pt idx="2136">
                  <c:v>42053</c:v>
                </c:pt>
                <c:pt idx="2137">
                  <c:v>42052</c:v>
                </c:pt>
                <c:pt idx="2138">
                  <c:v>42048</c:v>
                </c:pt>
                <c:pt idx="2139">
                  <c:v>42047</c:v>
                </c:pt>
                <c:pt idx="2140">
                  <c:v>42046</c:v>
                </c:pt>
                <c:pt idx="2141">
                  <c:v>42045</c:v>
                </c:pt>
                <c:pt idx="2142">
                  <c:v>42044</c:v>
                </c:pt>
                <c:pt idx="2143">
                  <c:v>42041</c:v>
                </c:pt>
                <c:pt idx="2144">
                  <c:v>42040</c:v>
                </c:pt>
                <c:pt idx="2145">
                  <c:v>42039</c:v>
                </c:pt>
                <c:pt idx="2146">
                  <c:v>42038</c:v>
                </c:pt>
                <c:pt idx="2147">
                  <c:v>42037</c:v>
                </c:pt>
                <c:pt idx="2148">
                  <c:v>42034</c:v>
                </c:pt>
                <c:pt idx="2149">
                  <c:v>42033</c:v>
                </c:pt>
                <c:pt idx="2150">
                  <c:v>42032</c:v>
                </c:pt>
                <c:pt idx="2151">
                  <c:v>42031</c:v>
                </c:pt>
                <c:pt idx="2152">
                  <c:v>42030</c:v>
                </c:pt>
                <c:pt idx="2153">
                  <c:v>42027</c:v>
                </c:pt>
                <c:pt idx="2154">
                  <c:v>42026</c:v>
                </c:pt>
                <c:pt idx="2155">
                  <c:v>42025</c:v>
                </c:pt>
                <c:pt idx="2156">
                  <c:v>42024</c:v>
                </c:pt>
                <c:pt idx="2157">
                  <c:v>42020</c:v>
                </c:pt>
                <c:pt idx="2158">
                  <c:v>42019</c:v>
                </c:pt>
                <c:pt idx="2159">
                  <c:v>42018</c:v>
                </c:pt>
                <c:pt idx="2160">
                  <c:v>42017</c:v>
                </c:pt>
                <c:pt idx="2161">
                  <c:v>42016</c:v>
                </c:pt>
                <c:pt idx="2162">
                  <c:v>42013</c:v>
                </c:pt>
                <c:pt idx="2163">
                  <c:v>42012</c:v>
                </c:pt>
                <c:pt idx="2164">
                  <c:v>42011</c:v>
                </c:pt>
                <c:pt idx="2165">
                  <c:v>42010</c:v>
                </c:pt>
                <c:pt idx="2166">
                  <c:v>42009</c:v>
                </c:pt>
                <c:pt idx="2167">
                  <c:v>42006</c:v>
                </c:pt>
                <c:pt idx="2168">
                  <c:v>42004</c:v>
                </c:pt>
                <c:pt idx="2169">
                  <c:v>42003</c:v>
                </c:pt>
                <c:pt idx="2170">
                  <c:v>42002</c:v>
                </c:pt>
                <c:pt idx="2171">
                  <c:v>41999</c:v>
                </c:pt>
                <c:pt idx="2172">
                  <c:v>41997</c:v>
                </c:pt>
                <c:pt idx="2173">
                  <c:v>41996</c:v>
                </c:pt>
                <c:pt idx="2174">
                  <c:v>41995</c:v>
                </c:pt>
                <c:pt idx="2175">
                  <c:v>41992</c:v>
                </c:pt>
                <c:pt idx="2176">
                  <c:v>41991</c:v>
                </c:pt>
                <c:pt idx="2177">
                  <c:v>41990</c:v>
                </c:pt>
                <c:pt idx="2178">
                  <c:v>41989</c:v>
                </c:pt>
                <c:pt idx="2179">
                  <c:v>41988</c:v>
                </c:pt>
                <c:pt idx="2180">
                  <c:v>41985</c:v>
                </c:pt>
                <c:pt idx="2181">
                  <c:v>41984</c:v>
                </c:pt>
                <c:pt idx="2182">
                  <c:v>41983</c:v>
                </c:pt>
                <c:pt idx="2183">
                  <c:v>41982</c:v>
                </c:pt>
                <c:pt idx="2184">
                  <c:v>41981</c:v>
                </c:pt>
                <c:pt idx="2185">
                  <c:v>41978</c:v>
                </c:pt>
                <c:pt idx="2186">
                  <c:v>41977</c:v>
                </c:pt>
                <c:pt idx="2187">
                  <c:v>41976</c:v>
                </c:pt>
                <c:pt idx="2188">
                  <c:v>41975</c:v>
                </c:pt>
                <c:pt idx="2189">
                  <c:v>41974</c:v>
                </c:pt>
                <c:pt idx="2190">
                  <c:v>41971</c:v>
                </c:pt>
                <c:pt idx="2191">
                  <c:v>41969</c:v>
                </c:pt>
                <c:pt idx="2192">
                  <c:v>41968</c:v>
                </c:pt>
                <c:pt idx="2193">
                  <c:v>41967</c:v>
                </c:pt>
                <c:pt idx="2194">
                  <c:v>41964</c:v>
                </c:pt>
                <c:pt idx="2195">
                  <c:v>41963</c:v>
                </c:pt>
                <c:pt idx="2196">
                  <c:v>41962</c:v>
                </c:pt>
                <c:pt idx="2197">
                  <c:v>41961</c:v>
                </c:pt>
                <c:pt idx="2198">
                  <c:v>41960</c:v>
                </c:pt>
                <c:pt idx="2199">
                  <c:v>41957</c:v>
                </c:pt>
                <c:pt idx="2200">
                  <c:v>41956</c:v>
                </c:pt>
                <c:pt idx="2201">
                  <c:v>41955</c:v>
                </c:pt>
                <c:pt idx="2202">
                  <c:v>41954</c:v>
                </c:pt>
                <c:pt idx="2203">
                  <c:v>41953</c:v>
                </c:pt>
                <c:pt idx="2204">
                  <c:v>41950</c:v>
                </c:pt>
                <c:pt idx="2205">
                  <c:v>41949</c:v>
                </c:pt>
                <c:pt idx="2206">
                  <c:v>41948</c:v>
                </c:pt>
                <c:pt idx="2207">
                  <c:v>41947</c:v>
                </c:pt>
                <c:pt idx="2208">
                  <c:v>41946</c:v>
                </c:pt>
                <c:pt idx="2209">
                  <c:v>41943</c:v>
                </c:pt>
                <c:pt idx="2210">
                  <c:v>41942</c:v>
                </c:pt>
                <c:pt idx="2211">
                  <c:v>41941</c:v>
                </c:pt>
                <c:pt idx="2212">
                  <c:v>41940</c:v>
                </c:pt>
                <c:pt idx="2213">
                  <c:v>41939</c:v>
                </c:pt>
                <c:pt idx="2214">
                  <c:v>41936</c:v>
                </c:pt>
                <c:pt idx="2215">
                  <c:v>41935</c:v>
                </c:pt>
                <c:pt idx="2216">
                  <c:v>41934</c:v>
                </c:pt>
                <c:pt idx="2217">
                  <c:v>41933</c:v>
                </c:pt>
                <c:pt idx="2218">
                  <c:v>41932</c:v>
                </c:pt>
                <c:pt idx="2219">
                  <c:v>41929</c:v>
                </c:pt>
                <c:pt idx="2220">
                  <c:v>41928</c:v>
                </c:pt>
                <c:pt idx="2221">
                  <c:v>41927</c:v>
                </c:pt>
                <c:pt idx="2222">
                  <c:v>41926</c:v>
                </c:pt>
                <c:pt idx="2223">
                  <c:v>41925</c:v>
                </c:pt>
                <c:pt idx="2224">
                  <c:v>41922</c:v>
                </c:pt>
                <c:pt idx="2225">
                  <c:v>41921</c:v>
                </c:pt>
                <c:pt idx="2226">
                  <c:v>41920</c:v>
                </c:pt>
                <c:pt idx="2227">
                  <c:v>41919</c:v>
                </c:pt>
                <c:pt idx="2228">
                  <c:v>41918</c:v>
                </c:pt>
                <c:pt idx="2229">
                  <c:v>41915</c:v>
                </c:pt>
                <c:pt idx="2230">
                  <c:v>41914</c:v>
                </c:pt>
                <c:pt idx="2231">
                  <c:v>41913</c:v>
                </c:pt>
                <c:pt idx="2232">
                  <c:v>41912</c:v>
                </c:pt>
                <c:pt idx="2233">
                  <c:v>41911</c:v>
                </c:pt>
                <c:pt idx="2234">
                  <c:v>41908</c:v>
                </c:pt>
                <c:pt idx="2235">
                  <c:v>41907</c:v>
                </c:pt>
                <c:pt idx="2236">
                  <c:v>41906</c:v>
                </c:pt>
                <c:pt idx="2237">
                  <c:v>41905</c:v>
                </c:pt>
                <c:pt idx="2238">
                  <c:v>41904</c:v>
                </c:pt>
                <c:pt idx="2239">
                  <c:v>41901</c:v>
                </c:pt>
                <c:pt idx="2240">
                  <c:v>41900</c:v>
                </c:pt>
                <c:pt idx="2241">
                  <c:v>41899</c:v>
                </c:pt>
                <c:pt idx="2242">
                  <c:v>41898</c:v>
                </c:pt>
                <c:pt idx="2243">
                  <c:v>41897</c:v>
                </c:pt>
                <c:pt idx="2244">
                  <c:v>41894</c:v>
                </c:pt>
                <c:pt idx="2245">
                  <c:v>41893</c:v>
                </c:pt>
                <c:pt idx="2246">
                  <c:v>41892</c:v>
                </c:pt>
                <c:pt idx="2247">
                  <c:v>41891</c:v>
                </c:pt>
                <c:pt idx="2248">
                  <c:v>41890</c:v>
                </c:pt>
                <c:pt idx="2249">
                  <c:v>41887</c:v>
                </c:pt>
                <c:pt idx="2250">
                  <c:v>41886</c:v>
                </c:pt>
                <c:pt idx="2251">
                  <c:v>41885</c:v>
                </c:pt>
                <c:pt idx="2252">
                  <c:v>41884</c:v>
                </c:pt>
                <c:pt idx="2253">
                  <c:v>41880</c:v>
                </c:pt>
                <c:pt idx="2254">
                  <c:v>41879</c:v>
                </c:pt>
                <c:pt idx="2255">
                  <c:v>41878</c:v>
                </c:pt>
                <c:pt idx="2256">
                  <c:v>41877</c:v>
                </c:pt>
                <c:pt idx="2257">
                  <c:v>41876</c:v>
                </c:pt>
                <c:pt idx="2258">
                  <c:v>41873</c:v>
                </c:pt>
                <c:pt idx="2259">
                  <c:v>41872</c:v>
                </c:pt>
                <c:pt idx="2260">
                  <c:v>41871</c:v>
                </c:pt>
                <c:pt idx="2261">
                  <c:v>41870</c:v>
                </c:pt>
                <c:pt idx="2262">
                  <c:v>41869</c:v>
                </c:pt>
                <c:pt idx="2263">
                  <c:v>41866</c:v>
                </c:pt>
                <c:pt idx="2264">
                  <c:v>41865</c:v>
                </c:pt>
                <c:pt idx="2265">
                  <c:v>41864</c:v>
                </c:pt>
                <c:pt idx="2266">
                  <c:v>41863</c:v>
                </c:pt>
                <c:pt idx="2267">
                  <c:v>41862</c:v>
                </c:pt>
                <c:pt idx="2268">
                  <c:v>41859</c:v>
                </c:pt>
                <c:pt idx="2269">
                  <c:v>41858</c:v>
                </c:pt>
                <c:pt idx="2270">
                  <c:v>41857</c:v>
                </c:pt>
                <c:pt idx="2271">
                  <c:v>41856</c:v>
                </c:pt>
                <c:pt idx="2272">
                  <c:v>41855</c:v>
                </c:pt>
                <c:pt idx="2273">
                  <c:v>41852</c:v>
                </c:pt>
                <c:pt idx="2274">
                  <c:v>41851</c:v>
                </c:pt>
                <c:pt idx="2275">
                  <c:v>41850</c:v>
                </c:pt>
                <c:pt idx="2276">
                  <c:v>41849</c:v>
                </c:pt>
                <c:pt idx="2277">
                  <c:v>41848</c:v>
                </c:pt>
                <c:pt idx="2278">
                  <c:v>41845</c:v>
                </c:pt>
                <c:pt idx="2279">
                  <c:v>41844</c:v>
                </c:pt>
                <c:pt idx="2280">
                  <c:v>41843</c:v>
                </c:pt>
                <c:pt idx="2281">
                  <c:v>41842</c:v>
                </c:pt>
                <c:pt idx="2282">
                  <c:v>41841</c:v>
                </c:pt>
                <c:pt idx="2283">
                  <c:v>41838</c:v>
                </c:pt>
                <c:pt idx="2284">
                  <c:v>41837</c:v>
                </c:pt>
                <c:pt idx="2285">
                  <c:v>41836</c:v>
                </c:pt>
                <c:pt idx="2286">
                  <c:v>41835</c:v>
                </c:pt>
                <c:pt idx="2287">
                  <c:v>41834</c:v>
                </c:pt>
                <c:pt idx="2288">
                  <c:v>41831</c:v>
                </c:pt>
                <c:pt idx="2289">
                  <c:v>41830</c:v>
                </c:pt>
                <c:pt idx="2290">
                  <c:v>41829</c:v>
                </c:pt>
                <c:pt idx="2291">
                  <c:v>41828</c:v>
                </c:pt>
                <c:pt idx="2292">
                  <c:v>41827</c:v>
                </c:pt>
                <c:pt idx="2293">
                  <c:v>41823</c:v>
                </c:pt>
                <c:pt idx="2294">
                  <c:v>41822</c:v>
                </c:pt>
                <c:pt idx="2295">
                  <c:v>41821</c:v>
                </c:pt>
                <c:pt idx="2296">
                  <c:v>41820</c:v>
                </c:pt>
                <c:pt idx="2297">
                  <c:v>41817</c:v>
                </c:pt>
                <c:pt idx="2298">
                  <c:v>41816</c:v>
                </c:pt>
                <c:pt idx="2299">
                  <c:v>41815</c:v>
                </c:pt>
                <c:pt idx="2300">
                  <c:v>41814</c:v>
                </c:pt>
                <c:pt idx="2301">
                  <c:v>41813</c:v>
                </c:pt>
                <c:pt idx="2302">
                  <c:v>41810</c:v>
                </c:pt>
                <c:pt idx="2303">
                  <c:v>41809</c:v>
                </c:pt>
                <c:pt idx="2304">
                  <c:v>41808</c:v>
                </c:pt>
                <c:pt idx="2305">
                  <c:v>41807</c:v>
                </c:pt>
                <c:pt idx="2306">
                  <c:v>41806</c:v>
                </c:pt>
                <c:pt idx="2307">
                  <c:v>41803</c:v>
                </c:pt>
                <c:pt idx="2308">
                  <c:v>41802</c:v>
                </c:pt>
                <c:pt idx="2309">
                  <c:v>41801</c:v>
                </c:pt>
                <c:pt idx="2310">
                  <c:v>41800</c:v>
                </c:pt>
                <c:pt idx="2311">
                  <c:v>41799</c:v>
                </c:pt>
                <c:pt idx="2312">
                  <c:v>41796</c:v>
                </c:pt>
                <c:pt idx="2313">
                  <c:v>41795</c:v>
                </c:pt>
                <c:pt idx="2314">
                  <c:v>41794</c:v>
                </c:pt>
                <c:pt idx="2315">
                  <c:v>41793</c:v>
                </c:pt>
                <c:pt idx="2316">
                  <c:v>41792</c:v>
                </c:pt>
                <c:pt idx="2317">
                  <c:v>41789</c:v>
                </c:pt>
                <c:pt idx="2318">
                  <c:v>41788</c:v>
                </c:pt>
                <c:pt idx="2319">
                  <c:v>41787</c:v>
                </c:pt>
                <c:pt idx="2320">
                  <c:v>41786</c:v>
                </c:pt>
                <c:pt idx="2321">
                  <c:v>41782</c:v>
                </c:pt>
                <c:pt idx="2322">
                  <c:v>41781</c:v>
                </c:pt>
                <c:pt idx="2323">
                  <c:v>41780</c:v>
                </c:pt>
                <c:pt idx="2324">
                  <c:v>41779</c:v>
                </c:pt>
                <c:pt idx="2325">
                  <c:v>41778</c:v>
                </c:pt>
                <c:pt idx="2326">
                  <c:v>41775</c:v>
                </c:pt>
                <c:pt idx="2327">
                  <c:v>41774</c:v>
                </c:pt>
                <c:pt idx="2328">
                  <c:v>41773</c:v>
                </c:pt>
                <c:pt idx="2329">
                  <c:v>41772</c:v>
                </c:pt>
                <c:pt idx="2330">
                  <c:v>41771</c:v>
                </c:pt>
                <c:pt idx="2331">
                  <c:v>41768</c:v>
                </c:pt>
                <c:pt idx="2332">
                  <c:v>41767</c:v>
                </c:pt>
                <c:pt idx="2333">
                  <c:v>41766</c:v>
                </c:pt>
                <c:pt idx="2334">
                  <c:v>41765</c:v>
                </c:pt>
                <c:pt idx="2335">
                  <c:v>41764</c:v>
                </c:pt>
                <c:pt idx="2336">
                  <c:v>41761</c:v>
                </c:pt>
                <c:pt idx="2337">
                  <c:v>41760</c:v>
                </c:pt>
                <c:pt idx="2338">
                  <c:v>41759</c:v>
                </c:pt>
                <c:pt idx="2339">
                  <c:v>41758</c:v>
                </c:pt>
                <c:pt idx="2340">
                  <c:v>41757</c:v>
                </c:pt>
                <c:pt idx="2341">
                  <c:v>41754</c:v>
                </c:pt>
                <c:pt idx="2342">
                  <c:v>41753</c:v>
                </c:pt>
                <c:pt idx="2343">
                  <c:v>41752</c:v>
                </c:pt>
                <c:pt idx="2344">
                  <c:v>41751</c:v>
                </c:pt>
                <c:pt idx="2345">
                  <c:v>41750</c:v>
                </c:pt>
                <c:pt idx="2346">
                  <c:v>41746</c:v>
                </c:pt>
                <c:pt idx="2347">
                  <c:v>41745</c:v>
                </c:pt>
                <c:pt idx="2348">
                  <c:v>41744</c:v>
                </c:pt>
                <c:pt idx="2349">
                  <c:v>41743</c:v>
                </c:pt>
                <c:pt idx="2350">
                  <c:v>41740</c:v>
                </c:pt>
                <c:pt idx="2351">
                  <c:v>41739</c:v>
                </c:pt>
                <c:pt idx="2352">
                  <c:v>41738</c:v>
                </c:pt>
                <c:pt idx="2353">
                  <c:v>41737</c:v>
                </c:pt>
                <c:pt idx="2354">
                  <c:v>41736</c:v>
                </c:pt>
                <c:pt idx="2355">
                  <c:v>41733</c:v>
                </c:pt>
                <c:pt idx="2356">
                  <c:v>41732</c:v>
                </c:pt>
                <c:pt idx="2357">
                  <c:v>41731</c:v>
                </c:pt>
                <c:pt idx="2358">
                  <c:v>41730</c:v>
                </c:pt>
                <c:pt idx="2359">
                  <c:v>41729</c:v>
                </c:pt>
                <c:pt idx="2360">
                  <c:v>41726</c:v>
                </c:pt>
                <c:pt idx="2361">
                  <c:v>41725</c:v>
                </c:pt>
                <c:pt idx="2362">
                  <c:v>41724</c:v>
                </c:pt>
                <c:pt idx="2363">
                  <c:v>41723</c:v>
                </c:pt>
                <c:pt idx="2364">
                  <c:v>41722</c:v>
                </c:pt>
                <c:pt idx="2365">
                  <c:v>41719</c:v>
                </c:pt>
                <c:pt idx="2366">
                  <c:v>41718</c:v>
                </c:pt>
                <c:pt idx="2367">
                  <c:v>41717</c:v>
                </c:pt>
                <c:pt idx="2368">
                  <c:v>41716</c:v>
                </c:pt>
                <c:pt idx="2369">
                  <c:v>41715</c:v>
                </c:pt>
                <c:pt idx="2370">
                  <c:v>41712</c:v>
                </c:pt>
                <c:pt idx="2371">
                  <c:v>41711</c:v>
                </c:pt>
                <c:pt idx="2372">
                  <c:v>41710</c:v>
                </c:pt>
                <c:pt idx="2373">
                  <c:v>41709</c:v>
                </c:pt>
                <c:pt idx="2374">
                  <c:v>41708</c:v>
                </c:pt>
                <c:pt idx="2375">
                  <c:v>41705</c:v>
                </c:pt>
                <c:pt idx="2376">
                  <c:v>41704</c:v>
                </c:pt>
                <c:pt idx="2377">
                  <c:v>41703</c:v>
                </c:pt>
                <c:pt idx="2378">
                  <c:v>41702</c:v>
                </c:pt>
                <c:pt idx="2379">
                  <c:v>41701</c:v>
                </c:pt>
                <c:pt idx="2380">
                  <c:v>41698</c:v>
                </c:pt>
                <c:pt idx="2381">
                  <c:v>41697</c:v>
                </c:pt>
                <c:pt idx="2382">
                  <c:v>41696</c:v>
                </c:pt>
                <c:pt idx="2383">
                  <c:v>41695</c:v>
                </c:pt>
                <c:pt idx="2384">
                  <c:v>41694</c:v>
                </c:pt>
                <c:pt idx="2385">
                  <c:v>41691</c:v>
                </c:pt>
                <c:pt idx="2386">
                  <c:v>41690</c:v>
                </c:pt>
                <c:pt idx="2387">
                  <c:v>41689</c:v>
                </c:pt>
                <c:pt idx="2388">
                  <c:v>41688</c:v>
                </c:pt>
                <c:pt idx="2389">
                  <c:v>41684</c:v>
                </c:pt>
                <c:pt idx="2390">
                  <c:v>41683</c:v>
                </c:pt>
                <c:pt idx="2391">
                  <c:v>41682</c:v>
                </c:pt>
                <c:pt idx="2392">
                  <c:v>41681</c:v>
                </c:pt>
                <c:pt idx="2393">
                  <c:v>41680</c:v>
                </c:pt>
                <c:pt idx="2394">
                  <c:v>41677</c:v>
                </c:pt>
                <c:pt idx="2395">
                  <c:v>41676</c:v>
                </c:pt>
                <c:pt idx="2396">
                  <c:v>41675</c:v>
                </c:pt>
                <c:pt idx="2397">
                  <c:v>41674</c:v>
                </c:pt>
                <c:pt idx="2398">
                  <c:v>41673</c:v>
                </c:pt>
                <c:pt idx="2399">
                  <c:v>41670</c:v>
                </c:pt>
                <c:pt idx="2400">
                  <c:v>41669</c:v>
                </c:pt>
                <c:pt idx="2401">
                  <c:v>41668</c:v>
                </c:pt>
                <c:pt idx="2402">
                  <c:v>41667</c:v>
                </c:pt>
                <c:pt idx="2403">
                  <c:v>41666</c:v>
                </c:pt>
                <c:pt idx="2404">
                  <c:v>41663</c:v>
                </c:pt>
                <c:pt idx="2405">
                  <c:v>41662</c:v>
                </c:pt>
                <c:pt idx="2406">
                  <c:v>41661</c:v>
                </c:pt>
                <c:pt idx="2407">
                  <c:v>41660</c:v>
                </c:pt>
                <c:pt idx="2408">
                  <c:v>41656</c:v>
                </c:pt>
                <c:pt idx="2409">
                  <c:v>41655</c:v>
                </c:pt>
                <c:pt idx="2410">
                  <c:v>41654</c:v>
                </c:pt>
                <c:pt idx="2411">
                  <c:v>41653</c:v>
                </c:pt>
                <c:pt idx="2412">
                  <c:v>41652</c:v>
                </c:pt>
                <c:pt idx="2413">
                  <c:v>41649</c:v>
                </c:pt>
                <c:pt idx="2414">
                  <c:v>41648</c:v>
                </c:pt>
                <c:pt idx="2415">
                  <c:v>41647</c:v>
                </c:pt>
                <c:pt idx="2416">
                  <c:v>41646</c:v>
                </c:pt>
                <c:pt idx="2417">
                  <c:v>41645</c:v>
                </c:pt>
                <c:pt idx="2418">
                  <c:v>41642</c:v>
                </c:pt>
                <c:pt idx="2419">
                  <c:v>41641</c:v>
                </c:pt>
                <c:pt idx="2420">
                  <c:v>41639</c:v>
                </c:pt>
                <c:pt idx="2421">
                  <c:v>41638</c:v>
                </c:pt>
                <c:pt idx="2422">
                  <c:v>41635</c:v>
                </c:pt>
                <c:pt idx="2423">
                  <c:v>41634</c:v>
                </c:pt>
                <c:pt idx="2424">
                  <c:v>41632</c:v>
                </c:pt>
                <c:pt idx="2425">
                  <c:v>41631</c:v>
                </c:pt>
                <c:pt idx="2426">
                  <c:v>41628</c:v>
                </c:pt>
                <c:pt idx="2427">
                  <c:v>41627</c:v>
                </c:pt>
                <c:pt idx="2428">
                  <c:v>41626</c:v>
                </c:pt>
                <c:pt idx="2429">
                  <c:v>41625</c:v>
                </c:pt>
                <c:pt idx="2430">
                  <c:v>41624</c:v>
                </c:pt>
                <c:pt idx="2431">
                  <c:v>41621</c:v>
                </c:pt>
                <c:pt idx="2432">
                  <c:v>41620</c:v>
                </c:pt>
                <c:pt idx="2433">
                  <c:v>41619</c:v>
                </c:pt>
                <c:pt idx="2434">
                  <c:v>41618</c:v>
                </c:pt>
                <c:pt idx="2435">
                  <c:v>41617</c:v>
                </c:pt>
                <c:pt idx="2436">
                  <c:v>41614</c:v>
                </c:pt>
                <c:pt idx="2437">
                  <c:v>41613</c:v>
                </c:pt>
                <c:pt idx="2438">
                  <c:v>41612</c:v>
                </c:pt>
                <c:pt idx="2439">
                  <c:v>41611</c:v>
                </c:pt>
                <c:pt idx="2440">
                  <c:v>41610</c:v>
                </c:pt>
                <c:pt idx="2441">
                  <c:v>41607</c:v>
                </c:pt>
                <c:pt idx="2442">
                  <c:v>41605</c:v>
                </c:pt>
                <c:pt idx="2443">
                  <c:v>41604</c:v>
                </c:pt>
                <c:pt idx="2444">
                  <c:v>41603</c:v>
                </c:pt>
                <c:pt idx="2445">
                  <c:v>41600</c:v>
                </c:pt>
                <c:pt idx="2446">
                  <c:v>41599</c:v>
                </c:pt>
                <c:pt idx="2447">
                  <c:v>41598</c:v>
                </c:pt>
                <c:pt idx="2448">
                  <c:v>41597</c:v>
                </c:pt>
                <c:pt idx="2449">
                  <c:v>41596</c:v>
                </c:pt>
                <c:pt idx="2450">
                  <c:v>41593</c:v>
                </c:pt>
                <c:pt idx="2451">
                  <c:v>41592</c:v>
                </c:pt>
                <c:pt idx="2452">
                  <c:v>41591</c:v>
                </c:pt>
                <c:pt idx="2453">
                  <c:v>41590</c:v>
                </c:pt>
                <c:pt idx="2454">
                  <c:v>41589</c:v>
                </c:pt>
                <c:pt idx="2455">
                  <c:v>41586</c:v>
                </c:pt>
                <c:pt idx="2456">
                  <c:v>41585</c:v>
                </c:pt>
                <c:pt idx="2457">
                  <c:v>41584</c:v>
                </c:pt>
                <c:pt idx="2458">
                  <c:v>41583</c:v>
                </c:pt>
                <c:pt idx="2459">
                  <c:v>41582</c:v>
                </c:pt>
                <c:pt idx="2460">
                  <c:v>41579</c:v>
                </c:pt>
                <c:pt idx="2461">
                  <c:v>41578</c:v>
                </c:pt>
                <c:pt idx="2462">
                  <c:v>41577</c:v>
                </c:pt>
                <c:pt idx="2463">
                  <c:v>41576</c:v>
                </c:pt>
                <c:pt idx="2464">
                  <c:v>41575</c:v>
                </c:pt>
                <c:pt idx="2465">
                  <c:v>41572</c:v>
                </c:pt>
                <c:pt idx="2466">
                  <c:v>41571</c:v>
                </c:pt>
                <c:pt idx="2467">
                  <c:v>41570</c:v>
                </c:pt>
                <c:pt idx="2468">
                  <c:v>41569</c:v>
                </c:pt>
                <c:pt idx="2469">
                  <c:v>41568</c:v>
                </c:pt>
                <c:pt idx="2470">
                  <c:v>41565</c:v>
                </c:pt>
                <c:pt idx="2471">
                  <c:v>41564</c:v>
                </c:pt>
                <c:pt idx="2472">
                  <c:v>41563</c:v>
                </c:pt>
                <c:pt idx="2473">
                  <c:v>41562</c:v>
                </c:pt>
                <c:pt idx="2474">
                  <c:v>41561</c:v>
                </c:pt>
                <c:pt idx="2475">
                  <c:v>41558</c:v>
                </c:pt>
                <c:pt idx="2476">
                  <c:v>41557</c:v>
                </c:pt>
                <c:pt idx="2477">
                  <c:v>41556</c:v>
                </c:pt>
                <c:pt idx="2478">
                  <c:v>41555</c:v>
                </c:pt>
                <c:pt idx="2479">
                  <c:v>41554</c:v>
                </c:pt>
                <c:pt idx="2480">
                  <c:v>41551</c:v>
                </c:pt>
                <c:pt idx="2481">
                  <c:v>41550</c:v>
                </c:pt>
                <c:pt idx="2482">
                  <c:v>41549</c:v>
                </c:pt>
                <c:pt idx="2483">
                  <c:v>41548</c:v>
                </c:pt>
                <c:pt idx="2484">
                  <c:v>41547</c:v>
                </c:pt>
                <c:pt idx="2485">
                  <c:v>41544</c:v>
                </c:pt>
                <c:pt idx="2486">
                  <c:v>41543</c:v>
                </c:pt>
                <c:pt idx="2487">
                  <c:v>41542</c:v>
                </c:pt>
                <c:pt idx="2488">
                  <c:v>41541</c:v>
                </c:pt>
                <c:pt idx="2489">
                  <c:v>41540</c:v>
                </c:pt>
                <c:pt idx="2490">
                  <c:v>41537</c:v>
                </c:pt>
                <c:pt idx="2491">
                  <c:v>41536</c:v>
                </c:pt>
                <c:pt idx="2492">
                  <c:v>41535</c:v>
                </c:pt>
                <c:pt idx="2493">
                  <c:v>41534</c:v>
                </c:pt>
                <c:pt idx="2494">
                  <c:v>41533</c:v>
                </c:pt>
                <c:pt idx="2495">
                  <c:v>41530</c:v>
                </c:pt>
                <c:pt idx="2496">
                  <c:v>41529</c:v>
                </c:pt>
                <c:pt idx="2497">
                  <c:v>41528</c:v>
                </c:pt>
                <c:pt idx="2498">
                  <c:v>41527</c:v>
                </c:pt>
                <c:pt idx="2499">
                  <c:v>41526</c:v>
                </c:pt>
                <c:pt idx="2500">
                  <c:v>41523</c:v>
                </c:pt>
                <c:pt idx="2501">
                  <c:v>41522</c:v>
                </c:pt>
                <c:pt idx="2502">
                  <c:v>41521</c:v>
                </c:pt>
                <c:pt idx="2503">
                  <c:v>41520</c:v>
                </c:pt>
                <c:pt idx="2504">
                  <c:v>41516</c:v>
                </c:pt>
                <c:pt idx="2505">
                  <c:v>41515</c:v>
                </c:pt>
                <c:pt idx="2506">
                  <c:v>41514</c:v>
                </c:pt>
                <c:pt idx="2507">
                  <c:v>41513</c:v>
                </c:pt>
                <c:pt idx="2508">
                  <c:v>41512</c:v>
                </c:pt>
                <c:pt idx="2509">
                  <c:v>41509</c:v>
                </c:pt>
                <c:pt idx="2510">
                  <c:v>41508</c:v>
                </c:pt>
                <c:pt idx="2511">
                  <c:v>41507</c:v>
                </c:pt>
                <c:pt idx="2512">
                  <c:v>41506</c:v>
                </c:pt>
                <c:pt idx="2513">
                  <c:v>41505</c:v>
                </c:pt>
              </c:numCache>
            </c:numRef>
          </c:cat>
          <c:val>
            <c:numRef>
              <c:f>'Misc Data + Calculations'!$Q$255:$Q$2768</c:f>
              <c:numCache>
                <c:formatCode>0.0%</c:formatCode>
                <c:ptCount val="2514"/>
                <c:pt idx="0">
                  <c:v>-0.2406686009807294</c:v>
                </c:pt>
                <c:pt idx="1">
                  <c:v>-0.23446947278855595</c:v>
                </c:pt>
                <c:pt idx="2">
                  <c:v>-0.23291321722319275</c:v>
                </c:pt>
                <c:pt idx="3">
                  <c:v>-0.23875490130695437</c:v>
                </c:pt>
                <c:pt idx="4">
                  <c:v>-0.20981316777309361</c:v>
                </c:pt>
                <c:pt idx="5">
                  <c:v>-0.20315032322058368</c:v>
                </c:pt>
                <c:pt idx="6">
                  <c:v>-0.20242729014471106</c:v>
                </c:pt>
                <c:pt idx="7">
                  <c:v>-0.19138580274556941</c:v>
                </c:pt>
                <c:pt idx="8">
                  <c:v>-0.19896494222869227</c:v>
                </c:pt>
                <c:pt idx="9">
                  <c:v>-0.19399883684865851</c:v>
                </c:pt>
                <c:pt idx="10">
                  <c:v>-0.18398521732237957</c:v>
                </c:pt>
                <c:pt idx="11">
                  <c:v>-0.1785572327573656</c:v>
                </c:pt>
                <c:pt idx="12">
                  <c:v>-0.18947242610312745</c:v>
                </c:pt>
                <c:pt idx="13">
                  <c:v>-0.18634115791361569</c:v>
                </c:pt>
                <c:pt idx="14">
                  <c:v>-0.21346381612358567</c:v>
                </c:pt>
                <c:pt idx="15">
                  <c:v>-0.22127585189068835</c:v>
                </c:pt>
                <c:pt idx="16">
                  <c:v>-0.20409583014885185</c:v>
                </c:pt>
                <c:pt idx="17">
                  <c:v>-0.19300345470025401</c:v>
                </c:pt>
                <c:pt idx="18">
                  <c:v>-0.17198405217005902</c:v>
                </c:pt>
                <c:pt idx="19">
                  <c:v>-0.16763855655632387</c:v>
                </c:pt>
                <c:pt idx="20">
                  <c:v>-0.17683995867969324</c:v>
                </c:pt>
                <c:pt idx="21">
                  <c:v>-0.17865385325133892</c:v>
                </c:pt>
                <c:pt idx="22">
                  <c:v>-0.16931001840505511</c:v>
                </c:pt>
                <c:pt idx="23">
                  <c:v>-0.17946241518654171</c:v>
                </c:pt>
                <c:pt idx="24">
                  <c:v>-0.18534323947925455</c:v>
                </c:pt>
                <c:pt idx="25">
                  <c:v>-0.18181745655295839</c:v>
                </c:pt>
                <c:pt idx="26">
                  <c:v>-0.18602485610680661</c:v>
                </c:pt>
                <c:pt idx="27">
                  <c:v>-0.19717375778837279</c:v>
                </c:pt>
                <c:pt idx="28">
                  <c:v>-0.2039325517166618</c:v>
                </c:pt>
                <c:pt idx="29">
                  <c:v>-0.20047212024194047</c:v>
                </c:pt>
                <c:pt idx="30">
                  <c:v>-0.19471692418182843</c:v>
                </c:pt>
                <c:pt idx="31">
                  <c:v>-0.21364847367925052</c:v>
                </c:pt>
                <c:pt idx="32">
                  <c:v>-0.20344766639421413</c:v>
                </c:pt>
                <c:pt idx="33">
                  <c:v>-0.20861959936629632</c:v>
                </c:pt>
                <c:pt idx="34">
                  <c:v>-0.21765163025965309</c:v>
                </c:pt>
                <c:pt idx="35">
                  <c:v>-0.22060728209405794</c:v>
                </c:pt>
                <c:pt idx="36">
                  <c:v>-0.22873252714452852</c:v>
                </c:pt>
                <c:pt idx="37">
                  <c:v>-0.22063710361463398</c:v>
                </c:pt>
                <c:pt idx="38">
                  <c:v>-0.20684682430475745</c:v>
                </c:pt>
                <c:pt idx="39">
                  <c:v>-0.20984393749018787</c:v>
                </c:pt>
                <c:pt idx="40">
                  <c:v>-0.2013785495177699</c:v>
                </c:pt>
                <c:pt idx="41">
                  <c:v>-0.20322576605522474</c:v>
                </c:pt>
                <c:pt idx="42">
                  <c:v>-0.20503122774620605</c:v>
                </c:pt>
                <c:pt idx="43">
                  <c:v>-0.21001873466387955</c:v>
                </c:pt>
                <c:pt idx="44">
                  <c:v>-0.22070622335266957</c:v>
                </c:pt>
                <c:pt idx="45">
                  <c:v>-0.21724072341835016</c:v>
                </c:pt>
                <c:pt idx="46">
                  <c:v>-0.210985415236594</c:v>
                </c:pt>
                <c:pt idx="47">
                  <c:v>-0.20021883398609891</c:v>
                </c:pt>
                <c:pt idx="48">
                  <c:v>-0.20636374022884416</c:v>
                </c:pt>
                <c:pt idx="49">
                  <c:v>-0.20534635414124627</c:v>
                </c:pt>
                <c:pt idx="50">
                  <c:v>-0.21267511496817243</c:v>
                </c:pt>
                <c:pt idx="51">
                  <c:v>-0.22166980188555632</c:v>
                </c:pt>
                <c:pt idx="52">
                  <c:v>-0.21606693794955384</c:v>
                </c:pt>
                <c:pt idx="53">
                  <c:v>-0.20652759160616602</c:v>
                </c:pt>
                <c:pt idx="54">
                  <c:v>-0.20462660110382572</c:v>
                </c:pt>
                <c:pt idx="55">
                  <c:v>-0.20870723907980357</c:v>
                </c:pt>
                <c:pt idx="56">
                  <c:v>-0.21047469289940032</c:v>
                </c:pt>
                <c:pt idx="57">
                  <c:v>-0.217214704743004</c:v>
                </c:pt>
                <c:pt idx="58">
                  <c:v>-0.18355218687652339</c:v>
                </c:pt>
                <c:pt idx="59">
                  <c:v>-0.18019805615610579</c:v>
                </c:pt>
                <c:pt idx="60">
                  <c:v>-0.18502369111240399</c:v>
                </c:pt>
                <c:pt idx="61">
                  <c:v>-0.17826926833241849</c:v>
                </c:pt>
                <c:pt idx="62">
                  <c:v>-0.1812400829061287</c:v>
                </c:pt>
                <c:pt idx="63">
                  <c:v>-0.19889302614881554</c:v>
                </c:pt>
                <c:pt idx="64">
                  <c:v>-0.21494635246649813</c:v>
                </c:pt>
                <c:pt idx="65">
                  <c:v>-0.25578212946812295</c:v>
                </c:pt>
                <c:pt idx="66">
                  <c:v>-0.20241690176976482</c:v>
                </c:pt>
                <c:pt idx="67">
                  <c:v>-0.22399494460089608</c:v>
                </c:pt>
                <c:pt idx="68">
                  <c:v>-0.26324596368798797</c:v>
                </c:pt>
                <c:pt idx="69">
                  <c:v>-0.26246839020211632</c:v>
                </c:pt>
                <c:pt idx="70">
                  <c:v>-0.24981473023035908</c:v>
                </c:pt>
                <c:pt idx="71">
                  <c:v>-0.24752093126863398</c:v>
                </c:pt>
                <c:pt idx="72">
                  <c:v>-0.22073276373583794</c:v>
                </c:pt>
                <c:pt idx="73">
                  <c:v>-0.22897325903555932</c:v>
                </c:pt>
                <c:pt idx="74">
                  <c:v>-0.23788920163731872</c:v>
                </c:pt>
                <c:pt idx="75">
                  <c:v>-0.22142915072490571</c:v>
                </c:pt>
                <c:pt idx="76">
                  <c:v>-0.21363018777198639</c:v>
                </c:pt>
                <c:pt idx="77">
                  <c:v>-0.19970532748239059</c:v>
                </c:pt>
                <c:pt idx="78">
                  <c:v>-0.1879135287588749</c:v>
                </c:pt>
                <c:pt idx="79">
                  <c:v>-0.18433245032510207</c:v>
                </c:pt>
                <c:pt idx="80">
                  <c:v>-0.19945210056780913</c:v>
                </c:pt>
                <c:pt idx="81">
                  <c:v>-0.20988171326178104</c:v>
                </c:pt>
                <c:pt idx="82">
                  <c:v>-0.21103480663864921</c:v>
                </c:pt>
                <c:pt idx="83">
                  <c:v>-0.20667078920326312</c:v>
                </c:pt>
                <c:pt idx="84">
                  <c:v>-0.19339988570502656</c:v>
                </c:pt>
                <c:pt idx="85">
                  <c:v>-0.19386279264808196</c:v>
                </c:pt>
                <c:pt idx="86">
                  <c:v>-0.19793685613993725</c:v>
                </c:pt>
                <c:pt idx="87">
                  <c:v>-0.19373174684460762</c:v>
                </c:pt>
                <c:pt idx="88">
                  <c:v>-0.19564530311807191</c:v>
                </c:pt>
                <c:pt idx="89">
                  <c:v>-0.21708453615562073</c:v>
                </c:pt>
                <c:pt idx="90">
                  <c:v>-0.18855230760849093</c:v>
                </c:pt>
                <c:pt idx="91">
                  <c:v>-0.18354398539860511</c:v>
                </c:pt>
                <c:pt idx="92">
                  <c:v>-0.17868894895462842</c:v>
                </c:pt>
                <c:pt idx="93">
                  <c:v>-0.17698795013129087</c:v>
                </c:pt>
                <c:pt idx="94">
                  <c:v>-0.16337814117690799</c:v>
                </c:pt>
                <c:pt idx="95">
                  <c:v>-0.15789688592637388</c:v>
                </c:pt>
                <c:pt idx="96">
                  <c:v>-0.16517695959175027</c:v>
                </c:pt>
                <c:pt idx="97">
                  <c:v>-0.16980043965759256</c:v>
                </c:pt>
                <c:pt idx="98">
                  <c:v>-0.16220648957590786</c:v>
                </c:pt>
                <c:pt idx="99">
                  <c:v>-0.16154847372793441</c:v>
                </c:pt>
                <c:pt idx="100">
                  <c:v>-0.13448316876810376</c:v>
                </c:pt>
                <c:pt idx="101">
                  <c:v>-0.17539502802638299</c:v>
                </c:pt>
                <c:pt idx="102">
                  <c:v>-0.16011828232986799</c:v>
                </c:pt>
                <c:pt idx="103">
                  <c:v>-0.14883667550670765</c:v>
                </c:pt>
                <c:pt idx="104">
                  <c:v>-0.14594178663063134</c:v>
                </c:pt>
                <c:pt idx="105">
                  <c:v>-0.15995735816906889</c:v>
                </c:pt>
                <c:pt idx="106">
                  <c:v>-0.21573581142290454</c:v>
                </c:pt>
                <c:pt idx="107">
                  <c:v>-0.1575417175919846</c:v>
                </c:pt>
                <c:pt idx="108">
                  <c:v>-0.14097124413792733</c:v>
                </c:pt>
                <c:pt idx="109">
                  <c:v>-0.1254870518988683</c:v>
                </c:pt>
                <c:pt idx="110">
                  <c:v>-0.13258736799256379</c:v>
                </c:pt>
                <c:pt idx="111">
                  <c:v>-0.13901921264324296</c:v>
                </c:pt>
                <c:pt idx="112">
                  <c:v>-0.13441400491833438</c:v>
                </c:pt>
                <c:pt idx="113">
                  <c:v>-0.13563631236407125</c:v>
                </c:pt>
                <c:pt idx="114">
                  <c:v>-0.13827414635335983</c:v>
                </c:pt>
                <c:pt idx="115">
                  <c:v>-0.14839088887101326</c:v>
                </c:pt>
                <c:pt idx="116">
                  <c:v>-2.3884371579812897E-2</c:v>
                </c:pt>
                <c:pt idx="117">
                  <c:v>-3.4006579143094677E-2</c:v>
                </c:pt>
                <c:pt idx="118">
                  <c:v>-3.9500721620324412E-2</c:v>
                </c:pt>
                <c:pt idx="119">
                  <c:v>-4.9387289355566813E-2</c:v>
                </c:pt>
                <c:pt idx="120">
                  <c:v>-4.7161152465521217E-2</c:v>
                </c:pt>
                <c:pt idx="121">
                  <c:v>-5.157597921217294E-2</c:v>
                </c:pt>
                <c:pt idx="122">
                  <c:v>-5.1461873822135497E-2</c:v>
                </c:pt>
                <c:pt idx="123">
                  <c:v>-5.2343624966720098E-2</c:v>
                </c:pt>
                <c:pt idx="124">
                  <c:v>-5.5447978273982422E-2</c:v>
                </c:pt>
                <c:pt idx="125">
                  <c:v>-6.0568923727650235E-2</c:v>
                </c:pt>
                <c:pt idx="126">
                  <c:v>-5.7723393597975958E-2</c:v>
                </c:pt>
                <c:pt idx="127">
                  <c:v>-5.2302188774071681E-2</c:v>
                </c:pt>
                <c:pt idx="128">
                  <c:v>-5.2679530375144654E-2</c:v>
                </c:pt>
                <c:pt idx="129">
                  <c:v>-5.0848675407475633E-2</c:v>
                </c:pt>
                <c:pt idx="130">
                  <c:v>-6.1353931701764522E-2</c:v>
                </c:pt>
                <c:pt idx="131">
                  <c:v>-7.5551306571563767E-2</c:v>
                </c:pt>
                <c:pt idx="132">
                  <c:v>-6.9961982022529151E-2</c:v>
                </c:pt>
                <c:pt idx="133">
                  <c:v>-4.1615175534036417E-2</c:v>
                </c:pt>
                <c:pt idx="134">
                  <c:v>-4.8986047871709786E-2</c:v>
                </c:pt>
                <c:pt idx="135">
                  <c:v>-6.6558820351357295E-2</c:v>
                </c:pt>
                <c:pt idx="136">
                  <c:v>-6.6442224747679482E-2</c:v>
                </c:pt>
                <c:pt idx="137">
                  <c:v>-8.1131505951639982E-2</c:v>
                </c:pt>
                <c:pt idx="138">
                  <c:v>-0.1425254721876415</c:v>
                </c:pt>
                <c:pt idx="139">
                  <c:v>-0.14548963742490362</c:v>
                </c:pt>
                <c:pt idx="140">
                  <c:v>-0.13440348479055816</c:v>
                </c:pt>
                <c:pt idx="141">
                  <c:v>-0.14684593231898493</c:v>
                </c:pt>
                <c:pt idx="142">
                  <c:v>-0.15013422008459007</c:v>
                </c:pt>
                <c:pt idx="143">
                  <c:v>-0.14999651706392267</c:v>
                </c:pt>
                <c:pt idx="144">
                  <c:v>-0.14344745976098008</c:v>
                </c:pt>
                <c:pt idx="145">
                  <c:v>-0.1404175536522386</c:v>
                </c:pt>
                <c:pt idx="146">
                  <c:v>-0.14362830200968485</c:v>
                </c:pt>
                <c:pt idx="147">
                  <c:v>-0.15113721791357951</c:v>
                </c:pt>
                <c:pt idx="148">
                  <c:v>-0.14997287091270825</c:v>
                </c:pt>
                <c:pt idx="149">
                  <c:v>-0.14897288490225333</c:v>
                </c:pt>
                <c:pt idx="150">
                  <c:v>-0.14260618359382188</c:v>
                </c:pt>
                <c:pt idx="151">
                  <c:v>-0.1407058809121009</c:v>
                </c:pt>
                <c:pt idx="152">
                  <c:v>-0.14778647724297245</c:v>
                </c:pt>
                <c:pt idx="153">
                  <c:v>-0.14571913319297669</c:v>
                </c:pt>
                <c:pt idx="154">
                  <c:v>-0.15373973122297122</c:v>
                </c:pt>
                <c:pt idx="155">
                  <c:v>-0.15395723846845741</c:v>
                </c:pt>
                <c:pt idx="156">
                  <c:v>-0.16097879982909721</c:v>
                </c:pt>
                <c:pt idx="157">
                  <c:v>-0.16385829205831495</c:v>
                </c:pt>
                <c:pt idx="158">
                  <c:v>-0.16211288780801766</c:v>
                </c:pt>
                <c:pt idx="159">
                  <c:v>-0.16065912401007731</c:v>
                </c:pt>
                <c:pt idx="160">
                  <c:v>-0.15136606376408271</c:v>
                </c:pt>
                <c:pt idx="161">
                  <c:v>-0.15300253266336802</c:v>
                </c:pt>
                <c:pt idx="162">
                  <c:v>-0.15924758801087291</c:v>
                </c:pt>
                <c:pt idx="163">
                  <c:v>-0.16500873117036352</c:v>
                </c:pt>
                <c:pt idx="164">
                  <c:v>-0.16777924448916415</c:v>
                </c:pt>
                <c:pt idx="165">
                  <c:v>-0.16727463928349962</c:v>
                </c:pt>
                <c:pt idx="166">
                  <c:v>-0.1565594956451094</c:v>
                </c:pt>
                <c:pt idx="167">
                  <c:v>-0.1587036410644791</c:v>
                </c:pt>
                <c:pt idx="168">
                  <c:v>-0.17021025511815335</c:v>
                </c:pt>
                <c:pt idx="169">
                  <c:v>-0.1719358444850011</c:v>
                </c:pt>
                <c:pt idx="170">
                  <c:v>-0.17060904821067935</c:v>
                </c:pt>
                <c:pt idx="171">
                  <c:v>-0.18486386325679974</c:v>
                </c:pt>
                <c:pt idx="172">
                  <c:v>-0.20406798715612762</c:v>
                </c:pt>
                <c:pt idx="173">
                  <c:v>-0.18344605473858155</c:v>
                </c:pt>
                <c:pt idx="174">
                  <c:v>-0.17977626227820798</c:v>
                </c:pt>
                <c:pt idx="175">
                  <c:v>-0.17477507933086445</c:v>
                </c:pt>
                <c:pt idx="176">
                  <c:v>-0.18840877838187148</c:v>
                </c:pt>
                <c:pt idx="177">
                  <c:v>-0.19370435985966869</c:v>
                </c:pt>
                <c:pt idx="178">
                  <c:v>-0.18091158578739469</c:v>
                </c:pt>
                <c:pt idx="179">
                  <c:v>-0.18169512096062668</c:v>
                </c:pt>
                <c:pt idx="180">
                  <c:v>-0.17862761106464944</c:v>
                </c:pt>
                <c:pt idx="181">
                  <c:v>-0.18700793543459029</c:v>
                </c:pt>
                <c:pt idx="182">
                  <c:v>-0.19179508080720725</c:v>
                </c:pt>
                <c:pt idx="183">
                  <c:v>-0.18345179824301888</c:v>
                </c:pt>
                <c:pt idx="184">
                  <c:v>-0.17585958086327075</c:v>
                </c:pt>
                <c:pt idx="185">
                  <c:v>-0.15373308818432455</c:v>
                </c:pt>
                <c:pt idx="186">
                  <c:v>-0.14675008710685955</c:v>
                </c:pt>
                <c:pt idx="187">
                  <c:v>-0.12978107044599199</c:v>
                </c:pt>
                <c:pt idx="188">
                  <c:v>-0.14100697699287584</c:v>
                </c:pt>
                <c:pt idx="189">
                  <c:v>-0.1713726222155591</c:v>
                </c:pt>
                <c:pt idx="190">
                  <c:v>-0.10846107812603821</c:v>
                </c:pt>
                <c:pt idx="191">
                  <c:v>-0.11176547577142487</c:v>
                </c:pt>
                <c:pt idx="192">
                  <c:v>-0.10821076428304051</c:v>
                </c:pt>
                <c:pt idx="193">
                  <c:v>-0.10907516839581025</c:v>
                </c:pt>
                <c:pt idx="194">
                  <c:v>-0.11279875160956146</c:v>
                </c:pt>
                <c:pt idx="195">
                  <c:v>-8.29997340009343E-2</c:v>
                </c:pt>
                <c:pt idx="196">
                  <c:v>-8.449019522481635E-2</c:v>
                </c:pt>
                <c:pt idx="197">
                  <c:v>-8.9629933792194375E-2</c:v>
                </c:pt>
                <c:pt idx="198">
                  <c:v>-9.9620602382637174E-2</c:v>
                </c:pt>
                <c:pt idx="199">
                  <c:v>-9.6167148955060719E-2</c:v>
                </c:pt>
                <c:pt idx="200">
                  <c:v>-0.11637211367008794</c:v>
                </c:pt>
                <c:pt idx="201">
                  <c:v>-0.11628355468754363</c:v>
                </c:pt>
                <c:pt idx="202">
                  <c:v>-0.11158227964026504</c:v>
                </c:pt>
                <c:pt idx="203">
                  <c:v>-0.12786847474407498</c:v>
                </c:pt>
                <c:pt idx="204">
                  <c:v>-6.7410879309482627E-2</c:v>
                </c:pt>
                <c:pt idx="205">
                  <c:v>-6.6967593986528379E-2</c:v>
                </c:pt>
                <c:pt idx="206">
                  <c:v>-6.5314738779349429E-2</c:v>
                </c:pt>
                <c:pt idx="207">
                  <c:v>-8.9079757488962033E-2</c:v>
                </c:pt>
                <c:pt idx="208">
                  <c:v>-6.6004400229598234E-2</c:v>
                </c:pt>
                <c:pt idx="209">
                  <c:v>-5.8024776358459276E-2</c:v>
                </c:pt>
                <c:pt idx="210">
                  <c:v>-4.9652668501920724E-2</c:v>
                </c:pt>
                <c:pt idx="211">
                  <c:v>-4.4713473110868152E-2</c:v>
                </c:pt>
                <c:pt idx="212">
                  <c:v>-4.2742281976283832E-2</c:v>
                </c:pt>
                <c:pt idx="213">
                  <c:v>-3.8175949299080136E-2</c:v>
                </c:pt>
                <c:pt idx="214">
                  <c:v>-4.1905576544337235E-2</c:v>
                </c:pt>
                <c:pt idx="215">
                  <c:v>-4.6690030367984893E-2</c:v>
                </c:pt>
                <c:pt idx="216">
                  <c:v>-7.0223868868924025E-2</c:v>
                </c:pt>
                <c:pt idx="217">
                  <c:v>-7.7509734185266313E-2</c:v>
                </c:pt>
                <c:pt idx="218">
                  <c:v>-7.3849489138400032E-2</c:v>
                </c:pt>
                <c:pt idx="219">
                  <c:v>-7.9987341984063015E-2</c:v>
                </c:pt>
                <c:pt idx="220">
                  <c:v>-8.3594532673768623E-2</c:v>
                </c:pt>
                <c:pt idx="221">
                  <c:v>-9.1726682241694696E-2</c:v>
                </c:pt>
                <c:pt idx="222">
                  <c:v>-9.4088095121503179E-2</c:v>
                </c:pt>
                <c:pt idx="223">
                  <c:v>-8.06585413918951E-2</c:v>
                </c:pt>
                <c:pt idx="224">
                  <c:v>-6.2643707035508922E-2</c:v>
                </c:pt>
                <c:pt idx="225">
                  <c:v>-5.8172832326026783E-2</c:v>
                </c:pt>
                <c:pt idx="226">
                  <c:v>-5.6597626872879107E-2</c:v>
                </c:pt>
                <c:pt idx="227">
                  <c:v>-5.9229754886078241E-2</c:v>
                </c:pt>
                <c:pt idx="228">
                  <c:v>-5.6187231094782429E-2</c:v>
                </c:pt>
                <c:pt idx="229">
                  <c:v>-5.7911567966126322E-2</c:v>
                </c:pt>
                <c:pt idx="230">
                  <c:v>-5.9474216390817104E-2</c:v>
                </c:pt>
                <c:pt idx="231">
                  <c:v>-4.7456774243659204E-2</c:v>
                </c:pt>
                <c:pt idx="232">
                  <c:v>-5.0874349944092581E-2</c:v>
                </c:pt>
                <c:pt idx="233">
                  <c:v>-6.3976812603275951E-2</c:v>
                </c:pt>
                <c:pt idx="234">
                  <c:v>-6.4405212296941711E-2</c:v>
                </c:pt>
                <c:pt idx="235">
                  <c:v>-6.9506651809494779E-2</c:v>
                </c:pt>
                <c:pt idx="236">
                  <c:v>-6.9550901633282286E-2</c:v>
                </c:pt>
                <c:pt idx="237">
                  <c:v>-5.8654725897365562E-2</c:v>
                </c:pt>
                <c:pt idx="238">
                  <c:v>-5.4789135171497028E-2</c:v>
                </c:pt>
                <c:pt idx="239">
                  <c:v>-5.3068093120338479E-2</c:v>
                </c:pt>
                <c:pt idx="240">
                  <c:v>-5.1067678667317574E-2</c:v>
                </c:pt>
                <c:pt idx="241">
                  <c:v>-5.1187706540333146E-2</c:v>
                </c:pt>
                <c:pt idx="242">
                  <c:v>-4.5912377725033253E-2</c:v>
                </c:pt>
                <c:pt idx="243">
                  <c:v>-5.3276699124024191E-2</c:v>
                </c:pt>
                <c:pt idx="244">
                  <c:v>-5.626759047319501E-2</c:v>
                </c:pt>
                <c:pt idx="245">
                  <c:v>-5.733461955090275E-2</c:v>
                </c:pt>
                <c:pt idx="246">
                  <c:v>-5.6034864573799692E-2</c:v>
                </c:pt>
                <c:pt idx="247">
                  <c:v>-5.7225508421278194E-2</c:v>
                </c:pt>
                <c:pt idx="248">
                  <c:v>-6.2886309175132535E-2</c:v>
                </c:pt>
                <c:pt idx="249">
                  <c:v>-5.7209453239041939E-2</c:v>
                </c:pt>
                <c:pt idx="250">
                  <c:v>-6.0716303958082508E-2</c:v>
                </c:pt>
                <c:pt idx="251">
                  <c:v>-6.5067347431694178E-2</c:v>
                </c:pt>
                <c:pt idx="252">
                  <c:v>-6.7525574584907849E-2</c:v>
                </c:pt>
                <c:pt idx="253">
                  <c:v>-6.5869335211109631E-2</c:v>
                </c:pt>
                <c:pt idx="254">
                  <c:v>-8.9531659910927E-2</c:v>
                </c:pt>
                <c:pt idx="255">
                  <c:v>-4.704076405570573E-2</c:v>
                </c:pt>
                <c:pt idx="256">
                  <c:v>-3.2267927062688898E-2</c:v>
                </c:pt>
                <c:pt idx="257">
                  <c:v>-1.9819880491055115E-2</c:v>
                </c:pt>
                <c:pt idx="258">
                  <c:v>8.068596154314895E-3</c:v>
                </c:pt>
                <c:pt idx="259">
                  <c:v>1.2654154534005932E-2</c:v>
                </c:pt>
                <c:pt idx="260">
                  <c:v>1.6978582355935662E-2</c:v>
                </c:pt>
                <c:pt idx="261">
                  <c:v>-8.6425499865027382E-3</c:v>
                </c:pt>
                <c:pt idx="262">
                  <c:v>-1.7117546787202429E-2</c:v>
                </c:pt>
                <c:pt idx="263">
                  <c:v>-1.0419891919608506E-2</c:v>
                </c:pt>
                <c:pt idx="264">
                  <c:v>-1.2713473072434233E-2</c:v>
                </c:pt>
                <c:pt idx="265">
                  <c:v>1.6744634582596059E-2</c:v>
                </c:pt>
                <c:pt idx="266">
                  <c:v>3.8739493969907834E-3</c:v>
                </c:pt>
                <c:pt idx="267">
                  <c:v>2.1338327778840094E-2</c:v>
                </c:pt>
                <c:pt idx="268">
                  <c:v>1.7226334518218839E-2</c:v>
                </c:pt>
                <c:pt idx="269">
                  <c:v>6.1548502291840449E-3</c:v>
                </c:pt>
                <c:pt idx="270">
                  <c:v>-5.3433666136255354E-4</c:v>
                </c:pt>
                <c:pt idx="271">
                  <c:v>-9.757379348936189E-3</c:v>
                </c:pt>
                <c:pt idx="272">
                  <c:v>-1.2456593105529394E-2</c:v>
                </c:pt>
                <c:pt idx="273">
                  <c:v>-7.3083120128638948E-3</c:v>
                </c:pt>
                <c:pt idx="274">
                  <c:v>-9.2782949894623552E-3</c:v>
                </c:pt>
                <c:pt idx="275">
                  <c:v>-1.5299673126789228E-2</c:v>
                </c:pt>
                <c:pt idx="276">
                  <c:v>1.2979273633000096E-3</c:v>
                </c:pt>
                <c:pt idx="277">
                  <c:v>-4.0823549322390133E-3</c:v>
                </c:pt>
                <c:pt idx="278">
                  <c:v>-7.7605471158379378E-3</c:v>
                </c:pt>
                <c:pt idx="279">
                  <c:v>-1.2446668846151242E-2</c:v>
                </c:pt>
                <c:pt idx="280">
                  <c:v>-2.4771282874683342E-2</c:v>
                </c:pt>
                <c:pt idx="281">
                  <c:v>-2.5891411917899482E-2</c:v>
                </c:pt>
                <c:pt idx="282">
                  <c:v>-1.2496653219290513E-2</c:v>
                </c:pt>
                <c:pt idx="283">
                  <c:v>-1.3305848605999347E-2</c:v>
                </c:pt>
                <c:pt idx="284">
                  <c:v>-1.7804474793324084E-2</c:v>
                </c:pt>
                <c:pt idx="285">
                  <c:v>-1.9452241480575911E-2</c:v>
                </c:pt>
                <c:pt idx="286">
                  <c:v>-2.6118346729546008E-2</c:v>
                </c:pt>
                <c:pt idx="287">
                  <c:v>-2.9539122461202952E-2</c:v>
                </c:pt>
                <c:pt idx="288">
                  <c:v>-3.7724790822221077E-2</c:v>
                </c:pt>
                <c:pt idx="289">
                  <c:v>-4.2416254002662336E-2</c:v>
                </c:pt>
                <c:pt idx="290">
                  <c:v>-4.6037553613140422E-2</c:v>
                </c:pt>
                <c:pt idx="291">
                  <c:v>-3.4956055992313606E-2</c:v>
                </c:pt>
                <c:pt idx="292">
                  <c:v>-3.2722579016486515E-2</c:v>
                </c:pt>
                <c:pt idx="293">
                  <c:v>-3.2844132106733342E-2</c:v>
                </c:pt>
                <c:pt idx="294">
                  <c:v>-3.6063699628755372E-2</c:v>
                </c:pt>
                <c:pt idx="295">
                  <c:v>-4.5601724747510404E-5</c:v>
                </c:pt>
                <c:pt idx="296">
                  <c:v>-5.2688984670191535E-3</c:v>
                </c:pt>
                <c:pt idx="297">
                  <c:v>-3.0329526538254705E-3</c:v>
                </c:pt>
                <c:pt idx="298">
                  <c:v>-7.8268879350907646E-3</c:v>
                </c:pt>
                <c:pt idx="299">
                  <c:v>-1.1991644856995293E-2</c:v>
                </c:pt>
                <c:pt idx="300">
                  <c:v>-5.7644264501165946E-3</c:v>
                </c:pt>
                <c:pt idx="301">
                  <c:v>-2.2423470707168613E-2</c:v>
                </c:pt>
                <c:pt idx="302">
                  <c:v>-8.1667392222027485E-3</c:v>
                </c:pt>
                <c:pt idx="303">
                  <c:v>-1.1100902766747914E-2</c:v>
                </c:pt>
                <c:pt idx="304">
                  <c:v>-1.3599637104326706E-2</c:v>
                </c:pt>
                <c:pt idx="305">
                  <c:v>-1.8953038314760563E-2</c:v>
                </c:pt>
                <c:pt idx="306">
                  <c:v>-2.4014934711174558E-2</c:v>
                </c:pt>
                <c:pt idx="307">
                  <c:v>-2.6012516117996255E-3</c:v>
                </c:pt>
                <c:pt idx="308">
                  <c:v>-5.3942591839269693E-3</c:v>
                </c:pt>
                <c:pt idx="309">
                  <c:v>-1.3389005833790183E-2</c:v>
                </c:pt>
                <c:pt idx="310">
                  <c:v>-1.2155131441937987E-3</c:v>
                </c:pt>
                <c:pt idx="311">
                  <c:v>2.986147216757044E-2</c:v>
                </c:pt>
                <c:pt idx="312">
                  <c:v>2.945631595482387E-2</c:v>
                </c:pt>
                <c:pt idx="313">
                  <c:v>3.8507336849724093E-2</c:v>
                </c:pt>
                <c:pt idx="314">
                  <c:v>3.0349578567050728E-2</c:v>
                </c:pt>
                <c:pt idx="315">
                  <c:v>2.8784913690616858E-2</c:v>
                </c:pt>
                <c:pt idx="316">
                  <c:v>4.0929397153421754E-2</c:v>
                </c:pt>
                <c:pt idx="317">
                  <c:v>6.7935010932033829E-2</c:v>
                </c:pt>
                <c:pt idx="318">
                  <c:v>9.4364967646619308E-2</c:v>
                </c:pt>
                <c:pt idx="319">
                  <c:v>0.10639147852568605</c:v>
                </c:pt>
                <c:pt idx="320">
                  <c:v>0.12140102667566097</c:v>
                </c:pt>
                <c:pt idx="321">
                  <c:v>0.11469693853075678</c:v>
                </c:pt>
                <c:pt idx="322">
                  <c:v>0.10957934789010197</c:v>
                </c:pt>
                <c:pt idx="323">
                  <c:v>0.10526242934467593</c:v>
                </c:pt>
                <c:pt idx="324">
                  <c:v>0.12440781846482747</c:v>
                </c:pt>
                <c:pt idx="325">
                  <c:v>0.10392277637924195</c:v>
                </c:pt>
                <c:pt idx="326">
                  <c:v>9.5085555564106347E-2</c:v>
                </c:pt>
                <c:pt idx="327">
                  <c:v>0.12694668905090939</c:v>
                </c:pt>
                <c:pt idx="328">
                  <c:v>0.15928994418379455</c:v>
                </c:pt>
                <c:pt idx="329">
                  <c:v>0.16206742939205082</c:v>
                </c:pt>
                <c:pt idx="330">
                  <c:v>0.1545170745104896</c:v>
                </c:pt>
                <c:pt idx="331">
                  <c:v>0.14630137444735136</c:v>
                </c:pt>
                <c:pt idx="332">
                  <c:v>0.12275783212052237</c:v>
                </c:pt>
                <c:pt idx="333">
                  <c:v>0.12485294734288403</c:v>
                </c:pt>
                <c:pt idx="334">
                  <c:v>0.1366402123421834</c:v>
                </c:pt>
                <c:pt idx="335">
                  <c:v>0.12615189718090941</c:v>
                </c:pt>
                <c:pt idx="336">
                  <c:v>0.13131413280120441</c:v>
                </c:pt>
                <c:pt idx="337">
                  <c:v>0.13494669862512967</c:v>
                </c:pt>
                <c:pt idx="338">
                  <c:v>0.13277566868099178</c:v>
                </c:pt>
                <c:pt idx="339">
                  <c:v>0.12791352929424621</c:v>
                </c:pt>
                <c:pt idx="340">
                  <c:v>0.13615831629250888</c:v>
                </c:pt>
                <c:pt idx="341">
                  <c:v>0.13101684526643087</c:v>
                </c:pt>
                <c:pt idx="342">
                  <c:v>0.12277599125733174</c:v>
                </c:pt>
                <c:pt idx="343">
                  <c:v>0.12168515798216809</c:v>
                </c:pt>
                <c:pt idx="344">
                  <c:v>0.13735541039752769</c:v>
                </c:pt>
                <c:pt idx="345">
                  <c:v>0.14388780601745377</c:v>
                </c:pt>
                <c:pt idx="346">
                  <c:v>0.13503745974169587</c:v>
                </c:pt>
                <c:pt idx="347">
                  <c:v>0.12936165835477847</c:v>
                </c:pt>
                <c:pt idx="348">
                  <c:v>0.13092625640405745</c:v>
                </c:pt>
                <c:pt idx="349">
                  <c:v>0.13117408750305307</c:v>
                </c:pt>
                <c:pt idx="350">
                  <c:v>0.14168149496263305</c:v>
                </c:pt>
                <c:pt idx="351">
                  <c:v>0.12882721999065727</c:v>
                </c:pt>
                <c:pt idx="352">
                  <c:v>0.129432075633303</c:v>
                </c:pt>
                <c:pt idx="353">
                  <c:v>0.11300302248555687</c:v>
                </c:pt>
                <c:pt idx="354">
                  <c:v>0.10518343222543808</c:v>
                </c:pt>
                <c:pt idx="355">
                  <c:v>7.4703979501752435E-2</c:v>
                </c:pt>
                <c:pt idx="356">
                  <c:v>6.3717270252333633E-2</c:v>
                </c:pt>
                <c:pt idx="357">
                  <c:v>8.577059341068774E-2</c:v>
                </c:pt>
                <c:pt idx="358">
                  <c:v>0.10294919387499511</c:v>
                </c:pt>
                <c:pt idx="359">
                  <c:v>9.2794394138572905E-2</c:v>
                </c:pt>
                <c:pt idx="360">
                  <c:v>5.8345714766722463E-2</c:v>
                </c:pt>
                <c:pt idx="361">
                  <c:v>4.561200971498694E-2</c:v>
                </c:pt>
                <c:pt idx="362">
                  <c:v>8.7906738924880365E-2</c:v>
                </c:pt>
                <c:pt idx="363">
                  <c:v>0.12564211060488603</c:v>
                </c:pt>
                <c:pt idx="364">
                  <c:v>0.14959497819966908</c:v>
                </c:pt>
                <c:pt idx="365">
                  <c:v>0.14996999083776424</c:v>
                </c:pt>
                <c:pt idx="366">
                  <c:v>0.23479110471941902</c:v>
                </c:pt>
                <c:pt idx="367">
                  <c:v>0.22727563896659533</c:v>
                </c:pt>
                <c:pt idx="368">
                  <c:v>0.2172512000207959</c:v>
                </c:pt>
                <c:pt idx="369">
                  <c:v>0.23915281425239399</c:v>
                </c:pt>
                <c:pt idx="370">
                  <c:v>0.23035727233753694</c:v>
                </c:pt>
                <c:pt idx="371">
                  <c:v>0.24157071082951254</c:v>
                </c:pt>
                <c:pt idx="372">
                  <c:v>0.25202340179193233</c:v>
                </c:pt>
                <c:pt idx="373">
                  <c:v>0.26188986666042102</c:v>
                </c:pt>
                <c:pt idx="374">
                  <c:v>0.24859043750145146</c:v>
                </c:pt>
                <c:pt idx="375">
                  <c:v>0.24269918463039189</c:v>
                </c:pt>
                <c:pt idx="376">
                  <c:v>0.23701623192056256</c:v>
                </c:pt>
                <c:pt idx="377">
                  <c:v>0.24831662824582748</c:v>
                </c:pt>
                <c:pt idx="378">
                  <c:v>0.22837821286221444</c:v>
                </c:pt>
                <c:pt idx="379">
                  <c:v>0.23444299653353567</c:v>
                </c:pt>
                <c:pt idx="380">
                  <c:v>0.22409583554229578</c:v>
                </c:pt>
                <c:pt idx="381">
                  <c:v>0.22054257401868438</c:v>
                </c:pt>
                <c:pt idx="382">
                  <c:v>0.2127567543347901</c:v>
                </c:pt>
                <c:pt idx="383">
                  <c:v>0.20963767025028388</c:v>
                </c:pt>
                <c:pt idx="384">
                  <c:v>0.21844825037305948</c:v>
                </c:pt>
                <c:pt idx="385">
                  <c:v>0.23127907464505229</c:v>
                </c:pt>
                <c:pt idx="386">
                  <c:v>0.19918049388598422</c:v>
                </c:pt>
                <c:pt idx="387">
                  <c:v>0.18401352583810954</c:v>
                </c:pt>
                <c:pt idx="388">
                  <c:v>0.17845515631297182</c:v>
                </c:pt>
                <c:pt idx="389">
                  <c:v>0.17423358170385059</c:v>
                </c:pt>
                <c:pt idx="390">
                  <c:v>0.17556159170934807</c:v>
                </c:pt>
                <c:pt idx="391">
                  <c:v>0.17730744539264781</c:v>
                </c:pt>
                <c:pt idx="392">
                  <c:v>0.1922859598226046</c:v>
                </c:pt>
                <c:pt idx="393">
                  <c:v>0.19461571167717448</c:v>
                </c:pt>
                <c:pt idx="394">
                  <c:v>0.20253955013037739</c:v>
                </c:pt>
                <c:pt idx="395">
                  <c:v>0.18245748441870802</c:v>
                </c:pt>
                <c:pt idx="396">
                  <c:v>0.18426367958066492</c:v>
                </c:pt>
                <c:pt idx="397">
                  <c:v>0.19071182685549243</c:v>
                </c:pt>
                <c:pt idx="398">
                  <c:v>0.17564666544719781</c:v>
                </c:pt>
                <c:pt idx="399">
                  <c:v>0.17011170105737478</c:v>
                </c:pt>
                <c:pt idx="400">
                  <c:v>0.16364991686132535</c:v>
                </c:pt>
                <c:pt idx="401">
                  <c:v>0.16550056818567213</c:v>
                </c:pt>
                <c:pt idx="402">
                  <c:v>0.15872812161296229</c:v>
                </c:pt>
                <c:pt idx="403">
                  <c:v>0.15313121894478274</c:v>
                </c:pt>
                <c:pt idx="404">
                  <c:v>0.15189643980862014</c:v>
                </c:pt>
                <c:pt idx="405">
                  <c:v>0.16053744940528336</c:v>
                </c:pt>
                <c:pt idx="406">
                  <c:v>0.16459938107651931</c:v>
                </c:pt>
                <c:pt idx="407">
                  <c:v>0.17221059644042441</c:v>
                </c:pt>
                <c:pt idx="408">
                  <c:v>0.15925442192700315</c:v>
                </c:pt>
                <c:pt idx="409">
                  <c:v>0.16305668355416114</c:v>
                </c:pt>
                <c:pt idx="410">
                  <c:v>0.15733638072380912</c:v>
                </c:pt>
                <c:pt idx="411">
                  <c:v>0.15834877735519667</c:v>
                </c:pt>
                <c:pt idx="412">
                  <c:v>0.15793172882453263</c:v>
                </c:pt>
                <c:pt idx="413">
                  <c:v>0.14967782025402532</c:v>
                </c:pt>
                <c:pt idx="414">
                  <c:v>0.15983881621331761</c:v>
                </c:pt>
                <c:pt idx="415">
                  <c:v>0.16013707705700159</c:v>
                </c:pt>
                <c:pt idx="416">
                  <c:v>0.17325958916015963</c:v>
                </c:pt>
                <c:pt idx="417">
                  <c:v>0.15786048969537791</c:v>
                </c:pt>
                <c:pt idx="418">
                  <c:v>0.15082682749322163</c:v>
                </c:pt>
                <c:pt idx="419">
                  <c:v>0.15687823903167275</c:v>
                </c:pt>
                <c:pt idx="420">
                  <c:v>0.16838679095941728</c:v>
                </c:pt>
                <c:pt idx="421">
                  <c:v>0.16900793421241722</c:v>
                </c:pt>
                <c:pt idx="422">
                  <c:v>0.16913036280856594</c:v>
                </c:pt>
                <c:pt idx="423">
                  <c:v>0.15223288190113263</c:v>
                </c:pt>
                <c:pt idx="424">
                  <c:v>0.15367906396462028</c:v>
                </c:pt>
                <c:pt idx="425">
                  <c:v>0.16374007940543725</c:v>
                </c:pt>
                <c:pt idx="426">
                  <c:v>0.16100855162941433</c:v>
                </c:pt>
                <c:pt idx="427">
                  <c:v>0.16572959345967361</c:v>
                </c:pt>
                <c:pt idx="428">
                  <c:v>0.15584665212304408</c:v>
                </c:pt>
                <c:pt idx="429">
                  <c:v>0.14748937417433411</c:v>
                </c:pt>
                <c:pt idx="430">
                  <c:v>0.16091063505657099</c:v>
                </c:pt>
                <c:pt idx="431">
                  <c:v>0.17187569534006308</c:v>
                </c:pt>
                <c:pt idx="432">
                  <c:v>0.16675825030026079</c:v>
                </c:pt>
                <c:pt idx="433">
                  <c:v>0.16737034906239701</c:v>
                </c:pt>
                <c:pt idx="434">
                  <c:v>0.17954118473061065</c:v>
                </c:pt>
                <c:pt idx="435">
                  <c:v>0.1748524981789121</c:v>
                </c:pt>
                <c:pt idx="436">
                  <c:v>0.17724437113648903</c:v>
                </c:pt>
                <c:pt idx="437">
                  <c:v>0.18478537738603096</c:v>
                </c:pt>
                <c:pt idx="438">
                  <c:v>0.1782310476505434</c:v>
                </c:pt>
                <c:pt idx="439">
                  <c:v>0.18133777734821258</c:v>
                </c:pt>
                <c:pt idx="440">
                  <c:v>0.18444824183453795</c:v>
                </c:pt>
                <c:pt idx="441">
                  <c:v>0.18116308357499922</c:v>
                </c:pt>
                <c:pt idx="442">
                  <c:v>0.26857976646825726</c:v>
                </c:pt>
                <c:pt idx="443">
                  <c:v>0.27624974692747556</c:v>
                </c:pt>
                <c:pt idx="444">
                  <c:v>0.28291877378409125</c:v>
                </c:pt>
                <c:pt idx="445">
                  <c:v>0.24084774898706549</c:v>
                </c:pt>
                <c:pt idx="446">
                  <c:v>0.23713516412891894</c:v>
                </c:pt>
                <c:pt idx="447">
                  <c:v>0.23272634996645009</c:v>
                </c:pt>
                <c:pt idx="448">
                  <c:v>0.22704315063522179</c:v>
                </c:pt>
                <c:pt idx="449">
                  <c:v>0.21183448658767284</c:v>
                </c:pt>
                <c:pt idx="450">
                  <c:v>0.21347070414242444</c:v>
                </c:pt>
                <c:pt idx="451">
                  <c:v>0.21750118686063261</c:v>
                </c:pt>
                <c:pt idx="452">
                  <c:v>0.22440310339063574</c:v>
                </c:pt>
                <c:pt idx="453">
                  <c:v>0.2348120573231435</c:v>
                </c:pt>
                <c:pt idx="454">
                  <c:v>0.2561244141939284</c:v>
                </c:pt>
                <c:pt idx="455">
                  <c:v>0.25123867131256561</c:v>
                </c:pt>
                <c:pt idx="456">
                  <c:v>0.2619208427984227</c:v>
                </c:pt>
                <c:pt idx="457">
                  <c:v>0.27067288314557919</c:v>
                </c:pt>
                <c:pt idx="458">
                  <c:v>0.25464939127369918</c:v>
                </c:pt>
                <c:pt idx="459">
                  <c:v>0.24636833443985309</c:v>
                </c:pt>
                <c:pt idx="460">
                  <c:v>0.24010739800933442</c:v>
                </c:pt>
                <c:pt idx="461">
                  <c:v>0.23023660525240872</c:v>
                </c:pt>
                <c:pt idx="462">
                  <c:v>0.22762979279614642</c:v>
                </c:pt>
                <c:pt idx="463">
                  <c:v>0.22232237305173053</c:v>
                </c:pt>
                <c:pt idx="464">
                  <c:v>0.22786223137245021</c:v>
                </c:pt>
                <c:pt idx="465">
                  <c:v>0.19732254816792097</c:v>
                </c:pt>
                <c:pt idx="466">
                  <c:v>0.20851656794218873</c:v>
                </c:pt>
                <c:pt idx="467">
                  <c:v>0.20027815861685982</c:v>
                </c:pt>
                <c:pt idx="468">
                  <c:v>0.20275162442888803</c:v>
                </c:pt>
                <c:pt idx="469">
                  <c:v>0.20993810429787849</c:v>
                </c:pt>
                <c:pt idx="470">
                  <c:v>0.21779663852591388</c:v>
                </c:pt>
                <c:pt idx="471">
                  <c:v>0.21944770594054064</c:v>
                </c:pt>
                <c:pt idx="472">
                  <c:v>0.21343575671978821</c:v>
                </c:pt>
                <c:pt idx="473">
                  <c:v>0.20036920251409684</c:v>
                </c:pt>
                <c:pt idx="474">
                  <c:v>0.19324204433487305</c:v>
                </c:pt>
                <c:pt idx="475">
                  <c:v>0.17720614154816505</c:v>
                </c:pt>
                <c:pt idx="476">
                  <c:v>0.16815456624132968</c:v>
                </c:pt>
                <c:pt idx="477">
                  <c:v>0.16897125616849831</c:v>
                </c:pt>
                <c:pt idx="478">
                  <c:v>0.20452382856247742</c:v>
                </c:pt>
                <c:pt idx="479">
                  <c:v>0.21989141553348451</c:v>
                </c:pt>
                <c:pt idx="480">
                  <c:v>0.21812622855312289</c:v>
                </c:pt>
                <c:pt idx="481">
                  <c:v>0.20022910003850145</c:v>
                </c:pt>
                <c:pt idx="482">
                  <c:v>0.19880500600253193</c:v>
                </c:pt>
                <c:pt idx="483">
                  <c:v>0.19830038266315259</c:v>
                </c:pt>
                <c:pt idx="484">
                  <c:v>0.19862849888425313</c:v>
                </c:pt>
                <c:pt idx="485">
                  <c:v>0.19677000560372762</c:v>
                </c:pt>
                <c:pt idx="486">
                  <c:v>0.20905456059229774</c:v>
                </c:pt>
                <c:pt idx="487">
                  <c:v>0.19080471312130159</c:v>
                </c:pt>
                <c:pt idx="488">
                  <c:v>0.19193493693891223</c:v>
                </c:pt>
                <c:pt idx="489">
                  <c:v>0.17776832645302351</c:v>
                </c:pt>
                <c:pt idx="490">
                  <c:v>0.18463671743324936</c:v>
                </c:pt>
                <c:pt idx="491">
                  <c:v>0.1804846431317006</c:v>
                </c:pt>
                <c:pt idx="492">
                  <c:v>0.1832549816067707</c:v>
                </c:pt>
                <c:pt idx="493">
                  <c:v>0.18971006231662396</c:v>
                </c:pt>
                <c:pt idx="494">
                  <c:v>0.19713640806094399</c:v>
                </c:pt>
                <c:pt idx="495">
                  <c:v>0.18778584772335491</c:v>
                </c:pt>
                <c:pt idx="496">
                  <c:v>0.18962406893667333</c:v>
                </c:pt>
                <c:pt idx="497">
                  <c:v>0.17137635552219563</c:v>
                </c:pt>
                <c:pt idx="498">
                  <c:v>0.16920233552664962</c:v>
                </c:pt>
                <c:pt idx="499">
                  <c:v>0.19108202959937426</c:v>
                </c:pt>
                <c:pt idx="500">
                  <c:v>0.19056287876822922</c:v>
                </c:pt>
                <c:pt idx="501">
                  <c:v>0.20529245565465756</c:v>
                </c:pt>
                <c:pt idx="502">
                  <c:v>0.21497164985937384</c:v>
                </c:pt>
                <c:pt idx="503">
                  <c:v>0.21544178918390225</c:v>
                </c:pt>
                <c:pt idx="504">
                  <c:v>0.21135923904223455</c:v>
                </c:pt>
                <c:pt idx="505">
                  <c:v>0.20936914391524258</c:v>
                </c:pt>
                <c:pt idx="506">
                  <c:v>0.1978478582199828</c:v>
                </c:pt>
                <c:pt idx="507">
                  <c:v>0.28997467565369717</c:v>
                </c:pt>
                <c:pt idx="508">
                  <c:v>0.27138196358889499</c:v>
                </c:pt>
                <c:pt idx="509">
                  <c:v>0.23652201132809186</c:v>
                </c:pt>
                <c:pt idx="510">
                  <c:v>0.21844223716770414</c:v>
                </c:pt>
                <c:pt idx="511">
                  <c:v>0.21223474095680936</c:v>
                </c:pt>
                <c:pt idx="512">
                  <c:v>0.19771935131566973</c:v>
                </c:pt>
                <c:pt idx="513">
                  <c:v>0.2027285703387704</c:v>
                </c:pt>
                <c:pt idx="514">
                  <c:v>0.2063351373243654</c:v>
                </c:pt>
                <c:pt idx="515">
                  <c:v>0.20480210344863733</c:v>
                </c:pt>
                <c:pt idx="516">
                  <c:v>0.21609962323352225</c:v>
                </c:pt>
                <c:pt idx="517">
                  <c:v>0.23369464545522872</c:v>
                </c:pt>
                <c:pt idx="518">
                  <c:v>0.22781871281363858</c:v>
                </c:pt>
                <c:pt idx="519">
                  <c:v>0.16130353846732975</c:v>
                </c:pt>
                <c:pt idx="520">
                  <c:v>0.15324869310468481</c:v>
                </c:pt>
                <c:pt idx="521">
                  <c:v>0.14607310482827593</c:v>
                </c:pt>
                <c:pt idx="522">
                  <c:v>0.15297963957167215</c:v>
                </c:pt>
                <c:pt idx="523">
                  <c:v>0.14519569994584411</c:v>
                </c:pt>
                <c:pt idx="524">
                  <c:v>0.15599719614979513</c:v>
                </c:pt>
                <c:pt idx="525">
                  <c:v>0.16217264156922914</c:v>
                </c:pt>
                <c:pt idx="526">
                  <c:v>0.16604304949972326</c:v>
                </c:pt>
                <c:pt idx="527">
                  <c:v>0.16469410806602619</c:v>
                </c:pt>
                <c:pt idx="528">
                  <c:v>0.15258867411654833</c:v>
                </c:pt>
                <c:pt idx="529">
                  <c:v>0.1483171265238297</c:v>
                </c:pt>
                <c:pt idx="530">
                  <c:v>0.13944899547619097</c:v>
                </c:pt>
                <c:pt idx="531">
                  <c:v>0.1530386073925207</c:v>
                </c:pt>
                <c:pt idx="532">
                  <c:v>0.1395969217959529</c:v>
                </c:pt>
                <c:pt idx="533">
                  <c:v>0.14178665458036138</c:v>
                </c:pt>
                <c:pt idx="534">
                  <c:v>0.14866435233911243</c:v>
                </c:pt>
                <c:pt idx="535">
                  <c:v>0.14285966311108855</c:v>
                </c:pt>
                <c:pt idx="536">
                  <c:v>0.14180837507786673</c:v>
                </c:pt>
                <c:pt idx="537">
                  <c:v>0.13753445664969832</c:v>
                </c:pt>
                <c:pt idx="538">
                  <c:v>0.1324781662559941</c:v>
                </c:pt>
                <c:pt idx="539">
                  <c:v>0.11264053893723906</c:v>
                </c:pt>
                <c:pt idx="540">
                  <c:v>9.8919527995203788E-2</c:v>
                </c:pt>
                <c:pt idx="541">
                  <c:v>8.814377515090184E-2</c:v>
                </c:pt>
                <c:pt idx="542">
                  <c:v>8.8628396773977922E-2</c:v>
                </c:pt>
                <c:pt idx="543">
                  <c:v>8.3930627778129541E-2</c:v>
                </c:pt>
                <c:pt idx="544">
                  <c:v>7.710224803115466E-2</c:v>
                </c:pt>
                <c:pt idx="545">
                  <c:v>6.9988964494475878E-2</c:v>
                </c:pt>
                <c:pt idx="546">
                  <c:v>8.7152749163786111E-2</c:v>
                </c:pt>
                <c:pt idx="547">
                  <c:v>8.4096498902821781E-2</c:v>
                </c:pt>
                <c:pt idx="548">
                  <c:v>8.5719652647201064E-2</c:v>
                </c:pt>
                <c:pt idx="549">
                  <c:v>8.4731738258239625E-2</c:v>
                </c:pt>
                <c:pt idx="550">
                  <c:v>8.3383223357916814E-2</c:v>
                </c:pt>
                <c:pt idx="551">
                  <c:v>8.6727974752733639E-2</c:v>
                </c:pt>
                <c:pt idx="552">
                  <c:v>8.8642297225600519E-2</c:v>
                </c:pt>
                <c:pt idx="553">
                  <c:v>9.3238880929981227E-2</c:v>
                </c:pt>
                <c:pt idx="554">
                  <c:v>9.5239564063981014E-2</c:v>
                </c:pt>
                <c:pt idx="555">
                  <c:v>9.9278184899520783E-2</c:v>
                </c:pt>
                <c:pt idx="556">
                  <c:v>0.10343963524082692</c:v>
                </c:pt>
                <c:pt idx="557">
                  <c:v>0.10087085121201163</c:v>
                </c:pt>
                <c:pt idx="558">
                  <c:v>0.11118188167432075</c:v>
                </c:pt>
                <c:pt idx="559">
                  <c:v>0.10895831454342714</c:v>
                </c:pt>
                <c:pt idx="560">
                  <c:v>0.12171535263942039</c:v>
                </c:pt>
                <c:pt idx="561">
                  <c:v>0.12497881386568731</c:v>
                </c:pt>
                <c:pt idx="562">
                  <c:v>0.13197040443430449</c:v>
                </c:pt>
                <c:pt idx="563">
                  <c:v>0.12718459365586163</c:v>
                </c:pt>
                <c:pt idx="564">
                  <c:v>0.12703674367657725</c:v>
                </c:pt>
                <c:pt idx="565">
                  <c:v>0.13085677829715484</c:v>
                </c:pt>
                <c:pt idx="566">
                  <c:v>0.12990318396862108</c:v>
                </c:pt>
                <c:pt idx="567">
                  <c:v>0.12745675099194398</c:v>
                </c:pt>
                <c:pt idx="568">
                  <c:v>0.13691044856905793</c:v>
                </c:pt>
                <c:pt idx="569">
                  <c:v>0.12181220016103858</c:v>
                </c:pt>
                <c:pt idx="570">
                  <c:v>0.10217642570625445</c:v>
                </c:pt>
                <c:pt idx="571">
                  <c:v>1.3065952467105211E-2</c:v>
                </c:pt>
                <c:pt idx="572">
                  <c:v>-2.5610981989337287E-2</c:v>
                </c:pt>
                <c:pt idx="573">
                  <c:v>-2.9124594217390817E-2</c:v>
                </c:pt>
                <c:pt idx="574">
                  <c:v>-2.2867841993339376E-2</c:v>
                </c:pt>
                <c:pt idx="575">
                  <c:v>-4.9096682285592205E-2</c:v>
                </c:pt>
                <c:pt idx="576">
                  <c:v>-4.6151543556910604E-2</c:v>
                </c:pt>
                <c:pt idx="577">
                  <c:v>-4.7037624754690262E-2</c:v>
                </c:pt>
                <c:pt idx="578">
                  <c:v>-4.9758442769354455E-2</c:v>
                </c:pt>
                <c:pt idx="579">
                  <c:v>-5.8852088799338294E-2</c:v>
                </c:pt>
                <c:pt idx="580">
                  <c:v>-5.8447225927513731E-2</c:v>
                </c:pt>
                <c:pt idx="581">
                  <c:v>-5.968891298915268E-2</c:v>
                </c:pt>
                <c:pt idx="582">
                  <c:v>-6.9477685349589799E-2</c:v>
                </c:pt>
                <c:pt idx="583">
                  <c:v>-8.0886878008641402E-2</c:v>
                </c:pt>
                <c:pt idx="584">
                  <c:v>-7.6903038706200924E-2</c:v>
                </c:pt>
                <c:pt idx="585">
                  <c:v>-8.501180942149876E-2</c:v>
                </c:pt>
                <c:pt idx="586">
                  <c:v>-8.2325975710247884E-2</c:v>
                </c:pt>
                <c:pt idx="587">
                  <c:v>-8.4001217744433629E-2</c:v>
                </c:pt>
                <c:pt idx="588">
                  <c:v>-8.0739634152204115E-2</c:v>
                </c:pt>
                <c:pt idx="589">
                  <c:v>-6.4163537333668544E-2</c:v>
                </c:pt>
                <c:pt idx="590">
                  <c:v>-7.2631222461511449E-2</c:v>
                </c:pt>
                <c:pt idx="591">
                  <c:v>-6.9759978147421325E-2</c:v>
                </c:pt>
                <c:pt idx="592">
                  <c:v>-6.5171930335450282E-2</c:v>
                </c:pt>
                <c:pt idx="593">
                  <c:v>-6.4151397340807811E-2</c:v>
                </c:pt>
                <c:pt idx="594">
                  <c:v>-6.8362887800719765E-2</c:v>
                </c:pt>
                <c:pt idx="595">
                  <c:v>-6.9879607371554145E-2</c:v>
                </c:pt>
                <c:pt idx="596">
                  <c:v>-6.7851169724853763E-2</c:v>
                </c:pt>
                <c:pt idx="597">
                  <c:v>-6.6319985961057579E-2</c:v>
                </c:pt>
                <c:pt idx="598">
                  <c:v>-9.0240404278029152E-2</c:v>
                </c:pt>
                <c:pt idx="599">
                  <c:v>-8.5311561741402323E-2</c:v>
                </c:pt>
                <c:pt idx="600">
                  <c:v>-7.9739013157718891E-2</c:v>
                </c:pt>
                <c:pt idx="601">
                  <c:v>-7.9885766893091348E-2</c:v>
                </c:pt>
                <c:pt idx="602">
                  <c:v>-6.5636762994842959E-2</c:v>
                </c:pt>
                <c:pt idx="603">
                  <c:v>-5.6183673108558402E-2</c:v>
                </c:pt>
                <c:pt idx="604">
                  <c:v>-6.1163069502995382E-2</c:v>
                </c:pt>
                <c:pt idx="605">
                  <c:v>-6.6411101550277934E-2</c:v>
                </c:pt>
                <c:pt idx="606">
                  <c:v>-6.6545035574314224E-2</c:v>
                </c:pt>
                <c:pt idx="607">
                  <c:v>-7.0477239324783794E-2</c:v>
                </c:pt>
                <c:pt idx="608">
                  <c:v>-8.6587403282304881E-2</c:v>
                </c:pt>
                <c:pt idx="609">
                  <c:v>-8.5204760412794026E-2</c:v>
                </c:pt>
                <c:pt idx="610">
                  <c:v>-7.9576629812630931E-2</c:v>
                </c:pt>
                <c:pt idx="611">
                  <c:v>-8.7658822448543228E-2</c:v>
                </c:pt>
                <c:pt idx="612">
                  <c:v>-8.3985405408445485E-2</c:v>
                </c:pt>
                <c:pt idx="613">
                  <c:v>-7.7477898235694301E-2</c:v>
                </c:pt>
                <c:pt idx="614">
                  <c:v>-7.2897869328761578E-2</c:v>
                </c:pt>
                <c:pt idx="615">
                  <c:v>-7.1582494809138419E-2</c:v>
                </c:pt>
                <c:pt idx="616">
                  <c:v>-7.0484010286651938E-2</c:v>
                </c:pt>
                <c:pt idx="617">
                  <c:v>-6.6541851359544227E-2</c:v>
                </c:pt>
                <c:pt idx="618">
                  <c:v>-5.2903700904120998E-2</c:v>
                </c:pt>
                <c:pt idx="619">
                  <c:v>-6.4683704462147149E-2</c:v>
                </c:pt>
                <c:pt idx="620">
                  <c:v>-0.10279351594728044</c:v>
                </c:pt>
                <c:pt idx="621">
                  <c:v>-0.12977336616734245</c:v>
                </c:pt>
                <c:pt idx="622">
                  <c:v>-0.13915384371663034</c:v>
                </c:pt>
                <c:pt idx="623">
                  <c:v>-0.13484330349481755</c:v>
                </c:pt>
                <c:pt idx="624">
                  <c:v>-0.13270935450297883</c:v>
                </c:pt>
                <c:pt idx="625">
                  <c:v>-0.12028322622314505</c:v>
                </c:pt>
                <c:pt idx="626">
                  <c:v>-0.12226688648508098</c:v>
                </c:pt>
                <c:pt idx="627">
                  <c:v>-0.1206958901223584</c:v>
                </c:pt>
                <c:pt idx="628">
                  <c:v>-0.1249114196020404</c:v>
                </c:pt>
                <c:pt idx="629">
                  <c:v>-0.13203168457098097</c:v>
                </c:pt>
                <c:pt idx="630">
                  <c:v>-0.12798760437098711</c:v>
                </c:pt>
                <c:pt idx="631">
                  <c:v>-0.13360193572418391</c:v>
                </c:pt>
                <c:pt idx="632">
                  <c:v>-0.13086578911309171</c:v>
                </c:pt>
                <c:pt idx="633">
                  <c:v>-0.13071552395299185</c:v>
                </c:pt>
                <c:pt idx="634">
                  <c:v>-0.12761170508765218</c:v>
                </c:pt>
                <c:pt idx="635">
                  <c:v>-0.11448614521107831</c:v>
                </c:pt>
                <c:pt idx="636">
                  <c:v>-0.11783347751931075</c:v>
                </c:pt>
                <c:pt idx="637">
                  <c:v>-0.12431255025913764</c:v>
                </c:pt>
                <c:pt idx="638">
                  <c:v>-0.13669774462248802</c:v>
                </c:pt>
                <c:pt idx="639">
                  <c:v>-0.13234553198240581</c:v>
                </c:pt>
                <c:pt idx="640">
                  <c:v>-0.16956533668495521</c:v>
                </c:pt>
                <c:pt idx="641">
                  <c:v>-0.16281675650644081</c:v>
                </c:pt>
                <c:pt idx="642">
                  <c:v>-0.13992050416112656</c:v>
                </c:pt>
                <c:pt idx="643">
                  <c:v>-0.15586661489241518</c:v>
                </c:pt>
                <c:pt idx="644">
                  <c:v>-0.16281226550787328</c:v>
                </c:pt>
                <c:pt idx="645">
                  <c:v>-0.1698637301779285</c:v>
                </c:pt>
                <c:pt idx="646">
                  <c:v>-0.16522399990846523</c:v>
                </c:pt>
                <c:pt idx="647">
                  <c:v>-0.17946843936185997</c:v>
                </c:pt>
                <c:pt idx="648">
                  <c:v>-0.18217684832269182</c:v>
                </c:pt>
                <c:pt idx="649">
                  <c:v>-0.18263362315473519</c:v>
                </c:pt>
                <c:pt idx="650">
                  <c:v>-0.18221023867765429</c:v>
                </c:pt>
                <c:pt idx="651">
                  <c:v>-0.19600777400656544</c:v>
                </c:pt>
                <c:pt idx="652">
                  <c:v>-0.20683684222734064</c:v>
                </c:pt>
                <c:pt idx="653">
                  <c:v>-0.22552394172754178</c:v>
                </c:pt>
                <c:pt idx="654">
                  <c:v>-0.22225120957476766</c:v>
                </c:pt>
                <c:pt idx="655">
                  <c:v>-0.23672732636496269</c:v>
                </c:pt>
                <c:pt idx="656">
                  <c:v>-0.23179095640538086</c:v>
                </c:pt>
                <c:pt idx="657">
                  <c:v>-0.24186291818832775</c:v>
                </c:pt>
                <c:pt idx="658">
                  <c:v>-0.23981718786664721</c:v>
                </c:pt>
                <c:pt idx="659">
                  <c:v>-0.23927322377227572</c:v>
                </c:pt>
                <c:pt idx="660">
                  <c:v>-0.23646256323296969</c:v>
                </c:pt>
                <c:pt idx="661">
                  <c:v>-0.24552237658691689</c:v>
                </c:pt>
                <c:pt idx="662">
                  <c:v>-0.24092474041081902</c:v>
                </c:pt>
                <c:pt idx="663">
                  <c:v>-0.24933598745839461</c:v>
                </c:pt>
                <c:pt idx="664">
                  <c:v>-0.25740318399841972</c:v>
                </c:pt>
                <c:pt idx="665">
                  <c:v>-0.27401303902497892</c:v>
                </c:pt>
                <c:pt idx="666">
                  <c:v>-0.26167166579285639</c:v>
                </c:pt>
                <c:pt idx="667">
                  <c:v>-0.264144542306537</c:v>
                </c:pt>
                <c:pt idx="668">
                  <c:v>-0.25152835547514091</c:v>
                </c:pt>
                <c:pt idx="669">
                  <c:v>-0.26091912679574564</c:v>
                </c:pt>
                <c:pt idx="670">
                  <c:v>-0.28230683169705484</c:v>
                </c:pt>
                <c:pt idx="671">
                  <c:v>-0.2822849107958208</c:v>
                </c:pt>
                <c:pt idx="672">
                  <c:v>-0.30127837875245689</c:v>
                </c:pt>
                <c:pt idx="673">
                  <c:v>-0.30197667762815239</c:v>
                </c:pt>
                <c:pt idx="674">
                  <c:v>-0.30088686147673138</c:v>
                </c:pt>
                <c:pt idx="675">
                  <c:v>-0.29734188100080328</c:v>
                </c:pt>
                <c:pt idx="676">
                  <c:v>-0.29416346557180673</c:v>
                </c:pt>
                <c:pt idx="677">
                  <c:v>-0.29748621648259571</c:v>
                </c:pt>
                <c:pt idx="678">
                  <c:v>-0.30636356125009567</c:v>
                </c:pt>
                <c:pt idx="679">
                  <c:v>-0.31179047149441491</c:v>
                </c:pt>
                <c:pt idx="680">
                  <c:v>-0.32255728500449893</c:v>
                </c:pt>
                <c:pt idx="681">
                  <c:v>-0.30548376830423091</c:v>
                </c:pt>
                <c:pt idx="682">
                  <c:v>-0.30159530215823399</c:v>
                </c:pt>
                <c:pt idx="683">
                  <c:v>-0.30324616602614979</c:v>
                </c:pt>
                <c:pt idx="684">
                  <c:v>-0.30093406662645211</c:v>
                </c:pt>
                <c:pt idx="685">
                  <c:v>-0.30882879665810037</c:v>
                </c:pt>
                <c:pt idx="686">
                  <c:v>-0.30533687279935945</c:v>
                </c:pt>
                <c:pt idx="687">
                  <c:v>-0.30332982834605327</c:v>
                </c:pt>
                <c:pt idx="688">
                  <c:v>-0.30160297971986894</c:v>
                </c:pt>
                <c:pt idx="689">
                  <c:v>-0.29995492654345296</c:v>
                </c:pt>
                <c:pt idx="690">
                  <c:v>-0.2892057995797227</c:v>
                </c:pt>
                <c:pt idx="691">
                  <c:v>-0.28828476138926856</c:v>
                </c:pt>
                <c:pt idx="692">
                  <c:v>-0.28903485409263391</c:v>
                </c:pt>
                <c:pt idx="693">
                  <c:v>-0.27461510792046534</c:v>
                </c:pt>
                <c:pt idx="694">
                  <c:v>-0.30528054183178599</c:v>
                </c:pt>
                <c:pt idx="695">
                  <c:v>-0.33504122165499484</c:v>
                </c:pt>
                <c:pt idx="696">
                  <c:v>-0.33004787086156184</c:v>
                </c:pt>
                <c:pt idx="697">
                  <c:v>-0.32434520921673615</c:v>
                </c:pt>
                <c:pt idx="698">
                  <c:v>-0.33442050973533072</c:v>
                </c:pt>
                <c:pt idx="699">
                  <c:v>-0.32993075189279092</c:v>
                </c:pt>
                <c:pt idx="700">
                  <c:v>-0.33010970167767983</c:v>
                </c:pt>
                <c:pt idx="701">
                  <c:v>-0.32558211118949143</c:v>
                </c:pt>
                <c:pt idx="702">
                  <c:v>-0.31599826109588636</c:v>
                </c:pt>
                <c:pt idx="703">
                  <c:v>-0.32012769486981169</c:v>
                </c:pt>
                <c:pt idx="704">
                  <c:v>-0.31500389410599661</c:v>
                </c:pt>
                <c:pt idx="705">
                  <c:v>-0.30211340267423792</c:v>
                </c:pt>
                <c:pt idx="706">
                  <c:v>-0.2725382278068918</c:v>
                </c:pt>
                <c:pt idx="707">
                  <c:v>-0.27913869219637538</c:v>
                </c:pt>
                <c:pt idx="708">
                  <c:v>-0.27628559461213498</c:v>
                </c:pt>
                <c:pt idx="709">
                  <c:v>-0.28185951735935832</c:v>
                </c:pt>
                <c:pt idx="710">
                  <c:v>-0.28587967523394076</c:v>
                </c:pt>
                <c:pt idx="711">
                  <c:v>-0.28247824714934078</c:v>
                </c:pt>
                <c:pt idx="712">
                  <c:v>-0.28462642845018504</c:v>
                </c:pt>
                <c:pt idx="713">
                  <c:v>-0.2898707142775272</c:v>
                </c:pt>
                <c:pt idx="714">
                  <c:v>-0.28499640152643846</c:v>
                </c:pt>
                <c:pt idx="715">
                  <c:v>-0.2893501444589367</c:v>
                </c:pt>
                <c:pt idx="716">
                  <c:v>-0.29239125678726136</c:v>
                </c:pt>
                <c:pt idx="717">
                  <c:v>-0.29271920874772472</c:v>
                </c:pt>
                <c:pt idx="718">
                  <c:v>-0.29463098944424093</c:v>
                </c:pt>
                <c:pt idx="719">
                  <c:v>-0.30654241655872705</c:v>
                </c:pt>
                <c:pt idx="720">
                  <c:v>-0.30257143128042019</c:v>
                </c:pt>
                <c:pt idx="721">
                  <c:v>-0.30163773227774004</c:v>
                </c:pt>
                <c:pt idx="722">
                  <c:v>-0.30061427720564776</c:v>
                </c:pt>
                <c:pt idx="723">
                  <c:v>-0.30592785713977577</c:v>
                </c:pt>
                <c:pt idx="724">
                  <c:v>-0.30487803838796407</c:v>
                </c:pt>
                <c:pt idx="725">
                  <c:v>-0.30330767550710552</c:v>
                </c:pt>
                <c:pt idx="726">
                  <c:v>-0.31183878633251427</c:v>
                </c:pt>
                <c:pt idx="727">
                  <c:v>-0.30459655463394208</c:v>
                </c:pt>
                <c:pt idx="728">
                  <c:v>-0.29492877298663955</c:v>
                </c:pt>
                <c:pt idx="729">
                  <c:v>-0.30046345770384097</c:v>
                </c:pt>
                <c:pt idx="730">
                  <c:v>-0.30600774138280862</c:v>
                </c:pt>
                <c:pt idx="731">
                  <c:v>-0.3087068037235256</c:v>
                </c:pt>
                <c:pt idx="732">
                  <c:v>-0.31047540527122353</c:v>
                </c:pt>
                <c:pt idx="733">
                  <c:v>-0.29849417100863362</c:v>
                </c:pt>
                <c:pt idx="734">
                  <c:v>-0.29206075777079726</c:v>
                </c:pt>
                <c:pt idx="735">
                  <c:v>-0.28731982043259852</c:v>
                </c:pt>
                <c:pt idx="736">
                  <c:v>-0.28331698085888118</c:v>
                </c:pt>
                <c:pt idx="737">
                  <c:v>-0.28244411084884646</c:v>
                </c:pt>
                <c:pt idx="738">
                  <c:v>-0.27332252023055065</c:v>
                </c:pt>
                <c:pt idx="739">
                  <c:v>-0.27384292324626763</c:v>
                </c:pt>
                <c:pt idx="740">
                  <c:v>-0.2751786832758501</c:v>
                </c:pt>
                <c:pt idx="741">
                  <c:v>-0.27280708833119538</c:v>
                </c:pt>
                <c:pt idx="742">
                  <c:v>-0.26532510356027877</c:v>
                </c:pt>
                <c:pt idx="743">
                  <c:v>-0.26149449012054876</c:v>
                </c:pt>
                <c:pt idx="744">
                  <c:v>-0.2611049794047528</c:v>
                </c:pt>
                <c:pt idx="745">
                  <c:v>-0.2607055770316577</c:v>
                </c:pt>
                <c:pt idx="746">
                  <c:v>-0.26749322918131907</c:v>
                </c:pt>
                <c:pt idx="747">
                  <c:v>-0.26755562200160665</c:v>
                </c:pt>
                <c:pt idx="748">
                  <c:v>-0.27384425886706476</c:v>
                </c:pt>
                <c:pt idx="749">
                  <c:v>-0.27304810497756465</c:v>
                </c:pt>
                <c:pt idx="750">
                  <c:v>-0.27306124685664129</c:v>
                </c:pt>
                <c:pt idx="751">
                  <c:v>-0.27757057128985868</c:v>
                </c:pt>
                <c:pt idx="752">
                  <c:v>-0.28151605842072569</c:v>
                </c:pt>
                <c:pt idx="753">
                  <c:v>-0.28030956671074075</c:v>
                </c:pt>
                <c:pt idx="754">
                  <c:v>-0.27476996254750502</c:v>
                </c:pt>
                <c:pt idx="755">
                  <c:v>-0.27764860636022659</c:v>
                </c:pt>
                <c:pt idx="756">
                  <c:v>-0.28352611118731152</c:v>
                </c:pt>
                <c:pt idx="757">
                  <c:v>-0.33296972757934884</c:v>
                </c:pt>
                <c:pt idx="758">
                  <c:v>-0.2732918387483686</c:v>
                </c:pt>
                <c:pt idx="759">
                  <c:v>-0.26695436073924883</c:v>
                </c:pt>
                <c:pt idx="760">
                  <c:v>-0.21024823717571947</c:v>
                </c:pt>
                <c:pt idx="761">
                  <c:v>-0.21367230308977911</c:v>
                </c:pt>
                <c:pt idx="762">
                  <c:v>-0.21469857110460364</c:v>
                </c:pt>
                <c:pt idx="763">
                  <c:v>-0.21750836834986961</c:v>
                </c:pt>
                <c:pt idx="764">
                  <c:v>-0.21493265624383637</c:v>
                </c:pt>
                <c:pt idx="765">
                  <c:v>-0.21546892357526107</c:v>
                </c:pt>
                <c:pt idx="766">
                  <c:v>-0.20667878791603436</c:v>
                </c:pt>
                <c:pt idx="767">
                  <c:v>-0.20241678868862908</c:v>
                </c:pt>
                <c:pt idx="768">
                  <c:v>-0.21019352624337453</c:v>
                </c:pt>
                <c:pt idx="769">
                  <c:v>-0.22276756102750245</c:v>
                </c:pt>
                <c:pt idx="770">
                  <c:v>-0.20179091735644236</c:v>
                </c:pt>
                <c:pt idx="771">
                  <c:v>-0.20042659067233529</c:v>
                </c:pt>
                <c:pt idx="772">
                  <c:v>-0.20703017509207317</c:v>
                </c:pt>
                <c:pt idx="773">
                  <c:v>-0.20511624383742286</c:v>
                </c:pt>
                <c:pt idx="774">
                  <c:v>-0.19949046718405375</c:v>
                </c:pt>
                <c:pt idx="775">
                  <c:v>-0.19772835979908715</c:v>
                </c:pt>
                <c:pt idx="776">
                  <c:v>-0.20242162857514515</c:v>
                </c:pt>
                <c:pt idx="777">
                  <c:v>-0.19170183134190974</c:v>
                </c:pt>
                <c:pt idx="778">
                  <c:v>-0.18981270523079871</c:v>
                </c:pt>
                <c:pt idx="779">
                  <c:v>-0.1899455102008259</c:v>
                </c:pt>
                <c:pt idx="780">
                  <c:v>-0.18183953035537723</c:v>
                </c:pt>
                <c:pt idx="781">
                  <c:v>-0.18259669687325267</c:v>
                </c:pt>
                <c:pt idx="782">
                  <c:v>-0.18819428720359679</c:v>
                </c:pt>
                <c:pt idx="783">
                  <c:v>-0.18827186217611824</c:v>
                </c:pt>
                <c:pt idx="784">
                  <c:v>-0.19087424579820966</c:v>
                </c:pt>
                <c:pt idx="785">
                  <c:v>-0.18503912207818202</c:v>
                </c:pt>
                <c:pt idx="786">
                  <c:v>-0.18875089443495985</c:v>
                </c:pt>
                <c:pt idx="787">
                  <c:v>-0.19505821565295023</c:v>
                </c:pt>
                <c:pt idx="788">
                  <c:v>-0.18754930096144637</c:v>
                </c:pt>
                <c:pt idx="789">
                  <c:v>-0.19248502651808461</c:v>
                </c:pt>
                <c:pt idx="790">
                  <c:v>-0.1886397875621646</c:v>
                </c:pt>
                <c:pt idx="791">
                  <c:v>-0.18719560931691925</c:v>
                </c:pt>
                <c:pt idx="792">
                  <c:v>-0.17587679787060342</c:v>
                </c:pt>
                <c:pt idx="793">
                  <c:v>-0.19107812397880808</c:v>
                </c:pt>
                <c:pt idx="794">
                  <c:v>-0.19052378337058831</c:v>
                </c:pt>
                <c:pt idx="795">
                  <c:v>-0.19944311671664386</c:v>
                </c:pt>
                <c:pt idx="796">
                  <c:v>-0.19738280627132471</c:v>
                </c:pt>
                <c:pt idx="797">
                  <c:v>-0.21095089432551126</c:v>
                </c:pt>
                <c:pt idx="798">
                  <c:v>-0.20575535776686016</c:v>
                </c:pt>
                <c:pt idx="799">
                  <c:v>-0.19900206866918926</c:v>
                </c:pt>
                <c:pt idx="800">
                  <c:v>-0.19464724797759422</c:v>
                </c:pt>
                <c:pt idx="801">
                  <c:v>-0.19712586737290888</c:v>
                </c:pt>
                <c:pt idx="802">
                  <c:v>-0.2054010573687915</c:v>
                </c:pt>
                <c:pt idx="803">
                  <c:v>-0.20768431449923727</c:v>
                </c:pt>
                <c:pt idx="804">
                  <c:v>-0.19673504558807864</c:v>
                </c:pt>
                <c:pt idx="805">
                  <c:v>-0.20182785825994232</c:v>
                </c:pt>
                <c:pt idx="806">
                  <c:v>-0.2097596202921701</c:v>
                </c:pt>
                <c:pt idx="807">
                  <c:v>-0.21992301914123552</c:v>
                </c:pt>
                <c:pt idx="808">
                  <c:v>-0.20281286709115459</c:v>
                </c:pt>
                <c:pt idx="809">
                  <c:v>-0.19650445604044636</c:v>
                </c:pt>
                <c:pt idx="810">
                  <c:v>-0.17344453490907905</c:v>
                </c:pt>
                <c:pt idx="811">
                  <c:v>-0.17714626492471344</c:v>
                </c:pt>
                <c:pt idx="812">
                  <c:v>-0.18713357024831209</c:v>
                </c:pt>
                <c:pt idx="813">
                  <c:v>-0.17011335837708277</c:v>
                </c:pt>
                <c:pt idx="814">
                  <c:v>-0.17437426182580573</c:v>
                </c:pt>
                <c:pt idx="815">
                  <c:v>-0.13873172378268506</c:v>
                </c:pt>
                <c:pt idx="816">
                  <c:v>-0.14291271653170221</c:v>
                </c:pt>
                <c:pt idx="817">
                  <c:v>-0.15398661126531896</c:v>
                </c:pt>
                <c:pt idx="818">
                  <c:v>-0.13777970863107938</c:v>
                </c:pt>
                <c:pt idx="819">
                  <c:v>-0.15610896638313571</c:v>
                </c:pt>
                <c:pt idx="820">
                  <c:v>-0.14107381003587544</c:v>
                </c:pt>
                <c:pt idx="821">
                  <c:v>-0.14461834825154529</c:v>
                </c:pt>
                <c:pt idx="822">
                  <c:v>-0.14772170124351494</c:v>
                </c:pt>
                <c:pt idx="823">
                  <c:v>-0.13881923861486972</c:v>
                </c:pt>
                <c:pt idx="824">
                  <c:v>-0.13789488143972609</c:v>
                </c:pt>
                <c:pt idx="825">
                  <c:v>-0.13509316814282291</c:v>
                </c:pt>
                <c:pt idx="826">
                  <c:v>-0.12880621415948923</c:v>
                </c:pt>
                <c:pt idx="827">
                  <c:v>-0.12177251238285768</c:v>
                </c:pt>
                <c:pt idx="828">
                  <c:v>-0.11858922563973809</c:v>
                </c:pt>
                <c:pt idx="829">
                  <c:v>-0.13872848762623763</c:v>
                </c:pt>
                <c:pt idx="830">
                  <c:v>-0.16128986848394108</c:v>
                </c:pt>
                <c:pt idx="831">
                  <c:v>-0.15623575003504675</c:v>
                </c:pt>
                <c:pt idx="832">
                  <c:v>-0.1567990185394848</c:v>
                </c:pt>
                <c:pt idx="833">
                  <c:v>-0.22368194309570918</c:v>
                </c:pt>
                <c:pt idx="834">
                  <c:v>-0.21257979513308681</c:v>
                </c:pt>
                <c:pt idx="835">
                  <c:v>-0.21608593425201417</c:v>
                </c:pt>
                <c:pt idx="836">
                  <c:v>-0.22026014130572408</c:v>
                </c:pt>
                <c:pt idx="837">
                  <c:v>-0.23714778219316263</c:v>
                </c:pt>
                <c:pt idx="838">
                  <c:v>-0.24928004031006998</c:v>
                </c:pt>
                <c:pt idx="839">
                  <c:v>-0.22866174268035075</c:v>
                </c:pt>
                <c:pt idx="840">
                  <c:v>-0.22294963531235784</c:v>
                </c:pt>
                <c:pt idx="841">
                  <c:v>-0.21606060963135418</c:v>
                </c:pt>
                <c:pt idx="842">
                  <c:v>-0.25700765123254132</c:v>
                </c:pt>
                <c:pt idx="843">
                  <c:v>-0.23185887397070634</c:v>
                </c:pt>
                <c:pt idx="844">
                  <c:v>-0.25485350397542644</c:v>
                </c:pt>
                <c:pt idx="845">
                  <c:v>-0.27738961516352234</c:v>
                </c:pt>
                <c:pt idx="846">
                  <c:v>-0.26386556398267447</c:v>
                </c:pt>
                <c:pt idx="847">
                  <c:v>-0.25319632934177738</c:v>
                </c:pt>
                <c:pt idx="848">
                  <c:v>-0.26194316461747896</c:v>
                </c:pt>
                <c:pt idx="849">
                  <c:v>-0.24367290286458654</c:v>
                </c:pt>
                <c:pt idx="850">
                  <c:v>-0.20159668276651635</c:v>
                </c:pt>
                <c:pt idx="851">
                  <c:v>-0.16157733520550463</c:v>
                </c:pt>
                <c:pt idx="852">
                  <c:v>-0.14303074689280243</c:v>
                </c:pt>
                <c:pt idx="853">
                  <c:v>-0.10662920741257816</c:v>
                </c:pt>
                <c:pt idx="854">
                  <c:v>-0.11565684864732485</c:v>
                </c:pt>
                <c:pt idx="855">
                  <c:v>-9.4519514886199335E-2</c:v>
                </c:pt>
                <c:pt idx="856">
                  <c:v>-5.8879285587665718E-2</c:v>
                </c:pt>
                <c:pt idx="857">
                  <c:v>-6.9983572543022468E-2</c:v>
                </c:pt>
                <c:pt idx="858">
                  <c:v>-8.9203973378803425E-2</c:v>
                </c:pt>
                <c:pt idx="859">
                  <c:v>-0.13152964658392671</c:v>
                </c:pt>
                <c:pt idx="860">
                  <c:v>-0.19030280079417833</c:v>
                </c:pt>
                <c:pt idx="861">
                  <c:v>-0.17661059768308598</c:v>
                </c:pt>
                <c:pt idx="862">
                  <c:v>-0.19309610264963051</c:v>
                </c:pt>
                <c:pt idx="863">
                  <c:v>-0.18578562426607259</c:v>
                </c:pt>
                <c:pt idx="864">
                  <c:v>-0.1901439902204434</c:v>
                </c:pt>
                <c:pt idx="865">
                  <c:v>-0.19917206904193849</c:v>
                </c:pt>
                <c:pt idx="866">
                  <c:v>-0.19434460441033649</c:v>
                </c:pt>
                <c:pt idx="867">
                  <c:v>-0.19887989657875701</c:v>
                </c:pt>
                <c:pt idx="868">
                  <c:v>-0.22357085250043515</c:v>
                </c:pt>
                <c:pt idx="869">
                  <c:v>-0.20642554369220131</c:v>
                </c:pt>
                <c:pt idx="870">
                  <c:v>-0.20538411854628474</c:v>
                </c:pt>
                <c:pt idx="871">
                  <c:v>-0.21127541114250595</c:v>
                </c:pt>
                <c:pt idx="872">
                  <c:v>-0.21065135526194786</c:v>
                </c:pt>
                <c:pt idx="873">
                  <c:v>-0.21656718628071003</c:v>
                </c:pt>
                <c:pt idx="874">
                  <c:v>-0.19844871973378214</c:v>
                </c:pt>
                <c:pt idx="875">
                  <c:v>-0.1613867563407054</c:v>
                </c:pt>
                <c:pt idx="876">
                  <c:v>-0.14252147601923953</c:v>
                </c:pt>
                <c:pt idx="877">
                  <c:v>-0.1418534464715239</c:v>
                </c:pt>
                <c:pt idx="878">
                  <c:v>-0.1452652503155053</c:v>
                </c:pt>
                <c:pt idx="879">
                  <c:v>-0.13772384482313232</c:v>
                </c:pt>
                <c:pt idx="880">
                  <c:v>-0.1321516278437195</c:v>
                </c:pt>
                <c:pt idx="881">
                  <c:v>-0.12960782146288244</c:v>
                </c:pt>
                <c:pt idx="882">
                  <c:v>-0.13357651802553699</c:v>
                </c:pt>
                <c:pt idx="883">
                  <c:v>-0.13913403373556726</c:v>
                </c:pt>
                <c:pt idx="884">
                  <c:v>-0.13263661608250807</c:v>
                </c:pt>
                <c:pt idx="885">
                  <c:v>-0.13440839487071793</c:v>
                </c:pt>
                <c:pt idx="886">
                  <c:v>-0.12957521092550162</c:v>
                </c:pt>
                <c:pt idx="887">
                  <c:v>-0.14217458257840615</c:v>
                </c:pt>
                <c:pt idx="888">
                  <c:v>-0.14377362082084094</c:v>
                </c:pt>
                <c:pt idx="889">
                  <c:v>-0.14606554063783572</c:v>
                </c:pt>
                <c:pt idx="890">
                  <c:v>-0.1328188315482618</c:v>
                </c:pt>
                <c:pt idx="891">
                  <c:v>-0.12343805855655457</c:v>
                </c:pt>
                <c:pt idx="892">
                  <c:v>-0.12382152291992449</c:v>
                </c:pt>
                <c:pt idx="893">
                  <c:v>-0.13540272394823882</c:v>
                </c:pt>
                <c:pt idx="894">
                  <c:v>-0.11747370157790515</c:v>
                </c:pt>
                <c:pt idx="895">
                  <c:v>-0.10067714146884278</c:v>
                </c:pt>
                <c:pt idx="896">
                  <c:v>-0.16251753319666218</c:v>
                </c:pt>
                <c:pt idx="897">
                  <c:v>-0.16799198000347038</c:v>
                </c:pt>
                <c:pt idx="898">
                  <c:v>-0.16358303939301969</c:v>
                </c:pt>
                <c:pt idx="899">
                  <c:v>-0.1768912649437499</c:v>
                </c:pt>
                <c:pt idx="900">
                  <c:v>-0.17152075517265999</c:v>
                </c:pt>
                <c:pt idx="901">
                  <c:v>-0.16527247529980657</c:v>
                </c:pt>
                <c:pt idx="902">
                  <c:v>-0.16673635825957095</c:v>
                </c:pt>
                <c:pt idx="903">
                  <c:v>-0.163825621214235</c:v>
                </c:pt>
                <c:pt idx="904">
                  <c:v>-0.15860696296739077</c:v>
                </c:pt>
                <c:pt idx="905">
                  <c:v>-0.15437917242611771</c:v>
                </c:pt>
                <c:pt idx="906">
                  <c:v>-0.15462490519587227</c:v>
                </c:pt>
                <c:pt idx="907">
                  <c:v>-0.1550130050285066</c:v>
                </c:pt>
                <c:pt idx="908">
                  <c:v>-0.14627110113422992</c:v>
                </c:pt>
                <c:pt idx="909">
                  <c:v>-0.14207709355794867</c:v>
                </c:pt>
                <c:pt idx="910">
                  <c:v>-0.1578732681059464</c:v>
                </c:pt>
                <c:pt idx="911">
                  <c:v>-0.1493428524753905</c:v>
                </c:pt>
                <c:pt idx="912">
                  <c:v>-0.15343265169218101</c:v>
                </c:pt>
                <c:pt idx="913">
                  <c:v>-0.14882514305582517</c:v>
                </c:pt>
                <c:pt idx="914">
                  <c:v>-0.15018154241404394</c:v>
                </c:pt>
                <c:pt idx="915">
                  <c:v>-0.14881137762511026</c:v>
                </c:pt>
                <c:pt idx="916">
                  <c:v>-0.15167334389066725</c:v>
                </c:pt>
                <c:pt idx="917">
                  <c:v>-0.15622509477479377</c:v>
                </c:pt>
                <c:pt idx="918">
                  <c:v>-0.15375751950063155</c:v>
                </c:pt>
                <c:pt idx="919">
                  <c:v>-0.14824357510890593</c:v>
                </c:pt>
                <c:pt idx="920">
                  <c:v>-0.15821070641133578</c:v>
                </c:pt>
                <c:pt idx="921">
                  <c:v>-0.16389016406645407</c:v>
                </c:pt>
                <c:pt idx="922">
                  <c:v>-0.16567240777277473</c:v>
                </c:pt>
                <c:pt idx="923">
                  <c:v>-0.18020494494148862</c:v>
                </c:pt>
                <c:pt idx="924">
                  <c:v>-0.17836313762444356</c:v>
                </c:pt>
                <c:pt idx="925">
                  <c:v>-0.17662930472268842</c:v>
                </c:pt>
                <c:pt idx="926">
                  <c:v>-0.17037386133374027</c:v>
                </c:pt>
                <c:pt idx="927">
                  <c:v>-0.1788876982551125</c:v>
                </c:pt>
                <c:pt idx="928">
                  <c:v>-0.17784978485907171</c:v>
                </c:pt>
                <c:pt idx="929">
                  <c:v>-0.18987121385317604</c:v>
                </c:pt>
                <c:pt idx="930">
                  <c:v>-0.17671540610419403</c:v>
                </c:pt>
                <c:pt idx="931">
                  <c:v>-0.17724686206661464</c:v>
                </c:pt>
                <c:pt idx="932">
                  <c:v>-0.17367641585535146</c:v>
                </c:pt>
                <c:pt idx="933">
                  <c:v>-0.18140544534656428</c:v>
                </c:pt>
                <c:pt idx="934">
                  <c:v>-0.17796479683023594</c:v>
                </c:pt>
                <c:pt idx="935">
                  <c:v>-0.19105978061204151</c:v>
                </c:pt>
                <c:pt idx="936">
                  <c:v>-0.19639127581469309</c:v>
                </c:pt>
                <c:pt idx="937">
                  <c:v>-0.20256201676142288</c:v>
                </c:pt>
                <c:pt idx="938">
                  <c:v>-0.20079481511937244</c:v>
                </c:pt>
                <c:pt idx="939">
                  <c:v>-0.19815739139969135</c:v>
                </c:pt>
                <c:pt idx="940">
                  <c:v>-0.19278929755445831</c:v>
                </c:pt>
                <c:pt idx="941">
                  <c:v>-0.19206891374255444</c:v>
                </c:pt>
                <c:pt idx="942">
                  <c:v>-0.18604136768715457</c:v>
                </c:pt>
                <c:pt idx="943">
                  <c:v>-0.18140472849734859</c:v>
                </c:pt>
                <c:pt idx="944">
                  <c:v>-0.18530445076591431</c:v>
                </c:pt>
                <c:pt idx="945">
                  <c:v>-0.17278409441326145</c:v>
                </c:pt>
                <c:pt idx="946">
                  <c:v>-0.17383430310918194</c:v>
                </c:pt>
                <c:pt idx="947">
                  <c:v>-0.18578503977092545</c:v>
                </c:pt>
                <c:pt idx="948">
                  <c:v>-0.18297313616897917</c:v>
                </c:pt>
                <c:pt idx="949">
                  <c:v>-0.18073687299987792</c:v>
                </c:pt>
                <c:pt idx="950">
                  <c:v>-0.18555447287329169</c:v>
                </c:pt>
                <c:pt idx="951">
                  <c:v>-0.20106646996734615</c:v>
                </c:pt>
                <c:pt idx="952">
                  <c:v>-0.1917335564572798</c:v>
                </c:pt>
                <c:pt idx="953">
                  <c:v>-0.20634819660384729</c:v>
                </c:pt>
                <c:pt idx="954">
                  <c:v>-0.20052869351078315</c:v>
                </c:pt>
                <c:pt idx="955">
                  <c:v>-0.20368287572425492</c:v>
                </c:pt>
                <c:pt idx="956">
                  <c:v>-0.2181323277436171</c:v>
                </c:pt>
                <c:pt idx="957">
                  <c:v>-0.21451162815892877</c:v>
                </c:pt>
                <c:pt idx="958">
                  <c:v>-0.20882192432736651</c:v>
                </c:pt>
                <c:pt idx="959">
                  <c:v>-0.22868830332038789</c:v>
                </c:pt>
                <c:pt idx="960">
                  <c:v>-0.23444238516998567</c:v>
                </c:pt>
                <c:pt idx="961">
                  <c:v>-0.2248589740611518</c:v>
                </c:pt>
                <c:pt idx="962">
                  <c:v>-0.18431317385718848</c:v>
                </c:pt>
                <c:pt idx="963">
                  <c:v>-0.18262638790728514</c:v>
                </c:pt>
                <c:pt idx="964">
                  <c:v>-0.19643994599451089</c:v>
                </c:pt>
                <c:pt idx="965">
                  <c:v>-0.19320220407166586</c:v>
                </c:pt>
                <c:pt idx="966">
                  <c:v>-0.20671716297280188</c:v>
                </c:pt>
                <c:pt idx="967">
                  <c:v>-0.21213667167322295</c:v>
                </c:pt>
                <c:pt idx="968">
                  <c:v>-0.22227922266182223</c:v>
                </c:pt>
                <c:pt idx="969">
                  <c:v>-0.20198214976560028</c:v>
                </c:pt>
                <c:pt idx="970">
                  <c:v>-0.19555549376956369</c:v>
                </c:pt>
                <c:pt idx="971">
                  <c:v>-0.18506180891899307</c:v>
                </c:pt>
                <c:pt idx="972">
                  <c:v>-0.18561353186399318</c:v>
                </c:pt>
                <c:pt idx="973">
                  <c:v>-0.18641782404639715</c:v>
                </c:pt>
                <c:pt idx="974">
                  <c:v>-0.17327536385022704</c:v>
                </c:pt>
                <c:pt idx="975">
                  <c:v>-0.1736551713268599</c:v>
                </c:pt>
                <c:pt idx="976">
                  <c:v>-0.1741378362625837</c:v>
                </c:pt>
                <c:pt idx="977">
                  <c:v>-0.15836256286813627</c:v>
                </c:pt>
                <c:pt idx="978">
                  <c:v>-0.16823554001156688</c:v>
                </c:pt>
                <c:pt idx="979">
                  <c:v>-0.16235572898872452</c:v>
                </c:pt>
                <c:pt idx="980">
                  <c:v>-0.15803577119022563</c:v>
                </c:pt>
                <c:pt idx="981">
                  <c:v>-0.15683516626979843</c:v>
                </c:pt>
                <c:pt idx="982">
                  <c:v>-0.16126680458798553</c:v>
                </c:pt>
                <c:pt idx="983">
                  <c:v>-0.1707787423995821</c:v>
                </c:pt>
                <c:pt idx="984">
                  <c:v>-0.16073298500161246</c:v>
                </c:pt>
                <c:pt idx="985">
                  <c:v>-0.15849512880180486</c:v>
                </c:pt>
                <c:pt idx="986">
                  <c:v>-0.15977685380742274</c:v>
                </c:pt>
                <c:pt idx="987">
                  <c:v>-0.15270788122026871</c:v>
                </c:pt>
                <c:pt idx="988">
                  <c:v>-0.14367442666414429</c:v>
                </c:pt>
                <c:pt idx="989">
                  <c:v>-0.16489088577502373</c:v>
                </c:pt>
                <c:pt idx="990">
                  <c:v>-0.17715948093783604</c:v>
                </c:pt>
                <c:pt idx="991">
                  <c:v>-0.1819108457533147</c:v>
                </c:pt>
                <c:pt idx="992">
                  <c:v>-0.19645919350936183</c:v>
                </c:pt>
                <c:pt idx="993">
                  <c:v>-0.19986020760331158</c:v>
                </c:pt>
                <c:pt idx="994">
                  <c:v>-0.19457958060587874</c:v>
                </c:pt>
                <c:pt idx="995">
                  <c:v>-0.20666175412901866</c:v>
                </c:pt>
                <c:pt idx="996">
                  <c:v>-0.22140958843596553</c:v>
                </c:pt>
                <c:pt idx="997">
                  <c:v>-0.23456876484241351</c:v>
                </c:pt>
                <c:pt idx="998">
                  <c:v>-0.22763851462729076</c:v>
                </c:pt>
                <c:pt idx="999">
                  <c:v>-0.22882093167592132</c:v>
                </c:pt>
                <c:pt idx="1000">
                  <c:v>-0.21468357177681896</c:v>
                </c:pt>
                <c:pt idx="1001">
                  <c:v>-0.21165397214455298</c:v>
                </c:pt>
                <c:pt idx="1002">
                  <c:v>-0.22164453796202482</c:v>
                </c:pt>
                <c:pt idx="1003">
                  <c:v>-0.2223552610229908</c:v>
                </c:pt>
                <c:pt idx="1004">
                  <c:v>-0.21324092383391074</c:v>
                </c:pt>
                <c:pt idx="1005">
                  <c:v>-0.22337159382569249</c:v>
                </c:pt>
                <c:pt idx="1006">
                  <c:v>-0.2104652192515373</c:v>
                </c:pt>
                <c:pt idx="1007">
                  <c:v>-0.2024687825536019</c:v>
                </c:pt>
                <c:pt idx="1008">
                  <c:v>-0.20318254334702091</c:v>
                </c:pt>
                <c:pt idx="1009">
                  <c:v>-0.18410106845912888</c:v>
                </c:pt>
                <c:pt idx="1010">
                  <c:v>-0.17860379802732698</c:v>
                </c:pt>
                <c:pt idx="1011">
                  <c:v>-0.21668284405205321</c:v>
                </c:pt>
                <c:pt idx="1012">
                  <c:v>-0.21090610668334162</c:v>
                </c:pt>
                <c:pt idx="1013">
                  <c:v>-0.20723727482217594</c:v>
                </c:pt>
                <c:pt idx="1014">
                  <c:v>-0.19868541939561765</c:v>
                </c:pt>
                <c:pt idx="1015">
                  <c:v>-0.19387891297341148</c:v>
                </c:pt>
                <c:pt idx="1016">
                  <c:v>-0.1610502097001939</c:v>
                </c:pt>
                <c:pt idx="1017">
                  <c:v>-0.15301144429956892</c:v>
                </c:pt>
                <c:pt idx="1018">
                  <c:v>-0.15351051394543053</c:v>
                </c:pt>
                <c:pt idx="1019">
                  <c:v>-0.14260981150050389</c:v>
                </c:pt>
                <c:pt idx="1020">
                  <c:v>-0.14887561098190558</c:v>
                </c:pt>
                <c:pt idx="1021">
                  <c:v>-0.14862929951035384</c:v>
                </c:pt>
                <c:pt idx="1022">
                  <c:v>-0.14644483533137645</c:v>
                </c:pt>
                <c:pt idx="1023">
                  <c:v>-0.15862935850456583</c:v>
                </c:pt>
                <c:pt idx="1024">
                  <c:v>-0.15283058213242121</c:v>
                </c:pt>
                <c:pt idx="1025">
                  <c:v>-0.14144530950871376</c:v>
                </c:pt>
                <c:pt idx="1026">
                  <c:v>-0.1771853703299088</c:v>
                </c:pt>
                <c:pt idx="1027">
                  <c:v>-0.16934157069408548</c:v>
                </c:pt>
                <c:pt idx="1028">
                  <c:v>-0.17633594791122548</c:v>
                </c:pt>
                <c:pt idx="1029">
                  <c:v>-0.1634583735656879</c:v>
                </c:pt>
                <c:pt idx="1030">
                  <c:v>-0.16816707855855467</c:v>
                </c:pt>
                <c:pt idx="1031">
                  <c:v>-0.17507563107756732</c:v>
                </c:pt>
                <c:pt idx="1032">
                  <c:v>-0.17044737959222611</c:v>
                </c:pt>
                <c:pt idx="1033">
                  <c:v>-0.17335553469236065</c:v>
                </c:pt>
                <c:pt idx="1034">
                  <c:v>-0.1553612206829513</c:v>
                </c:pt>
                <c:pt idx="1035">
                  <c:v>-0.15415814951098311</c:v>
                </c:pt>
                <c:pt idx="1036">
                  <c:v>-0.1591857967651443</c:v>
                </c:pt>
                <c:pt idx="1037">
                  <c:v>-0.14512018164089929</c:v>
                </c:pt>
                <c:pt idx="1038">
                  <c:v>-0.15366087566557424</c:v>
                </c:pt>
                <c:pt idx="1039">
                  <c:v>-0.15669795033664638</c:v>
                </c:pt>
                <c:pt idx="1040">
                  <c:v>-0.15903967309352263</c:v>
                </c:pt>
                <c:pt idx="1041">
                  <c:v>-0.16685293117252115</c:v>
                </c:pt>
                <c:pt idx="1042">
                  <c:v>-0.17636988598638434</c:v>
                </c:pt>
                <c:pt idx="1043">
                  <c:v>-0.17877929707374843</c:v>
                </c:pt>
                <c:pt idx="1044">
                  <c:v>-0.17802286828630223</c:v>
                </c:pt>
                <c:pt idx="1045">
                  <c:v>-0.18317110850774368</c:v>
                </c:pt>
                <c:pt idx="1046">
                  <c:v>-0.18185802217960395</c:v>
                </c:pt>
                <c:pt idx="1047">
                  <c:v>-0.185963621586334</c:v>
                </c:pt>
                <c:pt idx="1048">
                  <c:v>-0.18498565817046092</c:v>
                </c:pt>
                <c:pt idx="1049">
                  <c:v>-0.19190049597659303</c:v>
                </c:pt>
                <c:pt idx="1050">
                  <c:v>-0.19472230526951251</c:v>
                </c:pt>
                <c:pt idx="1051">
                  <c:v>-0.18422388216831309</c:v>
                </c:pt>
                <c:pt idx="1052">
                  <c:v>-0.17888662198152105</c:v>
                </c:pt>
                <c:pt idx="1053">
                  <c:v>-0.17684273884458915</c:v>
                </c:pt>
                <c:pt idx="1054">
                  <c:v>-0.17449463534471485</c:v>
                </c:pt>
                <c:pt idx="1055">
                  <c:v>-0.17816870411909538</c:v>
                </c:pt>
                <c:pt idx="1056">
                  <c:v>-0.16517620123411447</c:v>
                </c:pt>
                <c:pt idx="1057">
                  <c:v>-0.17176565729039681</c:v>
                </c:pt>
                <c:pt idx="1058">
                  <c:v>-0.17512923960463067</c:v>
                </c:pt>
                <c:pt idx="1059">
                  <c:v>-0.16966406064383885</c:v>
                </c:pt>
                <c:pt idx="1060">
                  <c:v>-0.15453756773236302</c:v>
                </c:pt>
                <c:pt idx="1061">
                  <c:v>-0.16012692530338632</c:v>
                </c:pt>
                <c:pt idx="1062">
                  <c:v>-0.15834716145830993</c:v>
                </c:pt>
                <c:pt idx="1063">
                  <c:v>-0.1576587008804185</c:v>
                </c:pt>
                <c:pt idx="1064">
                  <c:v>-0.14953832027578531</c:v>
                </c:pt>
                <c:pt idx="1065">
                  <c:v>-0.14004867440389779</c:v>
                </c:pt>
                <c:pt idx="1066">
                  <c:v>-0.13936856936524009</c:v>
                </c:pt>
                <c:pt idx="1067">
                  <c:v>-0.14392268787908344</c:v>
                </c:pt>
                <c:pt idx="1068">
                  <c:v>-0.13590537759320803</c:v>
                </c:pt>
                <c:pt idx="1069">
                  <c:v>-0.13515189962398974</c:v>
                </c:pt>
                <c:pt idx="1070">
                  <c:v>-0.13883641073679795</c:v>
                </c:pt>
                <c:pt idx="1071">
                  <c:v>-0.14701804238728541</c:v>
                </c:pt>
                <c:pt idx="1072">
                  <c:v>-0.1219296922618411</c:v>
                </c:pt>
                <c:pt idx="1073">
                  <c:v>-0.12977325431581935</c:v>
                </c:pt>
                <c:pt idx="1074">
                  <c:v>-0.15665940211883375</c:v>
                </c:pt>
                <c:pt idx="1075">
                  <c:v>-0.15442169517022383</c:v>
                </c:pt>
                <c:pt idx="1076">
                  <c:v>-0.14551020245203247</c:v>
                </c:pt>
                <c:pt idx="1077">
                  <c:v>-0.14627887636075401</c:v>
                </c:pt>
                <c:pt idx="1078">
                  <c:v>-0.14808749956929704</c:v>
                </c:pt>
                <c:pt idx="1079">
                  <c:v>-0.15833953684850294</c:v>
                </c:pt>
                <c:pt idx="1080">
                  <c:v>-0.16539078903127175</c:v>
                </c:pt>
                <c:pt idx="1081">
                  <c:v>-0.15976581714381674</c:v>
                </c:pt>
                <c:pt idx="1082">
                  <c:v>-0.1695735152749539</c:v>
                </c:pt>
                <c:pt idx="1083">
                  <c:v>-0.16720563502363869</c:v>
                </c:pt>
                <c:pt idx="1084">
                  <c:v>-0.16987198827020844</c:v>
                </c:pt>
                <c:pt idx="1085">
                  <c:v>-0.16823698825522498</c:v>
                </c:pt>
                <c:pt idx="1086">
                  <c:v>-0.16821069273759326</c:v>
                </c:pt>
                <c:pt idx="1087">
                  <c:v>-0.17806939606288699</c:v>
                </c:pt>
                <c:pt idx="1088">
                  <c:v>-0.1534042332996538</c:v>
                </c:pt>
                <c:pt idx="1089">
                  <c:v>-0.15364328269229979</c:v>
                </c:pt>
                <c:pt idx="1090">
                  <c:v>-0.15677379371365963</c:v>
                </c:pt>
                <c:pt idx="1091">
                  <c:v>-0.15073204944720514</c:v>
                </c:pt>
                <c:pt idx="1092">
                  <c:v>-0.15704324316515639</c:v>
                </c:pt>
                <c:pt idx="1093">
                  <c:v>-0.15512669840307863</c:v>
                </c:pt>
                <c:pt idx="1094">
                  <c:v>-0.15413224367057748</c:v>
                </c:pt>
                <c:pt idx="1095">
                  <c:v>-0.15252330276849432</c:v>
                </c:pt>
                <c:pt idx="1096">
                  <c:v>-0.14816633532708814</c:v>
                </c:pt>
                <c:pt idx="1097">
                  <c:v>-0.1408559559243811</c:v>
                </c:pt>
                <c:pt idx="1098">
                  <c:v>-0.1512854102549597</c:v>
                </c:pt>
                <c:pt idx="1099">
                  <c:v>-0.14583212330887738</c:v>
                </c:pt>
                <c:pt idx="1100">
                  <c:v>-0.15417054782889492</c:v>
                </c:pt>
                <c:pt idx="1101">
                  <c:v>-0.16854894433227316</c:v>
                </c:pt>
                <c:pt idx="1102">
                  <c:v>-0.1638035765407086</c:v>
                </c:pt>
                <c:pt idx="1103">
                  <c:v>-0.1734296705130606</c:v>
                </c:pt>
                <c:pt idx="1104">
                  <c:v>-0.17293893072314453</c:v>
                </c:pt>
                <c:pt idx="1105">
                  <c:v>-0.17336199675687694</c:v>
                </c:pt>
                <c:pt idx="1106">
                  <c:v>-0.16624330759216344</c:v>
                </c:pt>
                <c:pt idx="1107">
                  <c:v>-0.15204392666797586</c:v>
                </c:pt>
                <c:pt idx="1108">
                  <c:v>-0.14492743043680295</c:v>
                </c:pt>
                <c:pt idx="1109">
                  <c:v>-0.14747466652784652</c:v>
                </c:pt>
                <c:pt idx="1110">
                  <c:v>-0.14167611875957226</c:v>
                </c:pt>
                <c:pt idx="1111">
                  <c:v>-0.1496064879629764</c:v>
                </c:pt>
                <c:pt idx="1112">
                  <c:v>-0.14407089655450767</c:v>
                </c:pt>
                <c:pt idx="1113">
                  <c:v>-0.14248384557773239</c:v>
                </c:pt>
                <c:pt idx="1114">
                  <c:v>-0.15007265812103707</c:v>
                </c:pt>
                <c:pt idx="1115">
                  <c:v>-0.14634535971124799</c:v>
                </c:pt>
                <c:pt idx="1116">
                  <c:v>-0.1409345540178665</c:v>
                </c:pt>
                <c:pt idx="1117">
                  <c:v>-0.13856679179484147</c:v>
                </c:pt>
                <c:pt idx="1118">
                  <c:v>-0.13509067431863503</c:v>
                </c:pt>
                <c:pt idx="1119">
                  <c:v>-0.13216486658353332</c:v>
                </c:pt>
                <c:pt idx="1120">
                  <c:v>-0.13092237430687492</c:v>
                </c:pt>
                <c:pt idx="1121">
                  <c:v>-0.14177424396167859</c:v>
                </c:pt>
                <c:pt idx="1122">
                  <c:v>-0.15576231006151184</c:v>
                </c:pt>
                <c:pt idx="1123">
                  <c:v>-8.0669551650166246E-2</c:v>
                </c:pt>
                <c:pt idx="1124">
                  <c:v>-8.6727289086543799E-2</c:v>
                </c:pt>
                <c:pt idx="1125">
                  <c:v>-8.1350568858301872E-2</c:v>
                </c:pt>
                <c:pt idx="1126">
                  <c:v>-9.0296105578899319E-2</c:v>
                </c:pt>
                <c:pt idx="1127">
                  <c:v>-9.4250313732024985E-2</c:v>
                </c:pt>
                <c:pt idx="1128">
                  <c:v>-9.2789273781900453E-2</c:v>
                </c:pt>
                <c:pt idx="1129">
                  <c:v>-9.4710589184210298E-2</c:v>
                </c:pt>
                <c:pt idx="1130">
                  <c:v>-0.1057419257693451</c:v>
                </c:pt>
                <c:pt idx="1131">
                  <c:v>-0.10291701591555379</c:v>
                </c:pt>
                <c:pt idx="1132">
                  <c:v>-0.10469323961909772</c:v>
                </c:pt>
                <c:pt idx="1133">
                  <c:v>-0.10549318292876879</c:v>
                </c:pt>
                <c:pt idx="1134">
                  <c:v>-0.1102750982687609</c:v>
                </c:pt>
                <c:pt idx="1135">
                  <c:v>-0.11523756222842388</c:v>
                </c:pt>
                <c:pt idx="1136">
                  <c:v>-0.11104198892111095</c:v>
                </c:pt>
                <c:pt idx="1137">
                  <c:v>-0.10841762680382444</c:v>
                </c:pt>
                <c:pt idx="1138">
                  <c:v>-0.11211617469381645</c:v>
                </c:pt>
                <c:pt idx="1139">
                  <c:v>-0.11595354342414717</c:v>
                </c:pt>
                <c:pt idx="1140">
                  <c:v>-0.12171438463384612</c:v>
                </c:pt>
                <c:pt idx="1141">
                  <c:v>-0.12575913992217391</c:v>
                </c:pt>
                <c:pt idx="1142">
                  <c:v>-0.1080848313708485</c:v>
                </c:pt>
                <c:pt idx="1143">
                  <c:v>-0.10785142877167576</c:v>
                </c:pt>
                <c:pt idx="1144">
                  <c:v>-0.10589329805124642</c:v>
                </c:pt>
                <c:pt idx="1145">
                  <c:v>-9.9904355634115052E-2</c:v>
                </c:pt>
                <c:pt idx="1146">
                  <c:v>-9.9052667571142103E-2</c:v>
                </c:pt>
                <c:pt idx="1147">
                  <c:v>-0.12323233738214653</c:v>
                </c:pt>
                <c:pt idx="1148">
                  <c:v>-0.1265597581650158</c:v>
                </c:pt>
                <c:pt idx="1149">
                  <c:v>-0.13056676729538991</c:v>
                </c:pt>
                <c:pt idx="1150">
                  <c:v>-0.12941762311327182</c:v>
                </c:pt>
                <c:pt idx="1151">
                  <c:v>-0.1231802182448266</c:v>
                </c:pt>
                <c:pt idx="1152">
                  <c:v>-0.1290970119035279</c:v>
                </c:pt>
                <c:pt idx="1153">
                  <c:v>-0.13352940064746896</c:v>
                </c:pt>
                <c:pt idx="1154">
                  <c:v>-0.12883706694980096</c:v>
                </c:pt>
                <c:pt idx="1155">
                  <c:v>-0.12804359628596595</c:v>
                </c:pt>
                <c:pt idx="1156">
                  <c:v>-0.12839306703489595</c:v>
                </c:pt>
                <c:pt idx="1157">
                  <c:v>-0.13046278234434147</c:v>
                </c:pt>
                <c:pt idx="1158">
                  <c:v>-0.13520716313285341</c:v>
                </c:pt>
                <c:pt idx="1159">
                  <c:v>-0.13522063396724415</c:v>
                </c:pt>
                <c:pt idx="1160">
                  <c:v>-0.14708764133127741</c:v>
                </c:pt>
                <c:pt idx="1161">
                  <c:v>-0.14297928251256106</c:v>
                </c:pt>
                <c:pt idx="1162">
                  <c:v>-0.14726691906717571</c:v>
                </c:pt>
                <c:pt idx="1163">
                  <c:v>-0.15064083381241222</c:v>
                </c:pt>
                <c:pt idx="1164">
                  <c:v>-0.15208914217419042</c:v>
                </c:pt>
                <c:pt idx="1165">
                  <c:v>-0.15409528550010476</c:v>
                </c:pt>
                <c:pt idx="1166">
                  <c:v>-0.16384963706361788</c:v>
                </c:pt>
                <c:pt idx="1167">
                  <c:v>-0.1729366607181379</c:v>
                </c:pt>
                <c:pt idx="1168">
                  <c:v>-0.16179831749694312</c:v>
                </c:pt>
                <c:pt idx="1169">
                  <c:v>-0.15416654385592538</c:v>
                </c:pt>
                <c:pt idx="1170">
                  <c:v>-0.14458818436182477</c:v>
                </c:pt>
                <c:pt idx="1171">
                  <c:v>-0.15176841541808855</c:v>
                </c:pt>
                <c:pt idx="1172">
                  <c:v>-0.15026709647178763</c:v>
                </c:pt>
                <c:pt idx="1173">
                  <c:v>-0.15260221376031399</c:v>
                </c:pt>
                <c:pt idx="1174">
                  <c:v>-0.14995751373673882</c:v>
                </c:pt>
                <c:pt idx="1175">
                  <c:v>-0.15286687462054446</c:v>
                </c:pt>
                <c:pt idx="1176">
                  <c:v>-0.14106208540153423</c:v>
                </c:pt>
                <c:pt idx="1177">
                  <c:v>-0.14076034057947279</c:v>
                </c:pt>
                <c:pt idx="1178">
                  <c:v>-0.13358141082436856</c:v>
                </c:pt>
                <c:pt idx="1179">
                  <c:v>-0.11999549910550886</c:v>
                </c:pt>
                <c:pt idx="1180">
                  <c:v>-9.8995120743715234E-2</c:v>
                </c:pt>
                <c:pt idx="1181">
                  <c:v>-0.10990762272239769</c:v>
                </c:pt>
                <c:pt idx="1182">
                  <c:v>-0.1133062362234287</c:v>
                </c:pt>
                <c:pt idx="1183">
                  <c:v>-0.1147816104311169</c:v>
                </c:pt>
                <c:pt idx="1184">
                  <c:v>-0.11759323453264034</c:v>
                </c:pt>
                <c:pt idx="1185">
                  <c:v>-0.12466080099115738</c:v>
                </c:pt>
                <c:pt idx="1186">
                  <c:v>-0.12780602765894339</c:v>
                </c:pt>
                <c:pt idx="1187">
                  <c:v>-0.1233425983559624</c:v>
                </c:pt>
                <c:pt idx="1188">
                  <c:v>-0.13004356425562008</c:v>
                </c:pt>
                <c:pt idx="1189">
                  <c:v>-0.11275048947293927</c:v>
                </c:pt>
                <c:pt idx="1190">
                  <c:v>-0.108113345934036</c:v>
                </c:pt>
                <c:pt idx="1191">
                  <c:v>-0.1021813085580843</c:v>
                </c:pt>
                <c:pt idx="1192">
                  <c:v>-0.10818051992592932</c:v>
                </c:pt>
                <c:pt idx="1193">
                  <c:v>-0.10035791017147939</c:v>
                </c:pt>
                <c:pt idx="1194">
                  <c:v>-9.8322737661382539E-2</c:v>
                </c:pt>
                <c:pt idx="1195">
                  <c:v>-0.10616159834300086</c:v>
                </c:pt>
                <c:pt idx="1196">
                  <c:v>-0.11449834715313834</c:v>
                </c:pt>
                <c:pt idx="1197">
                  <c:v>-8.9562316774195308E-2</c:v>
                </c:pt>
                <c:pt idx="1198">
                  <c:v>-8.878610508078108E-2</c:v>
                </c:pt>
                <c:pt idx="1199">
                  <c:v>-9.5881495646433099E-2</c:v>
                </c:pt>
                <c:pt idx="1200">
                  <c:v>-0.10873134762565013</c:v>
                </c:pt>
                <c:pt idx="1201">
                  <c:v>-0.11528977204063764</c:v>
                </c:pt>
                <c:pt idx="1202">
                  <c:v>-0.11847897343742658</c:v>
                </c:pt>
                <c:pt idx="1203">
                  <c:v>-0.11485587000453733</c:v>
                </c:pt>
                <c:pt idx="1204">
                  <c:v>-0.11068044314570623</c:v>
                </c:pt>
                <c:pt idx="1205">
                  <c:v>-0.11519305162274934</c:v>
                </c:pt>
                <c:pt idx="1206">
                  <c:v>-0.11431802725475015</c:v>
                </c:pt>
                <c:pt idx="1207">
                  <c:v>-0.11999090383611348</c:v>
                </c:pt>
                <c:pt idx="1208">
                  <c:v>-0.11631009887907465</c:v>
                </c:pt>
                <c:pt idx="1209">
                  <c:v>-0.12693059499741752</c:v>
                </c:pt>
                <c:pt idx="1210">
                  <c:v>-0.12139709146295573</c:v>
                </c:pt>
                <c:pt idx="1211">
                  <c:v>-0.13679348817108508</c:v>
                </c:pt>
                <c:pt idx="1212">
                  <c:v>-0.11960081868461005</c:v>
                </c:pt>
                <c:pt idx="1213">
                  <c:v>-0.11098691266395817</c:v>
                </c:pt>
                <c:pt idx="1214">
                  <c:v>-0.10795480445621324</c:v>
                </c:pt>
                <c:pt idx="1215">
                  <c:v>-0.10821307005889272</c:v>
                </c:pt>
                <c:pt idx="1216">
                  <c:v>-0.1043548270154603</c:v>
                </c:pt>
                <c:pt idx="1217">
                  <c:v>-9.2131820436981232E-2</c:v>
                </c:pt>
                <c:pt idx="1218">
                  <c:v>-9.0267453177603249E-2</c:v>
                </c:pt>
                <c:pt idx="1219">
                  <c:v>-8.1517826384064282E-2</c:v>
                </c:pt>
                <c:pt idx="1220">
                  <c:v>-7.3884547344643947E-2</c:v>
                </c:pt>
                <c:pt idx="1221">
                  <c:v>-6.5840156655035537E-2</c:v>
                </c:pt>
                <c:pt idx="1222">
                  <c:v>-6.7572766933874345E-2</c:v>
                </c:pt>
                <c:pt idx="1223">
                  <c:v>-6.842137763368282E-2</c:v>
                </c:pt>
                <c:pt idx="1224">
                  <c:v>-6.7636598675652623E-2</c:v>
                </c:pt>
                <c:pt idx="1225">
                  <c:v>-7.8527228246633357E-2</c:v>
                </c:pt>
                <c:pt idx="1226">
                  <c:v>-8.1611211321961447E-2</c:v>
                </c:pt>
                <c:pt idx="1227">
                  <c:v>-8.127554169202561E-2</c:v>
                </c:pt>
                <c:pt idx="1228">
                  <c:v>-8.1588493385795685E-2</c:v>
                </c:pt>
                <c:pt idx="1229">
                  <c:v>-8.438440299953498E-2</c:v>
                </c:pt>
                <c:pt idx="1230">
                  <c:v>-8.7183116754958906E-2</c:v>
                </c:pt>
                <c:pt idx="1231">
                  <c:v>-7.8730787841283387E-2</c:v>
                </c:pt>
                <c:pt idx="1232">
                  <c:v>-8.0446971996098987E-2</c:v>
                </c:pt>
                <c:pt idx="1233">
                  <c:v>-8.1341723469959368E-2</c:v>
                </c:pt>
                <c:pt idx="1234">
                  <c:v>-7.872454139455877E-2</c:v>
                </c:pt>
                <c:pt idx="1235">
                  <c:v>-7.5511534746014811E-2</c:v>
                </c:pt>
                <c:pt idx="1236">
                  <c:v>-8.2190772436000287E-2</c:v>
                </c:pt>
                <c:pt idx="1237">
                  <c:v>-8.7118239217129065E-2</c:v>
                </c:pt>
                <c:pt idx="1238">
                  <c:v>-8.5078881809497325E-2</c:v>
                </c:pt>
                <c:pt idx="1239">
                  <c:v>-8.3223474166242317E-2</c:v>
                </c:pt>
                <c:pt idx="1240">
                  <c:v>-8.4373544852842902E-2</c:v>
                </c:pt>
                <c:pt idx="1241">
                  <c:v>-8.2006933722699502E-2</c:v>
                </c:pt>
                <c:pt idx="1242">
                  <c:v>-8.1627366630716999E-2</c:v>
                </c:pt>
                <c:pt idx="1243">
                  <c:v>-7.9756389438338557E-2</c:v>
                </c:pt>
                <c:pt idx="1244">
                  <c:v>-8.0823587216670059E-2</c:v>
                </c:pt>
                <c:pt idx="1245">
                  <c:v>-8.3967650630254159E-2</c:v>
                </c:pt>
                <c:pt idx="1246">
                  <c:v>-8.1407134355103564E-2</c:v>
                </c:pt>
                <c:pt idx="1247">
                  <c:v>-7.7680978753397981E-2</c:v>
                </c:pt>
                <c:pt idx="1248">
                  <c:v>-8.111256466773023E-2</c:v>
                </c:pt>
                <c:pt idx="1249">
                  <c:v>-8.3215199659670377E-2</c:v>
                </c:pt>
                <c:pt idx="1250">
                  <c:v>-7.8383559242936843E-2</c:v>
                </c:pt>
                <c:pt idx="1251">
                  <c:v>-7.4284341084114441E-2</c:v>
                </c:pt>
                <c:pt idx="1252">
                  <c:v>-7.0918552703962856E-2</c:v>
                </c:pt>
                <c:pt idx="1253">
                  <c:v>-6.6793660062047275E-2</c:v>
                </c:pt>
                <c:pt idx="1254">
                  <c:v>-7.2789502166440395E-2</c:v>
                </c:pt>
                <c:pt idx="1255">
                  <c:v>-7.2466982576724362E-2</c:v>
                </c:pt>
                <c:pt idx="1256">
                  <c:v>-8.3693754588663336E-2</c:v>
                </c:pt>
                <c:pt idx="1257">
                  <c:v>-7.0309754784894291E-2</c:v>
                </c:pt>
                <c:pt idx="1258">
                  <c:v>-6.625784908874649E-2</c:v>
                </c:pt>
                <c:pt idx="1259">
                  <c:v>-6.3794246251373699E-2</c:v>
                </c:pt>
                <c:pt idx="1260">
                  <c:v>-6.0485093695084126E-2</c:v>
                </c:pt>
                <c:pt idx="1261">
                  <c:v>-7.3738605181469311E-2</c:v>
                </c:pt>
                <c:pt idx="1262">
                  <c:v>-7.1342352992249313E-3</c:v>
                </c:pt>
                <c:pt idx="1263">
                  <c:v>-4.9446318720522374E-3</c:v>
                </c:pt>
                <c:pt idx="1264">
                  <c:v>-6.2712543121878897E-3</c:v>
                </c:pt>
                <c:pt idx="1265">
                  <c:v>-1.8985043816477083E-3</c:v>
                </c:pt>
                <c:pt idx="1266">
                  <c:v>-1.4008436375767569E-3</c:v>
                </c:pt>
                <c:pt idx="1267">
                  <c:v>-8.0886887289335109E-3</c:v>
                </c:pt>
                <c:pt idx="1268">
                  <c:v>-1.4873771850954239E-2</c:v>
                </c:pt>
                <c:pt idx="1269">
                  <c:v>-3.3942170664243974E-3</c:v>
                </c:pt>
                <c:pt idx="1270">
                  <c:v>-1.1638538321323803E-2</c:v>
                </c:pt>
                <c:pt idx="1271">
                  <c:v>-2.297639498068204E-2</c:v>
                </c:pt>
                <c:pt idx="1272">
                  <c:v>-2.4159359286910681E-2</c:v>
                </c:pt>
                <c:pt idx="1273">
                  <c:v>-3.3234430317757226E-2</c:v>
                </c:pt>
                <c:pt idx="1274">
                  <c:v>-2.4800846836050085E-2</c:v>
                </c:pt>
                <c:pt idx="1275">
                  <c:v>-3.3499476819424917E-2</c:v>
                </c:pt>
                <c:pt idx="1276">
                  <c:v>-1.3317729869997701E-2</c:v>
                </c:pt>
                <c:pt idx="1277">
                  <c:v>-2.2381414579829416E-2</c:v>
                </c:pt>
                <c:pt idx="1278">
                  <c:v>-2.8560032651564232E-2</c:v>
                </c:pt>
                <c:pt idx="1279">
                  <c:v>-2.8531147869810095E-2</c:v>
                </c:pt>
                <c:pt idx="1280">
                  <c:v>-2.9015625401679769E-2</c:v>
                </c:pt>
                <c:pt idx="1281">
                  <c:v>-2.5647666532842655E-2</c:v>
                </c:pt>
                <c:pt idx="1282">
                  <c:v>-2.027189395199586E-2</c:v>
                </c:pt>
                <c:pt idx="1283">
                  <c:v>-1.0081273037021951E-2</c:v>
                </c:pt>
                <c:pt idx="1284">
                  <c:v>-1.6053195931843456E-2</c:v>
                </c:pt>
                <c:pt idx="1285">
                  <c:v>-1.6574845006545824E-2</c:v>
                </c:pt>
                <c:pt idx="1286">
                  <c:v>-1.6697689744445895E-2</c:v>
                </c:pt>
                <c:pt idx="1287">
                  <c:v>-1.5070710049051084E-2</c:v>
                </c:pt>
                <c:pt idx="1288">
                  <c:v>-1.5614151618542293E-2</c:v>
                </c:pt>
                <c:pt idx="1289">
                  <c:v>-1.0606761144670702E-2</c:v>
                </c:pt>
                <c:pt idx="1290">
                  <c:v>-1.033207975301033E-2</c:v>
                </c:pt>
                <c:pt idx="1291">
                  <c:v>-3.8256503504910763E-4</c:v>
                </c:pt>
                <c:pt idx="1292">
                  <c:v>-3.2426676794967578E-3</c:v>
                </c:pt>
                <c:pt idx="1293">
                  <c:v>3.206920911053041E-3</c:v>
                </c:pt>
                <c:pt idx="1294">
                  <c:v>7.8887794062713831E-3</c:v>
                </c:pt>
                <c:pt idx="1295">
                  <c:v>8.071394851641777E-3</c:v>
                </c:pt>
                <c:pt idx="1296">
                  <c:v>8.6846379402556774E-3</c:v>
                </c:pt>
                <c:pt idx="1297">
                  <c:v>1.2354649039510128E-2</c:v>
                </c:pt>
                <c:pt idx="1298">
                  <c:v>1.0711923270317933E-2</c:v>
                </c:pt>
                <c:pt idx="1299">
                  <c:v>1.3586372685538098E-2</c:v>
                </c:pt>
                <c:pt idx="1300">
                  <c:v>1.1042805943796931E-2</c:v>
                </c:pt>
                <c:pt idx="1301">
                  <c:v>1.4608133933241785E-2</c:v>
                </c:pt>
                <c:pt idx="1302">
                  <c:v>1.7452443410189117E-2</c:v>
                </c:pt>
                <c:pt idx="1303">
                  <c:v>2.4426477453969593E-2</c:v>
                </c:pt>
                <c:pt idx="1304">
                  <c:v>2.8376640599309177E-2</c:v>
                </c:pt>
                <c:pt idx="1305">
                  <c:v>3.205172757204313E-2</c:v>
                </c:pt>
                <c:pt idx="1306">
                  <c:v>2.7617115723960233E-2</c:v>
                </c:pt>
                <c:pt idx="1307">
                  <c:v>2.6983409870665383E-2</c:v>
                </c:pt>
                <c:pt idx="1308">
                  <c:v>2.9106549880297036E-2</c:v>
                </c:pt>
                <c:pt idx="1309">
                  <c:v>1.6327737118599275E-2</c:v>
                </c:pt>
                <c:pt idx="1310">
                  <c:v>2.2313063718546654E-2</c:v>
                </c:pt>
                <c:pt idx="1311">
                  <c:v>1.8872610029165113E-2</c:v>
                </c:pt>
                <c:pt idx="1312">
                  <c:v>1.2136861226554743E-2</c:v>
                </c:pt>
                <c:pt idx="1313">
                  <c:v>1.9495174739497929E-2</c:v>
                </c:pt>
                <c:pt idx="1314">
                  <c:v>2.1189411641681713E-2</c:v>
                </c:pt>
                <c:pt idx="1315">
                  <c:v>1.9057997432815853E-2</c:v>
                </c:pt>
                <c:pt idx="1316">
                  <c:v>1.4205585006256531E-2</c:v>
                </c:pt>
                <c:pt idx="1317">
                  <c:v>1.4025684662746415E-2</c:v>
                </c:pt>
                <c:pt idx="1318">
                  <c:v>1.5793471447487724E-2</c:v>
                </c:pt>
                <c:pt idx="1319">
                  <c:v>1.4816900748166262E-2</c:v>
                </c:pt>
                <c:pt idx="1320">
                  <c:v>1.1977703976836607E-2</c:v>
                </c:pt>
                <c:pt idx="1321">
                  <c:v>1.4853112445605133E-2</c:v>
                </c:pt>
                <c:pt idx="1322">
                  <c:v>1.8243630916672693E-3</c:v>
                </c:pt>
                <c:pt idx="1323">
                  <c:v>-2.4712967287922557E-3</c:v>
                </c:pt>
                <c:pt idx="1324">
                  <c:v>-2.0136806346949847E-2</c:v>
                </c:pt>
                <c:pt idx="1325">
                  <c:v>1.4640164198138318E-3</c:v>
                </c:pt>
                <c:pt idx="1326">
                  <c:v>-1.0542239710844467E-2</c:v>
                </c:pt>
                <c:pt idx="1327">
                  <c:v>-2.1770093914483635E-2</c:v>
                </c:pt>
                <c:pt idx="1328">
                  <c:v>-2.0405312889594424E-2</c:v>
                </c:pt>
                <c:pt idx="1329">
                  <c:v>-1.3822731258770479E-2</c:v>
                </c:pt>
                <c:pt idx="1330">
                  <c:v>-1.7351752241649639E-2</c:v>
                </c:pt>
                <c:pt idx="1331">
                  <c:v>-3.2848600867778716E-2</c:v>
                </c:pt>
                <c:pt idx="1332">
                  <c:v>-4.1279399919910122E-2</c:v>
                </c:pt>
                <c:pt idx="1333">
                  <c:v>-5.0096351103447005E-2</c:v>
                </c:pt>
                <c:pt idx="1334">
                  <c:v>-5.3853849438131395E-2</c:v>
                </c:pt>
                <c:pt idx="1335">
                  <c:v>-4.8125851499129721E-2</c:v>
                </c:pt>
                <c:pt idx="1336">
                  <c:v>-4.5278953030925967E-2</c:v>
                </c:pt>
                <c:pt idx="1337">
                  <c:v>-4.9751297088171047E-2</c:v>
                </c:pt>
                <c:pt idx="1338">
                  <c:v>-4.5638968466940245E-2</c:v>
                </c:pt>
                <c:pt idx="1339">
                  <c:v>-8.3094557444461217E-2</c:v>
                </c:pt>
                <c:pt idx="1340">
                  <c:v>-8.5672419763653168E-2</c:v>
                </c:pt>
                <c:pt idx="1341">
                  <c:v>-9.1059394971243449E-2</c:v>
                </c:pt>
                <c:pt idx="1342">
                  <c:v>-8.98433894621639E-2</c:v>
                </c:pt>
                <c:pt idx="1343">
                  <c:v>-9.6431750843135003E-2</c:v>
                </c:pt>
                <c:pt idx="1344">
                  <c:v>-9.2492670733374832E-2</c:v>
                </c:pt>
                <c:pt idx="1345">
                  <c:v>-9.3524531331801372E-2</c:v>
                </c:pt>
                <c:pt idx="1346">
                  <c:v>-9.8385751841403232E-2</c:v>
                </c:pt>
                <c:pt idx="1347">
                  <c:v>-9.6310318155988589E-2</c:v>
                </c:pt>
                <c:pt idx="1348">
                  <c:v>-9.7570890207466884E-2</c:v>
                </c:pt>
                <c:pt idx="1349">
                  <c:v>-9.0931251478487435E-2</c:v>
                </c:pt>
                <c:pt idx="1350">
                  <c:v>-8.7045907922352367E-2</c:v>
                </c:pt>
                <c:pt idx="1351">
                  <c:v>-9.0683827784118237E-2</c:v>
                </c:pt>
                <c:pt idx="1352">
                  <c:v>-8.1466099771890108E-2</c:v>
                </c:pt>
                <c:pt idx="1353">
                  <c:v>-8.2545967068500301E-2</c:v>
                </c:pt>
                <c:pt idx="1354">
                  <c:v>-9.174728234409904E-2</c:v>
                </c:pt>
                <c:pt idx="1355">
                  <c:v>-8.2527903007693165E-2</c:v>
                </c:pt>
                <c:pt idx="1356">
                  <c:v>-8.6246594850870634E-2</c:v>
                </c:pt>
                <c:pt idx="1357">
                  <c:v>-7.8213888699093154E-2</c:v>
                </c:pt>
                <c:pt idx="1358">
                  <c:v>-7.932858067863828E-2</c:v>
                </c:pt>
                <c:pt idx="1359">
                  <c:v>-7.98239073312806E-2</c:v>
                </c:pt>
                <c:pt idx="1360">
                  <c:v>-8.2795967367137929E-2</c:v>
                </c:pt>
                <c:pt idx="1361">
                  <c:v>-8.326554479780468E-2</c:v>
                </c:pt>
                <c:pt idx="1362">
                  <c:v>-8.5423343296679957E-2</c:v>
                </c:pt>
                <c:pt idx="1363">
                  <c:v>-7.9971439608576736E-2</c:v>
                </c:pt>
                <c:pt idx="1364">
                  <c:v>-7.3717233057310885E-2</c:v>
                </c:pt>
                <c:pt idx="1365">
                  <c:v>-6.9371339619077446E-2</c:v>
                </c:pt>
                <c:pt idx="1366">
                  <c:v>-6.1623491059452376E-2</c:v>
                </c:pt>
                <c:pt idx="1367">
                  <c:v>-5.470537208865809E-2</c:v>
                </c:pt>
                <c:pt idx="1368">
                  <c:v>-5.0305056703210289E-2</c:v>
                </c:pt>
                <c:pt idx="1369">
                  <c:v>-3.5900683473227946E-2</c:v>
                </c:pt>
                <c:pt idx="1370">
                  <c:v>-3.8812303656712691E-2</c:v>
                </c:pt>
                <c:pt idx="1371">
                  <c:v>-3.1936104477451488E-2</c:v>
                </c:pt>
                <c:pt idx="1372">
                  <c:v>-5.1879993241771734E-2</c:v>
                </c:pt>
                <c:pt idx="1373">
                  <c:v>-7.2727031440826234E-2</c:v>
                </c:pt>
                <c:pt idx="1374">
                  <c:v>-4.8205714662859396E-2</c:v>
                </c:pt>
                <c:pt idx="1375">
                  <c:v>-5.7275272085738405E-2</c:v>
                </c:pt>
                <c:pt idx="1376">
                  <c:v>-6.2486175124212735E-2</c:v>
                </c:pt>
                <c:pt idx="1377">
                  <c:v>-6.2631675034071924E-2</c:v>
                </c:pt>
                <c:pt idx="1378">
                  <c:v>-5.2461414783551666E-2</c:v>
                </c:pt>
                <c:pt idx="1379">
                  <c:v>-5.9912373095424763E-2</c:v>
                </c:pt>
                <c:pt idx="1380">
                  <c:v>-6.4372003307829856E-2</c:v>
                </c:pt>
                <c:pt idx="1381">
                  <c:v>-5.9077288884749064E-2</c:v>
                </c:pt>
                <c:pt idx="1382">
                  <c:v>-5.1431394368864632E-2</c:v>
                </c:pt>
                <c:pt idx="1383">
                  <c:v>-5.6198232717803484E-2</c:v>
                </c:pt>
                <c:pt idx="1384">
                  <c:v>-5.7915763879732483E-2</c:v>
                </c:pt>
                <c:pt idx="1385">
                  <c:v>-5.3038283514888727E-2</c:v>
                </c:pt>
                <c:pt idx="1386">
                  <c:v>-5.9242673583245399E-2</c:v>
                </c:pt>
                <c:pt idx="1387">
                  <c:v>-5.8213543090005593E-2</c:v>
                </c:pt>
                <c:pt idx="1388">
                  <c:v>-6.9637898282397401E-2</c:v>
                </c:pt>
                <c:pt idx="1389">
                  <c:v>-8.3166043268042111E-2</c:v>
                </c:pt>
                <c:pt idx="1390">
                  <c:v>-7.3937631045184499E-2</c:v>
                </c:pt>
                <c:pt idx="1391">
                  <c:v>-6.7617563088288146E-2</c:v>
                </c:pt>
                <c:pt idx="1392">
                  <c:v>-6.9391112033359598E-2</c:v>
                </c:pt>
                <c:pt idx="1393">
                  <c:v>-6.0668239382235832E-2</c:v>
                </c:pt>
                <c:pt idx="1394">
                  <c:v>-5.303623173824619E-2</c:v>
                </c:pt>
                <c:pt idx="1395">
                  <c:v>-4.3085508138788545E-2</c:v>
                </c:pt>
                <c:pt idx="1396">
                  <c:v>-4.1620344397013578E-2</c:v>
                </c:pt>
                <c:pt idx="1397">
                  <c:v>-4.3456641199160949E-2</c:v>
                </c:pt>
                <c:pt idx="1398">
                  <c:v>-4.7770833514199813E-2</c:v>
                </c:pt>
                <c:pt idx="1399">
                  <c:v>-4.3837099802350468E-2</c:v>
                </c:pt>
                <c:pt idx="1400">
                  <c:v>-4.3355866489760621E-2</c:v>
                </c:pt>
                <c:pt idx="1401">
                  <c:v>-4.6328146427870018E-2</c:v>
                </c:pt>
                <c:pt idx="1402">
                  <c:v>-4.7321430601941585E-2</c:v>
                </c:pt>
                <c:pt idx="1403">
                  <c:v>-4.7626969126089734E-2</c:v>
                </c:pt>
                <c:pt idx="1404">
                  <c:v>-4.9769802235853616E-2</c:v>
                </c:pt>
                <c:pt idx="1405">
                  <c:v>-4.8758521757156927E-2</c:v>
                </c:pt>
                <c:pt idx="1406">
                  <c:v>-5.4077791444292062E-2</c:v>
                </c:pt>
                <c:pt idx="1407">
                  <c:v>-6.4576058620475371E-2</c:v>
                </c:pt>
                <c:pt idx="1408">
                  <c:v>-8.3473783621191733E-2</c:v>
                </c:pt>
                <c:pt idx="1409">
                  <c:v>-8.4732645066327883E-2</c:v>
                </c:pt>
                <c:pt idx="1410">
                  <c:v>-9.790675611444391E-2</c:v>
                </c:pt>
                <c:pt idx="1411">
                  <c:v>-9.7569851022004966E-2</c:v>
                </c:pt>
                <c:pt idx="1412">
                  <c:v>-9.0797899840544871E-2</c:v>
                </c:pt>
                <c:pt idx="1413">
                  <c:v>-9.6026878986901001E-2</c:v>
                </c:pt>
                <c:pt idx="1414">
                  <c:v>-9.7328488977018887E-2</c:v>
                </c:pt>
                <c:pt idx="1415">
                  <c:v>-0.10149755379487001</c:v>
                </c:pt>
                <c:pt idx="1416">
                  <c:v>-0.1005577848060336</c:v>
                </c:pt>
                <c:pt idx="1417">
                  <c:v>-9.6172713119714925E-2</c:v>
                </c:pt>
                <c:pt idx="1418">
                  <c:v>-0.10558232460307344</c:v>
                </c:pt>
                <c:pt idx="1419">
                  <c:v>-0.10059795373201431</c:v>
                </c:pt>
                <c:pt idx="1420">
                  <c:v>-0.10108682799487399</c:v>
                </c:pt>
                <c:pt idx="1421">
                  <c:v>-9.9043888695410878E-2</c:v>
                </c:pt>
                <c:pt idx="1422">
                  <c:v>-0.10096342623359761</c:v>
                </c:pt>
                <c:pt idx="1423">
                  <c:v>-0.11162124759897098</c:v>
                </c:pt>
                <c:pt idx="1424">
                  <c:v>-0.11510284843061101</c:v>
                </c:pt>
                <c:pt idx="1425">
                  <c:v>-0.11184611377359203</c:v>
                </c:pt>
                <c:pt idx="1426">
                  <c:v>-0.11151741313997988</c:v>
                </c:pt>
                <c:pt idx="1427">
                  <c:v>-0.10690250608042033</c:v>
                </c:pt>
                <c:pt idx="1428">
                  <c:v>-0.10995406264472254</c:v>
                </c:pt>
                <c:pt idx="1429">
                  <c:v>-0.1099796730372106</c:v>
                </c:pt>
                <c:pt idx="1430">
                  <c:v>-0.10499310563215279</c:v>
                </c:pt>
                <c:pt idx="1431">
                  <c:v>-9.4910882835321869E-2</c:v>
                </c:pt>
                <c:pt idx="1432">
                  <c:v>-9.5212734936818436E-2</c:v>
                </c:pt>
                <c:pt idx="1433">
                  <c:v>-9.2719372728115076E-2</c:v>
                </c:pt>
                <c:pt idx="1434">
                  <c:v>-0.10104862632224625</c:v>
                </c:pt>
                <c:pt idx="1435">
                  <c:v>-0.10770336824982348</c:v>
                </c:pt>
                <c:pt idx="1436">
                  <c:v>-9.996438390450714E-2</c:v>
                </c:pt>
                <c:pt idx="1437">
                  <c:v>-0.10104870719087558</c:v>
                </c:pt>
                <c:pt idx="1438">
                  <c:v>-0.10065217147367685</c:v>
                </c:pt>
                <c:pt idx="1439">
                  <c:v>-9.9957798187933697E-2</c:v>
                </c:pt>
                <c:pt idx="1440">
                  <c:v>-0.10189603001765334</c:v>
                </c:pt>
                <c:pt idx="1441">
                  <c:v>-9.8455884289210691E-2</c:v>
                </c:pt>
                <c:pt idx="1442">
                  <c:v>-0.10396450137538964</c:v>
                </c:pt>
                <c:pt idx="1443">
                  <c:v>-0.10353956035385314</c:v>
                </c:pt>
                <c:pt idx="1444">
                  <c:v>-0.10755988559718183</c:v>
                </c:pt>
                <c:pt idx="1445">
                  <c:v>-0.10254463104407609</c:v>
                </c:pt>
                <c:pt idx="1446">
                  <c:v>-9.7221744941487623E-2</c:v>
                </c:pt>
                <c:pt idx="1447">
                  <c:v>-8.8449694329673201E-2</c:v>
                </c:pt>
                <c:pt idx="1448">
                  <c:v>-9.4126452837290889E-2</c:v>
                </c:pt>
                <c:pt idx="1449">
                  <c:v>-6.1476465555776003E-2</c:v>
                </c:pt>
                <c:pt idx="1450">
                  <c:v>-6.5679929855181729E-2</c:v>
                </c:pt>
                <c:pt idx="1451">
                  <c:v>-6.5217729206163769E-2</c:v>
                </c:pt>
                <c:pt idx="1452">
                  <c:v>-6.2447244407842904E-2</c:v>
                </c:pt>
                <c:pt idx="1453">
                  <c:v>-5.8680697469490041E-2</c:v>
                </c:pt>
                <c:pt idx="1454">
                  <c:v>-6.290939535712041E-2</c:v>
                </c:pt>
                <c:pt idx="1455">
                  <c:v>-5.8346116706518146E-2</c:v>
                </c:pt>
                <c:pt idx="1456">
                  <c:v>-6.2072788015117938E-2</c:v>
                </c:pt>
                <c:pt idx="1457">
                  <c:v>-6.5304452237080951E-2</c:v>
                </c:pt>
                <c:pt idx="1458">
                  <c:v>-6.8793756901291539E-2</c:v>
                </c:pt>
                <c:pt idx="1459">
                  <c:v>-6.4237437913811507E-2</c:v>
                </c:pt>
                <c:pt idx="1460">
                  <c:v>-5.6374903879498291E-2</c:v>
                </c:pt>
                <c:pt idx="1461">
                  <c:v>-5.9319486259993462E-2</c:v>
                </c:pt>
                <c:pt idx="1462">
                  <c:v>-7.3206929101543652E-2</c:v>
                </c:pt>
                <c:pt idx="1463">
                  <c:v>-9.772622841606822E-2</c:v>
                </c:pt>
                <c:pt idx="1464">
                  <c:v>-9.8800166346856205E-2</c:v>
                </c:pt>
                <c:pt idx="1465">
                  <c:v>-8.486194256852278E-2</c:v>
                </c:pt>
                <c:pt idx="1466">
                  <c:v>-7.8117807320774502E-2</c:v>
                </c:pt>
                <c:pt idx="1467">
                  <c:v>-6.8216501147036493E-2</c:v>
                </c:pt>
                <c:pt idx="1468">
                  <c:v>-6.8620025183138506E-2</c:v>
                </c:pt>
                <c:pt idx="1469">
                  <c:v>-6.7149616215788327E-2</c:v>
                </c:pt>
                <c:pt idx="1470">
                  <c:v>-6.8316072623572491E-2</c:v>
                </c:pt>
                <c:pt idx="1471">
                  <c:v>-6.8834340575136349E-2</c:v>
                </c:pt>
                <c:pt idx="1472">
                  <c:v>-7.4949817025345061E-2</c:v>
                </c:pt>
                <c:pt idx="1473">
                  <c:v>-7.9393823990619242E-2</c:v>
                </c:pt>
                <c:pt idx="1474">
                  <c:v>-6.9850535420199852E-2</c:v>
                </c:pt>
                <c:pt idx="1475">
                  <c:v>-6.7136305081203662E-2</c:v>
                </c:pt>
                <c:pt idx="1476">
                  <c:v>-7.035178419012704E-2</c:v>
                </c:pt>
                <c:pt idx="1477">
                  <c:v>-7.4125231035277975E-2</c:v>
                </c:pt>
                <c:pt idx="1478">
                  <c:v>-8.0743838684746341E-2</c:v>
                </c:pt>
                <c:pt idx="1479">
                  <c:v>-8.746060728440648E-2</c:v>
                </c:pt>
                <c:pt idx="1480">
                  <c:v>-8.6085163272107593E-2</c:v>
                </c:pt>
                <c:pt idx="1481">
                  <c:v>-7.4685247707572178E-2</c:v>
                </c:pt>
                <c:pt idx="1482">
                  <c:v>-7.907090184216041E-2</c:v>
                </c:pt>
                <c:pt idx="1483">
                  <c:v>-7.1731896667834846E-2</c:v>
                </c:pt>
                <c:pt idx="1484">
                  <c:v>-8.0770898194586355E-2</c:v>
                </c:pt>
                <c:pt idx="1485">
                  <c:v>-8.1681600496644732E-2</c:v>
                </c:pt>
                <c:pt idx="1486">
                  <c:v>-6.9512198790626048E-2</c:v>
                </c:pt>
                <c:pt idx="1487">
                  <c:v>-7.4163802346342428E-2</c:v>
                </c:pt>
                <c:pt idx="1488">
                  <c:v>-6.5906260207746634E-2</c:v>
                </c:pt>
                <c:pt idx="1489">
                  <c:v>-6.0417032215271602E-2</c:v>
                </c:pt>
                <c:pt idx="1490">
                  <c:v>-6.6438367681741217E-2</c:v>
                </c:pt>
                <c:pt idx="1491">
                  <c:v>-7.1490888485059398E-2</c:v>
                </c:pt>
                <c:pt idx="1492">
                  <c:v>-6.9940812451377787E-2</c:v>
                </c:pt>
                <c:pt idx="1493">
                  <c:v>-5.7839157045277284E-2</c:v>
                </c:pt>
                <c:pt idx="1494">
                  <c:v>-6.7148297763529388E-2</c:v>
                </c:pt>
                <c:pt idx="1495">
                  <c:v>-6.624142427287151E-2</c:v>
                </c:pt>
                <c:pt idx="1496">
                  <c:v>-7.0653316454303797E-2</c:v>
                </c:pt>
                <c:pt idx="1497">
                  <c:v>-6.8230400711184053E-2</c:v>
                </c:pt>
                <c:pt idx="1498">
                  <c:v>-7.2279531661568558E-2</c:v>
                </c:pt>
                <c:pt idx="1499">
                  <c:v>-7.8390270291089567E-2</c:v>
                </c:pt>
                <c:pt idx="1500">
                  <c:v>-7.6653809060995753E-2</c:v>
                </c:pt>
                <c:pt idx="1501">
                  <c:v>-7.5791931441233112E-2</c:v>
                </c:pt>
                <c:pt idx="1502">
                  <c:v>-7.6597695864746324E-2</c:v>
                </c:pt>
                <c:pt idx="1503">
                  <c:v>-7.293327325436233E-2</c:v>
                </c:pt>
                <c:pt idx="1504">
                  <c:v>-7.2700844203899037E-2</c:v>
                </c:pt>
                <c:pt idx="1505">
                  <c:v>-7.9005055680024236E-2</c:v>
                </c:pt>
                <c:pt idx="1506">
                  <c:v>-7.454649176603298E-2</c:v>
                </c:pt>
                <c:pt idx="1507">
                  <c:v>-7.3886527663225537E-2</c:v>
                </c:pt>
                <c:pt idx="1508">
                  <c:v>-7.111848141398687E-2</c:v>
                </c:pt>
                <c:pt idx="1509">
                  <c:v>-7.9622123087496346E-2</c:v>
                </c:pt>
                <c:pt idx="1510">
                  <c:v>-8.188907063395004E-2</c:v>
                </c:pt>
                <c:pt idx="1511">
                  <c:v>-8.9257161820321923E-2</c:v>
                </c:pt>
                <c:pt idx="1512">
                  <c:v>-7.9205700078405245E-2</c:v>
                </c:pt>
                <c:pt idx="1513">
                  <c:v>-7.0557685756832453E-2</c:v>
                </c:pt>
                <c:pt idx="1514">
                  <c:v>-7.2886426185766018E-2</c:v>
                </c:pt>
                <c:pt idx="1515">
                  <c:v>-8.1778301075896911E-2</c:v>
                </c:pt>
                <c:pt idx="1516">
                  <c:v>-0.10200443408805641</c:v>
                </c:pt>
                <c:pt idx="1517">
                  <c:v>-0.10395728913157724</c:v>
                </c:pt>
                <c:pt idx="1518">
                  <c:v>-9.0065931052281528E-2</c:v>
                </c:pt>
                <c:pt idx="1519">
                  <c:v>-0.10459085798023539</c:v>
                </c:pt>
                <c:pt idx="1520">
                  <c:v>-0.10749541374475927</c:v>
                </c:pt>
                <c:pt idx="1521">
                  <c:v>-0.11017812627383024</c:v>
                </c:pt>
                <c:pt idx="1522">
                  <c:v>-0.10508686135148458</c:v>
                </c:pt>
                <c:pt idx="1523">
                  <c:v>-0.10028033621962344</c:v>
                </c:pt>
                <c:pt idx="1524">
                  <c:v>-0.10450395276472664</c:v>
                </c:pt>
                <c:pt idx="1525">
                  <c:v>-0.10518126434596778</c:v>
                </c:pt>
                <c:pt idx="1526">
                  <c:v>-0.11135914881670332</c:v>
                </c:pt>
                <c:pt idx="1527">
                  <c:v>-0.11474445101913101</c:v>
                </c:pt>
                <c:pt idx="1528">
                  <c:v>-0.11428825584623661</c:v>
                </c:pt>
                <c:pt idx="1529">
                  <c:v>-0.11453114088821795</c:v>
                </c:pt>
                <c:pt idx="1530">
                  <c:v>-0.11390952675445065</c:v>
                </c:pt>
                <c:pt idx="1531">
                  <c:v>-0.10106641922836868</c:v>
                </c:pt>
                <c:pt idx="1532">
                  <c:v>-0.1014496213259779</c:v>
                </c:pt>
                <c:pt idx="1533">
                  <c:v>-9.9790698900350763E-2</c:v>
                </c:pt>
                <c:pt idx="1534">
                  <c:v>-9.2255603871997965E-2</c:v>
                </c:pt>
                <c:pt idx="1535">
                  <c:v>-9.1559892493072212E-2</c:v>
                </c:pt>
                <c:pt idx="1536">
                  <c:v>-8.3555444286155037E-2</c:v>
                </c:pt>
                <c:pt idx="1537">
                  <c:v>-8.4431062769684165E-2</c:v>
                </c:pt>
                <c:pt idx="1538">
                  <c:v>-8.8054518460983652E-2</c:v>
                </c:pt>
                <c:pt idx="1539">
                  <c:v>-9.1240582172543716E-2</c:v>
                </c:pt>
                <c:pt idx="1540">
                  <c:v>-9.5772033733217521E-2</c:v>
                </c:pt>
                <c:pt idx="1541">
                  <c:v>-8.4204315628084156E-2</c:v>
                </c:pt>
                <c:pt idx="1542">
                  <c:v>-8.8332746424052699E-2</c:v>
                </c:pt>
                <c:pt idx="1543">
                  <c:v>-9.2161848292475951E-2</c:v>
                </c:pt>
                <c:pt idx="1544">
                  <c:v>-9.6126289632218115E-2</c:v>
                </c:pt>
                <c:pt idx="1545">
                  <c:v>-0.1006560410645175</c:v>
                </c:pt>
                <c:pt idx="1546">
                  <c:v>-0.1035769394072973</c:v>
                </c:pt>
                <c:pt idx="1547">
                  <c:v>-9.8313530086514833E-2</c:v>
                </c:pt>
                <c:pt idx="1548">
                  <c:v>-8.9185875940213891E-2</c:v>
                </c:pt>
                <c:pt idx="1549">
                  <c:v>-8.4575410608025078E-2</c:v>
                </c:pt>
                <c:pt idx="1550">
                  <c:v>-9.2770019318680161E-2</c:v>
                </c:pt>
                <c:pt idx="1551">
                  <c:v>-9.2892597067257693E-2</c:v>
                </c:pt>
                <c:pt idx="1552">
                  <c:v>-9.1757913493339588E-2</c:v>
                </c:pt>
                <c:pt idx="1553">
                  <c:v>-9.8875426574133243E-2</c:v>
                </c:pt>
                <c:pt idx="1554">
                  <c:v>-0.10435577325378428</c:v>
                </c:pt>
                <c:pt idx="1555">
                  <c:v>-0.10974171862339817</c:v>
                </c:pt>
                <c:pt idx="1556">
                  <c:v>-0.11893440653341884</c:v>
                </c:pt>
                <c:pt idx="1557">
                  <c:v>-0.12054979103513822</c:v>
                </c:pt>
                <c:pt idx="1558">
                  <c:v>-0.12285136485376219</c:v>
                </c:pt>
                <c:pt idx="1559">
                  <c:v>-0.12036854453190428</c:v>
                </c:pt>
                <c:pt idx="1560">
                  <c:v>-0.11537562173984597</c:v>
                </c:pt>
                <c:pt idx="1561">
                  <c:v>-0.10563852363337838</c:v>
                </c:pt>
                <c:pt idx="1562">
                  <c:v>-0.10898129719192397</c:v>
                </c:pt>
                <c:pt idx="1563">
                  <c:v>-0.11511785550371101</c:v>
                </c:pt>
                <c:pt idx="1564">
                  <c:v>-0.1101869624227048</c:v>
                </c:pt>
                <c:pt idx="1565">
                  <c:v>-0.11347026559898402</c:v>
                </c:pt>
                <c:pt idx="1566">
                  <c:v>-0.11302957181252492</c:v>
                </c:pt>
                <c:pt idx="1567">
                  <c:v>-0.1146614765958536</c:v>
                </c:pt>
                <c:pt idx="1568">
                  <c:v>-0.11623772574273752</c:v>
                </c:pt>
                <c:pt idx="1569">
                  <c:v>-0.1182765115084161</c:v>
                </c:pt>
                <c:pt idx="1570">
                  <c:v>-0.12078583349299048</c:v>
                </c:pt>
                <c:pt idx="1571">
                  <c:v>-0.11228267198533208</c:v>
                </c:pt>
                <c:pt idx="1572">
                  <c:v>-0.12345868653162904</c:v>
                </c:pt>
                <c:pt idx="1573">
                  <c:v>-0.12306412188329631</c:v>
                </c:pt>
                <c:pt idx="1574">
                  <c:v>-0.12752490210587739</c:v>
                </c:pt>
                <c:pt idx="1575">
                  <c:v>-0.12767785893566685</c:v>
                </c:pt>
                <c:pt idx="1576">
                  <c:v>-7.8807378547994054E-3</c:v>
                </c:pt>
                <c:pt idx="1577">
                  <c:v>-2.5299990868188901E-2</c:v>
                </c:pt>
                <c:pt idx="1578">
                  <c:v>-2.8676529900182556E-2</c:v>
                </c:pt>
                <c:pt idx="1579">
                  <c:v>-3.5943003114476763E-2</c:v>
                </c:pt>
                <c:pt idx="1580">
                  <c:v>-4.203129057956298E-2</c:v>
                </c:pt>
                <c:pt idx="1581">
                  <c:v>-4.2100956374337868E-2</c:v>
                </c:pt>
                <c:pt idx="1582">
                  <c:v>-4.2436312569904211E-2</c:v>
                </c:pt>
                <c:pt idx="1583">
                  <c:v>-4.7383469511405298E-2</c:v>
                </c:pt>
                <c:pt idx="1584">
                  <c:v>-4.0286054328928116E-2</c:v>
                </c:pt>
                <c:pt idx="1585">
                  <c:v>-3.7156036158621175E-2</c:v>
                </c:pt>
                <c:pt idx="1586">
                  <c:v>-2.9717417074458831E-2</c:v>
                </c:pt>
                <c:pt idx="1587">
                  <c:v>-3.748263264368619E-2</c:v>
                </c:pt>
                <c:pt idx="1588">
                  <c:v>-4.9863023172055335E-2</c:v>
                </c:pt>
                <c:pt idx="1589">
                  <c:v>-6.2360968478298515E-2</c:v>
                </c:pt>
                <c:pt idx="1590">
                  <c:v>-8.5935681527213453E-2</c:v>
                </c:pt>
                <c:pt idx="1591">
                  <c:v>-9.7802622428806038E-2</c:v>
                </c:pt>
                <c:pt idx="1592">
                  <c:v>-9.3063519860529811E-2</c:v>
                </c:pt>
                <c:pt idx="1593">
                  <c:v>-0.10005037043026234</c:v>
                </c:pt>
                <c:pt idx="1594">
                  <c:v>-9.2019962364889352E-2</c:v>
                </c:pt>
                <c:pt idx="1595">
                  <c:v>-9.6939086002768599E-2</c:v>
                </c:pt>
                <c:pt idx="1596">
                  <c:v>-9.5870006229124533E-2</c:v>
                </c:pt>
                <c:pt idx="1597">
                  <c:v>-9.3006731072963839E-2</c:v>
                </c:pt>
                <c:pt idx="1598">
                  <c:v>-9.9358298645832233E-2</c:v>
                </c:pt>
                <c:pt idx="1599">
                  <c:v>-0.10315723996462905</c:v>
                </c:pt>
                <c:pt idx="1600">
                  <c:v>-0.10508880707946548</c:v>
                </c:pt>
                <c:pt idx="1601">
                  <c:v>-0.10399837601605443</c:v>
                </c:pt>
                <c:pt idx="1602">
                  <c:v>-0.10699274767912119</c:v>
                </c:pt>
                <c:pt idx="1603">
                  <c:v>-0.10200916171655014</c:v>
                </c:pt>
                <c:pt idx="1604">
                  <c:v>-0.10525822113327686</c:v>
                </c:pt>
                <c:pt idx="1605">
                  <c:v>-0.10446429761836942</c:v>
                </c:pt>
                <c:pt idx="1606">
                  <c:v>-0.10601778714867025</c:v>
                </c:pt>
                <c:pt idx="1607">
                  <c:v>-0.10598866183562768</c:v>
                </c:pt>
                <c:pt idx="1608">
                  <c:v>-0.10509423870186511</c:v>
                </c:pt>
                <c:pt idx="1609">
                  <c:v>-0.10880142700423616</c:v>
                </c:pt>
                <c:pt idx="1610">
                  <c:v>-0.10617385215079879</c:v>
                </c:pt>
                <c:pt idx="1611">
                  <c:v>-9.0236866511893318E-2</c:v>
                </c:pt>
                <c:pt idx="1612">
                  <c:v>-8.5635279152879315E-2</c:v>
                </c:pt>
                <c:pt idx="1613">
                  <c:v>-8.6586588508640192E-2</c:v>
                </c:pt>
                <c:pt idx="1614">
                  <c:v>-8.3991705201696659E-2</c:v>
                </c:pt>
                <c:pt idx="1615">
                  <c:v>-8.126785075386779E-2</c:v>
                </c:pt>
                <c:pt idx="1616">
                  <c:v>-8.2958758779000968E-2</c:v>
                </c:pt>
                <c:pt idx="1617">
                  <c:v>-8.6398556755289915E-2</c:v>
                </c:pt>
                <c:pt idx="1618">
                  <c:v>-8.8939479958922776E-2</c:v>
                </c:pt>
                <c:pt idx="1619">
                  <c:v>-8.8395781206440316E-2</c:v>
                </c:pt>
                <c:pt idx="1620">
                  <c:v>-9.9293140371805172E-2</c:v>
                </c:pt>
                <c:pt idx="1621">
                  <c:v>-0.10882387958502668</c:v>
                </c:pt>
                <c:pt idx="1622">
                  <c:v>-0.10923805746457768</c:v>
                </c:pt>
                <c:pt idx="1623">
                  <c:v>-0.10875763868638064</c:v>
                </c:pt>
                <c:pt idx="1624">
                  <c:v>-0.10227640233973051</c:v>
                </c:pt>
                <c:pt idx="1625">
                  <c:v>-0.13749505171519469</c:v>
                </c:pt>
                <c:pt idx="1626">
                  <c:v>-0.10701007841486561</c:v>
                </c:pt>
                <c:pt idx="1627">
                  <c:v>-0.11783794241718117</c:v>
                </c:pt>
                <c:pt idx="1628">
                  <c:v>-0.11013380952415172</c:v>
                </c:pt>
                <c:pt idx="1629">
                  <c:v>-0.10941066699322859</c:v>
                </c:pt>
                <c:pt idx="1630">
                  <c:v>-0.11470031121309698</c:v>
                </c:pt>
                <c:pt idx="1631">
                  <c:v>-0.12110374454289137</c:v>
                </c:pt>
                <c:pt idx="1632">
                  <c:v>-0.11869289016504121</c:v>
                </c:pt>
                <c:pt idx="1633">
                  <c:v>-0.12080148998633967</c:v>
                </c:pt>
                <c:pt idx="1634">
                  <c:v>-0.1176273793836661</c:v>
                </c:pt>
                <c:pt idx="1635">
                  <c:v>-0.12147147124813099</c:v>
                </c:pt>
                <c:pt idx="1636">
                  <c:v>-0.11761294544006495</c:v>
                </c:pt>
                <c:pt idx="1637">
                  <c:v>-0.11385732061250864</c:v>
                </c:pt>
                <c:pt idx="1638">
                  <c:v>-0.11487373875539701</c:v>
                </c:pt>
                <c:pt idx="1639">
                  <c:v>-0.11860138594012942</c:v>
                </c:pt>
                <c:pt idx="1640">
                  <c:v>-0.11802040746496488</c:v>
                </c:pt>
                <c:pt idx="1641">
                  <c:v>-0.12346740126886475</c:v>
                </c:pt>
                <c:pt idx="1642">
                  <c:v>-0.1405837814549776</c:v>
                </c:pt>
                <c:pt idx="1643">
                  <c:v>-0.13269580229446384</c:v>
                </c:pt>
                <c:pt idx="1644">
                  <c:v>-0.13966880532649784</c:v>
                </c:pt>
                <c:pt idx="1645">
                  <c:v>-0.13544792457340282</c:v>
                </c:pt>
                <c:pt idx="1646">
                  <c:v>-0.13390854045364553</c:v>
                </c:pt>
                <c:pt idx="1647">
                  <c:v>-0.11755128583724941</c:v>
                </c:pt>
                <c:pt idx="1648">
                  <c:v>-0.15246611422656123</c:v>
                </c:pt>
                <c:pt idx="1649">
                  <c:v>-0.15398544904960793</c:v>
                </c:pt>
                <c:pt idx="1650">
                  <c:v>-0.15439699320379957</c:v>
                </c:pt>
                <c:pt idx="1651">
                  <c:v>-0.15461822551370308</c:v>
                </c:pt>
                <c:pt idx="1652">
                  <c:v>-0.14784709241127908</c:v>
                </c:pt>
                <c:pt idx="1653">
                  <c:v>-0.14620930239832367</c:v>
                </c:pt>
                <c:pt idx="1654">
                  <c:v>-0.14733557274869469</c:v>
                </c:pt>
                <c:pt idx="1655">
                  <c:v>-0.14083009179273007</c:v>
                </c:pt>
                <c:pt idx="1656">
                  <c:v>-0.14446216805538553</c:v>
                </c:pt>
                <c:pt idx="1657">
                  <c:v>-0.13931689211217432</c:v>
                </c:pt>
                <c:pt idx="1658">
                  <c:v>-0.14357415247869895</c:v>
                </c:pt>
                <c:pt idx="1659">
                  <c:v>-0.14675132822263717</c:v>
                </c:pt>
                <c:pt idx="1660">
                  <c:v>-0.14822221682930037</c:v>
                </c:pt>
                <c:pt idx="1661">
                  <c:v>-0.14728735013801525</c:v>
                </c:pt>
                <c:pt idx="1662">
                  <c:v>-0.13943387100026938</c:v>
                </c:pt>
                <c:pt idx="1663">
                  <c:v>-0.1450490812388513</c:v>
                </c:pt>
                <c:pt idx="1664">
                  <c:v>-0.14213027607735976</c:v>
                </c:pt>
                <c:pt idx="1665">
                  <c:v>-0.14039736292238242</c:v>
                </c:pt>
                <c:pt idx="1666">
                  <c:v>-0.14290091284586381</c:v>
                </c:pt>
                <c:pt idx="1667">
                  <c:v>-0.14381656537028825</c:v>
                </c:pt>
                <c:pt idx="1668">
                  <c:v>-0.1414492330400918</c:v>
                </c:pt>
                <c:pt idx="1669">
                  <c:v>-0.14466052578631192</c:v>
                </c:pt>
                <c:pt idx="1670">
                  <c:v>-0.14660481134029316</c:v>
                </c:pt>
                <c:pt idx="1671">
                  <c:v>-0.14812342670324172</c:v>
                </c:pt>
                <c:pt idx="1672">
                  <c:v>-0.1472022830902045</c:v>
                </c:pt>
                <c:pt idx="1673">
                  <c:v>-0.14892156779639792</c:v>
                </c:pt>
                <c:pt idx="1674">
                  <c:v>-0.15151059940647663</c:v>
                </c:pt>
                <c:pt idx="1675">
                  <c:v>-0.16066111007349981</c:v>
                </c:pt>
                <c:pt idx="1676">
                  <c:v>-0.16048461489220234</c:v>
                </c:pt>
                <c:pt idx="1677">
                  <c:v>-0.15662539846749021</c:v>
                </c:pt>
                <c:pt idx="1678">
                  <c:v>-0.14964712640615244</c:v>
                </c:pt>
                <c:pt idx="1679">
                  <c:v>-0.15315101571631512</c:v>
                </c:pt>
                <c:pt idx="1680">
                  <c:v>-0.15200012664070311</c:v>
                </c:pt>
                <c:pt idx="1681">
                  <c:v>-0.15031802045390025</c:v>
                </c:pt>
                <c:pt idx="1682">
                  <c:v>-0.13955203152973519</c:v>
                </c:pt>
                <c:pt idx="1683">
                  <c:v>-0.13803697235551221</c:v>
                </c:pt>
                <c:pt idx="1684">
                  <c:v>-0.13745398410891527</c:v>
                </c:pt>
                <c:pt idx="1685">
                  <c:v>-0.13894002394261706</c:v>
                </c:pt>
                <c:pt idx="1686">
                  <c:v>-0.13949166531018836</c:v>
                </c:pt>
                <c:pt idx="1687">
                  <c:v>-0.14687624441903771</c:v>
                </c:pt>
                <c:pt idx="1688">
                  <c:v>-0.14406218291533843</c:v>
                </c:pt>
                <c:pt idx="1689">
                  <c:v>-0.14194125218616674</c:v>
                </c:pt>
                <c:pt idx="1690">
                  <c:v>-0.14490009035588211</c:v>
                </c:pt>
                <c:pt idx="1691">
                  <c:v>-0.15083472863031669</c:v>
                </c:pt>
                <c:pt idx="1692">
                  <c:v>-0.14525241527277827</c:v>
                </c:pt>
                <c:pt idx="1693">
                  <c:v>-0.13967858721107287</c:v>
                </c:pt>
                <c:pt idx="1694">
                  <c:v>-0.15081173532589257</c:v>
                </c:pt>
                <c:pt idx="1695">
                  <c:v>-0.13844967766115845</c:v>
                </c:pt>
                <c:pt idx="1696">
                  <c:v>-0.13752025428069886</c:v>
                </c:pt>
                <c:pt idx="1697">
                  <c:v>-0.15817588760871062</c:v>
                </c:pt>
                <c:pt idx="1698">
                  <c:v>-0.16310680958550741</c:v>
                </c:pt>
                <c:pt idx="1699">
                  <c:v>-0.15854361170838738</c:v>
                </c:pt>
                <c:pt idx="1700">
                  <c:v>-0.15603738138133127</c:v>
                </c:pt>
                <c:pt idx="1701">
                  <c:v>-0.1651393354903527</c:v>
                </c:pt>
                <c:pt idx="1702">
                  <c:v>-0.15167306818732454</c:v>
                </c:pt>
                <c:pt idx="1703">
                  <c:v>-0.15691572020661873</c:v>
                </c:pt>
                <c:pt idx="1704">
                  <c:v>-0.15280097319879513</c:v>
                </c:pt>
                <c:pt idx="1705">
                  <c:v>-0.15327637144346068</c:v>
                </c:pt>
                <c:pt idx="1706">
                  <c:v>-0.15336331252773966</c:v>
                </c:pt>
                <c:pt idx="1707">
                  <c:v>-0.15218811143000399</c:v>
                </c:pt>
                <c:pt idx="1708">
                  <c:v>-0.15026192991297063</c:v>
                </c:pt>
                <c:pt idx="1709">
                  <c:v>-0.1518031812922235</c:v>
                </c:pt>
                <c:pt idx="1710">
                  <c:v>-0.14320950734128482</c:v>
                </c:pt>
                <c:pt idx="1711">
                  <c:v>-0.1415203230042788</c:v>
                </c:pt>
                <c:pt idx="1712">
                  <c:v>-0.14281683927721495</c:v>
                </c:pt>
                <c:pt idx="1713">
                  <c:v>-0.14029227427902813</c:v>
                </c:pt>
                <c:pt idx="1714">
                  <c:v>-0.15838281539339133</c:v>
                </c:pt>
                <c:pt idx="1715">
                  <c:v>-0.1544792997388498</c:v>
                </c:pt>
                <c:pt idx="1716">
                  <c:v>-0.14987842302859783</c:v>
                </c:pt>
                <c:pt idx="1717">
                  <c:v>-0.14911113731618009</c:v>
                </c:pt>
                <c:pt idx="1718">
                  <c:v>-0.15405589375858034</c:v>
                </c:pt>
                <c:pt idx="1719">
                  <c:v>-0.14747624130239045</c:v>
                </c:pt>
                <c:pt idx="1720">
                  <c:v>-0.15741137474976358</c:v>
                </c:pt>
                <c:pt idx="1721">
                  <c:v>-0.16162259711320853</c:v>
                </c:pt>
                <c:pt idx="1722">
                  <c:v>-0.16134753679917607</c:v>
                </c:pt>
                <c:pt idx="1723">
                  <c:v>-0.16285471683033453</c:v>
                </c:pt>
                <c:pt idx="1724">
                  <c:v>-0.16683637753799505</c:v>
                </c:pt>
                <c:pt idx="1725">
                  <c:v>-0.18510035287328205</c:v>
                </c:pt>
                <c:pt idx="1726">
                  <c:v>-0.19921720354181563</c:v>
                </c:pt>
                <c:pt idx="1727">
                  <c:v>-0.20082508183838441</c:v>
                </c:pt>
                <c:pt idx="1728">
                  <c:v>-0.20292169493196582</c:v>
                </c:pt>
                <c:pt idx="1729">
                  <c:v>-0.20301173378107359</c:v>
                </c:pt>
                <c:pt idx="1730">
                  <c:v>-0.20427674965113232</c:v>
                </c:pt>
                <c:pt idx="1731">
                  <c:v>-0.19902741029299939</c:v>
                </c:pt>
                <c:pt idx="1732">
                  <c:v>-0.20458717360805603</c:v>
                </c:pt>
                <c:pt idx="1733">
                  <c:v>-0.20465432040592763</c:v>
                </c:pt>
                <c:pt idx="1734">
                  <c:v>-0.19921163714795437</c:v>
                </c:pt>
                <c:pt idx="1735">
                  <c:v>-0.20484990312387263</c:v>
                </c:pt>
                <c:pt idx="1736">
                  <c:v>-0.20469882285925725</c:v>
                </c:pt>
                <c:pt idx="1737">
                  <c:v>-0.20803800162380812</c:v>
                </c:pt>
                <c:pt idx="1738">
                  <c:v>-0.20757196931771696</c:v>
                </c:pt>
                <c:pt idx="1739">
                  <c:v>-0.2091229354074815</c:v>
                </c:pt>
                <c:pt idx="1740">
                  <c:v>-0.21289426488569288</c:v>
                </c:pt>
                <c:pt idx="1741">
                  <c:v>-0.2088092351805344</c:v>
                </c:pt>
                <c:pt idx="1742">
                  <c:v>-0.20055773937260235</c:v>
                </c:pt>
                <c:pt idx="1743">
                  <c:v>-0.20841457653857107</c:v>
                </c:pt>
                <c:pt idx="1744">
                  <c:v>-0.20757551862442855</c:v>
                </c:pt>
                <c:pt idx="1745">
                  <c:v>-0.20285173134881473</c:v>
                </c:pt>
                <c:pt idx="1746">
                  <c:v>-0.19548347024456778</c:v>
                </c:pt>
                <c:pt idx="1747">
                  <c:v>-0.19827931952454464</c:v>
                </c:pt>
                <c:pt idx="1748">
                  <c:v>-0.19741219143287914</c:v>
                </c:pt>
                <c:pt idx="1749">
                  <c:v>-0.20163193271684901</c:v>
                </c:pt>
                <c:pt idx="1750">
                  <c:v>-0.21018615732277202</c:v>
                </c:pt>
                <c:pt idx="1751">
                  <c:v>-0.21870898626455629</c:v>
                </c:pt>
                <c:pt idx="1752">
                  <c:v>-0.22558166472145105</c:v>
                </c:pt>
                <c:pt idx="1753">
                  <c:v>-0.23362588403788134</c:v>
                </c:pt>
                <c:pt idx="1754">
                  <c:v>-0.23438090147979132</c:v>
                </c:pt>
                <c:pt idx="1755">
                  <c:v>-0.23599652499954324</c:v>
                </c:pt>
                <c:pt idx="1756">
                  <c:v>-0.23982824944435296</c:v>
                </c:pt>
                <c:pt idx="1757">
                  <c:v>-0.23499488865800797</c:v>
                </c:pt>
                <c:pt idx="1758">
                  <c:v>-0.23303105941619379</c:v>
                </c:pt>
                <c:pt idx="1759">
                  <c:v>-0.22764647650863812</c:v>
                </c:pt>
                <c:pt idx="1760">
                  <c:v>-0.2263057586120498</c:v>
                </c:pt>
                <c:pt idx="1761">
                  <c:v>-0.22789501131853779</c:v>
                </c:pt>
                <c:pt idx="1762">
                  <c:v>-0.22635102430011539</c:v>
                </c:pt>
                <c:pt idx="1763">
                  <c:v>-0.22251151793373197</c:v>
                </c:pt>
                <c:pt idx="1764">
                  <c:v>-0.19648764397004828</c:v>
                </c:pt>
                <c:pt idx="1765">
                  <c:v>-0.20134958029792738</c:v>
                </c:pt>
                <c:pt idx="1766">
                  <c:v>-0.21128032460558005</c:v>
                </c:pt>
                <c:pt idx="1767">
                  <c:v>-0.22553572666245478</c:v>
                </c:pt>
                <c:pt idx="1768">
                  <c:v>-0.22460977598859955</c:v>
                </c:pt>
                <c:pt idx="1769">
                  <c:v>-0.22336220646740187</c:v>
                </c:pt>
                <c:pt idx="1770">
                  <c:v>-0.21911936304912258</c:v>
                </c:pt>
                <c:pt idx="1771">
                  <c:v>-0.21517085007090883</c:v>
                </c:pt>
                <c:pt idx="1772">
                  <c:v>-0.21502778298901881</c:v>
                </c:pt>
                <c:pt idx="1773">
                  <c:v>-0.21213892236834569</c:v>
                </c:pt>
                <c:pt idx="1774">
                  <c:v>-0.20305471128383945</c:v>
                </c:pt>
                <c:pt idx="1775">
                  <c:v>-0.20706131335625561</c:v>
                </c:pt>
                <c:pt idx="1776">
                  <c:v>-0.19938056251030015</c:v>
                </c:pt>
                <c:pt idx="1777">
                  <c:v>-0.20096129512376879</c:v>
                </c:pt>
                <c:pt idx="1778">
                  <c:v>-0.1698002849770856</c:v>
                </c:pt>
                <c:pt idx="1779">
                  <c:v>-0.1753727991283876</c:v>
                </c:pt>
                <c:pt idx="1780">
                  <c:v>-0.17160445295796037</c:v>
                </c:pt>
                <c:pt idx="1781">
                  <c:v>-0.17880206833454143</c:v>
                </c:pt>
                <c:pt idx="1782">
                  <c:v>-0.18367670493525565</c:v>
                </c:pt>
                <c:pt idx="1783">
                  <c:v>-0.18753991769789449</c:v>
                </c:pt>
                <c:pt idx="1784">
                  <c:v>-0.18455560166996343</c:v>
                </c:pt>
                <c:pt idx="1785">
                  <c:v>-0.18990728576551941</c:v>
                </c:pt>
                <c:pt idx="1786">
                  <c:v>-0.1941129169201673</c:v>
                </c:pt>
                <c:pt idx="1787">
                  <c:v>-0.1920066263022778</c:v>
                </c:pt>
                <c:pt idx="1788">
                  <c:v>-0.20649253809270043</c:v>
                </c:pt>
                <c:pt idx="1789">
                  <c:v>-0.19981274347750336</c:v>
                </c:pt>
                <c:pt idx="1790">
                  <c:v>-0.19017542432372736</c:v>
                </c:pt>
                <c:pt idx="1791">
                  <c:v>-0.18541952504372586</c:v>
                </c:pt>
                <c:pt idx="1792">
                  <c:v>-0.18384593631607207</c:v>
                </c:pt>
                <c:pt idx="1793">
                  <c:v>-0.18582824867235237</c:v>
                </c:pt>
                <c:pt idx="1794">
                  <c:v>-0.19096599197988992</c:v>
                </c:pt>
                <c:pt idx="1795">
                  <c:v>-0.17216298361629528</c:v>
                </c:pt>
                <c:pt idx="1796">
                  <c:v>-0.14944072462835953</c:v>
                </c:pt>
                <c:pt idx="1797">
                  <c:v>-0.15886555496542223</c:v>
                </c:pt>
                <c:pt idx="1798">
                  <c:v>-0.15535876221316394</c:v>
                </c:pt>
                <c:pt idx="1799">
                  <c:v>-0.15143673914000449</c:v>
                </c:pt>
                <c:pt idx="1800">
                  <c:v>-0.15625631456157368</c:v>
                </c:pt>
                <c:pt idx="1801">
                  <c:v>-0.1563996328606839</c:v>
                </c:pt>
                <c:pt idx="1802">
                  <c:v>-0.15480477991714608</c:v>
                </c:pt>
                <c:pt idx="1803">
                  <c:v>-0.16337694127304647</c:v>
                </c:pt>
                <c:pt idx="1804">
                  <c:v>-0.15786088072199944</c:v>
                </c:pt>
                <c:pt idx="1805">
                  <c:v>-0.15961603872262109</c:v>
                </c:pt>
                <c:pt idx="1806">
                  <c:v>-0.15220423844629999</c:v>
                </c:pt>
                <c:pt idx="1807">
                  <c:v>-0.14744329360217298</c:v>
                </c:pt>
                <c:pt idx="1808">
                  <c:v>-0.14450197863735792</c:v>
                </c:pt>
                <c:pt idx="1809">
                  <c:v>-0.14925413704601023</c:v>
                </c:pt>
                <c:pt idx="1810">
                  <c:v>-0.15464586835741587</c:v>
                </c:pt>
                <c:pt idx="1811">
                  <c:v>-0.1336350536127143</c:v>
                </c:pt>
                <c:pt idx="1812">
                  <c:v>-0.14083133039610413</c:v>
                </c:pt>
                <c:pt idx="1813">
                  <c:v>-0.14195774723341101</c:v>
                </c:pt>
                <c:pt idx="1814">
                  <c:v>-0.13894635442855643</c:v>
                </c:pt>
                <c:pt idx="1815">
                  <c:v>-0.14349787140657194</c:v>
                </c:pt>
                <c:pt idx="1816">
                  <c:v>-0.14167583582978799</c:v>
                </c:pt>
                <c:pt idx="1817">
                  <c:v>-0.14228333659940032</c:v>
                </c:pt>
                <c:pt idx="1818">
                  <c:v>-0.14255649461263281</c:v>
                </c:pt>
                <c:pt idx="1819">
                  <c:v>-0.13710232690742219</c:v>
                </c:pt>
                <c:pt idx="1820">
                  <c:v>-0.13597036952018207</c:v>
                </c:pt>
                <c:pt idx="1821">
                  <c:v>-0.13230419028592103</c:v>
                </c:pt>
                <c:pt idx="1822">
                  <c:v>-0.14515923119364374</c:v>
                </c:pt>
                <c:pt idx="1823">
                  <c:v>-0.14614751432574605</c:v>
                </c:pt>
                <c:pt idx="1824">
                  <c:v>-0.14801205297587464</c:v>
                </c:pt>
                <c:pt idx="1825">
                  <c:v>-0.14992189334736467</c:v>
                </c:pt>
                <c:pt idx="1826">
                  <c:v>-0.14588561844286169</c:v>
                </c:pt>
                <c:pt idx="1827">
                  <c:v>-0.14353621135319455</c:v>
                </c:pt>
                <c:pt idx="1828">
                  <c:v>-0.14954249659857244</c:v>
                </c:pt>
                <c:pt idx="1829">
                  <c:v>-0.20312579519510424</c:v>
                </c:pt>
                <c:pt idx="1830">
                  <c:v>-0.20433889587062753</c:v>
                </c:pt>
                <c:pt idx="1831">
                  <c:v>-0.20672832108356951</c:v>
                </c:pt>
                <c:pt idx="1832">
                  <c:v>-0.20485008104336383</c:v>
                </c:pt>
                <c:pt idx="1833">
                  <c:v>-0.20461101185907579</c:v>
                </c:pt>
                <c:pt idx="1834">
                  <c:v>-0.20793795226488812</c:v>
                </c:pt>
                <c:pt idx="1835">
                  <c:v>-0.19949762297783621</c:v>
                </c:pt>
                <c:pt idx="1836">
                  <c:v>-0.19712444180438893</c:v>
                </c:pt>
                <c:pt idx="1837">
                  <c:v>-0.20007090401074767</c:v>
                </c:pt>
                <c:pt idx="1838">
                  <c:v>-0.20360801548996718</c:v>
                </c:pt>
                <c:pt idx="1839">
                  <c:v>-0.20139099289370935</c:v>
                </c:pt>
                <c:pt idx="1840">
                  <c:v>-0.21388684958299112</c:v>
                </c:pt>
                <c:pt idx="1841">
                  <c:v>-0.24526808663741551</c:v>
                </c:pt>
                <c:pt idx="1842">
                  <c:v>-0.24901123859079954</c:v>
                </c:pt>
                <c:pt idx="1843">
                  <c:v>-0.25202395954949214</c:v>
                </c:pt>
                <c:pt idx="1844">
                  <c:v>-0.24630219292999739</c:v>
                </c:pt>
                <c:pt idx="1845">
                  <c:v>-0.24135894070850783</c:v>
                </c:pt>
                <c:pt idx="1846">
                  <c:v>-0.25041589838076955</c:v>
                </c:pt>
                <c:pt idx="1847">
                  <c:v>-0.26301322345229533</c:v>
                </c:pt>
                <c:pt idx="1848">
                  <c:v>-0.26718277244204158</c:v>
                </c:pt>
                <c:pt idx="1849">
                  <c:v>-0.26771391596394628</c:v>
                </c:pt>
                <c:pt idx="1850">
                  <c:v>-0.26450724474740162</c:v>
                </c:pt>
                <c:pt idx="1851">
                  <c:v>-0.26115738170376629</c:v>
                </c:pt>
                <c:pt idx="1852">
                  <c:v>-0.26363681382027138</c:v>
                </c:pt>
                <c:pt idx="1853">
                  <c:v>-0.26593072704378606</c:v>
                </c:pt>
                <c:pt idx="1854">
                  <c:v>-0.26074567018222</c:v>
                </c:pt>
                <c:pt idx="1855">
                  <c:v>-0.27069223133573656</c:v>
                </c:pt>
                <c:pt idx="1856">
                  <c:v>-0.27336600635703989</c:v>
                </c:pt>
                <c:pt idx="1857">
                  <c:v>-0.26672602713136295</c:v>
                </c:pt>
                <c:pt idx="1858">
                  <c:v>-0.26614302738268203</c:v>
                </c:pt>
                <c:pt idx="1859">
                  <c:v>-0.26817322344566652</c:v>
                </c:pt>
                <c:pt idx="1860">
                  <c:v>-0.26830693585839166</c:v>
                </c:pt>
                <c:pt idx="1861">
                  <c:v>-0.26171920965947176</c:v>
                </c:pt>
                <c:pt idx="1862">
                  <c:v>-0.25902692578630226</c:v>
                </c:pt>
                <c:pt idx="1863">
                  <c:v>-0.26168504310460577</c:v>
                </c:pt>
                <c:pt idx="1864">
                  <c:v>-0.27555817468437899</c:v>
                </c:pt>
                <c:pt idx="1865">
                  <c:v>-0.27124472919765419</c:v>
                </c:pt>
                <c:pt idx="1866">
                  <c:v>-0.27993939536283258</c:v>
                </c:pt>
                <c:pt idx="1867">
                  <c:v>-0.27844975685592421</c:v>
                </c:pt>
                <c:pt idx="1868">
                  <c:v>-0.27064188210982865</c:v>
                </c:pt>
                <c:pt idx="1869">
                  <c:v>-0.27964612722979426</c:v>
                </c:pt>
                <c:pt idx="1870">
                  <c:v>-0.27792068153213473</c:v>
                </c:pt>
                <c:pt idx="1871">
                  <c:v>-0.27823690464097633</c:v>
                </c:pt>
                <c:pt idx="1872">
                  <c:v>-0.27895349452903156</c:v>
                </c:pt>
                <c:pt idx="1873">
                  <c:v>-0.27597396796428197</c:v>
                </c:pt>
                <c:pt idx="1874">
                  <c:v>-0.27691379607736805</c:v>
                </c:pt>
                <c:pt idx="1875">
                  <c:v>-0.26668251950604632</c:v>
                </c:pt>
                <c:pt idx="1876">
                  <c:v>-0.25754457067604863</c:v>
                </c:pt>
                <c:pt idx="1877">
                  <c:v>-0.2602566967660882</c:v>
                </c:pt>
                <c:pt idx="1878">
                  <c:v>-0.27248501580447582</c:v>
                </c:pt>
                <c:pt idx="1879">
                  <c:v>-0.26989001555778369</c:v>
                </c:pt>
                <c:pt idx="1880">
                  <c:v>-0.27965314441652245</c:v>
                </c:pt>
                <c:pt idx="1881">
                  <c:v>-0.29215431036709216</c:v>
                </c:pt>
                <c:pt idx="1882">
                  <c:v>-0.28930436191607173</c:v>
                </c:pt>
                <c:pt idx="1883">
                  <c:v>-0.29782439768293673</c:v>
                </c:pt>
                <c:pt idx="1884">
                  <c:v>-0.29523566303038939</c:v>
                </c:pt>
                <c:pt idx="1885">
                  <c:v>-0.28977244434691407</c:v>
                </c:pt>
                <c:pt idx="1886">
                  <c:v>-0.28677203437016191</c:v>
                </c:pt>
                <c:pt idx="1887">
                  <c:v>-0.29926201577550676</c:v>
                </c:pt>
                <c:pt idx="1888">
                  <c:v>-0.30415976709864678</c:v>
                </c:pt>
                <c:pt idx="1889">
                  <c:v>-0.29390809189659201</c:v>
                </c:pt>
                <c:pt idx="1890">
                  <c:v>-0.2965519748267671</c:v>
                </c:pt>
                <c:pt idx="1891">
                  <c:v>-0.27982038553283417</c:v>
                </c:pt>
                <c:pt idx="1892">
                  <c:v>-0.26687175744546732</c:v>
                </c:pt>
                <c:pt idx="1893">
                  <c:v>-0.25096635992189842</c:v>
                </c:pt>
                <c:pt idx="1894">
                  <c:v>-0.26276887567218543</c:v>
                </c:pt>
                <c:pt idx="1895">
                  <c:v>-0.24876476161044919</c:v>
                </c:pt>
                <c:pt idx="1896">
                  <c:v>-0.24287171723455708</c:v>
                </c:pt>
                <c:pt idx="1897">
                  <c:v>-0.25404394239190353</c:v>
                </c:pt>
                <c:pt idx="1898">
                  <c:v>-0.2550464215904989</c:v>
                </c:pt>
                <c:pt idx="1899">
                  <c:v>-0.1925620011202436</c:v>
                </c:pt>
                <c:pt idx="1900">
                  <c:v>-0.1861543454142405</c:v>
                </c:pt>
                <c:pt idx="1901">
                  <c:v>-0.18578712087893617</c:v>
                </c:pt>
                <c:pt idx="1902">
                  <c:v>-0.18274568758784301</c:v>
                </c:pt>
                <c:pt idx="1903">
                  <c:v>-0.18412465097452016</c:v>
                </c:pt>
                <c:pt idx="1904">
                  <c:v>-0.17692948531519112</c:v>
                </c:pt>
                <c:pt idx="1905">
                  <c:v>-0.18053420122755165</c:v>
                </c:pt>
                <c:pt idx="1906">
                  <c:v>-0.17346866895851712</c:v>
                </c:pt>
                <c:pt idx="1907">
                  <c:v>-0.17728929484196268</c:v>
                </c:pt>
                <c:pt idx="1908">
                  <c:v>-0.18471439914135374</c:v>
                </c:pt>
                <c:pt idx="1909">
                  <c:v>-0.16878126681373401</c:v>
                </c:pt>
                <c:pt idx="1910">
                  <c:v>-0.17013562044033181</c:v>
                </c:pt>
                <c:pt idx="1911">
                  <c:v>-0.16430783580495728</c:v>
                </c:pt>
                <c:pt idx="1912">
                  <c:v>-0.16279419559148306</c:v>
                </c:pt>
                <c:pt idx="1913">
                  <c:v>-0.15269298216303309</c:v>
                </c:pt>
                <c:pt idx="1914">
                  <c:v>-0.15289992253745902</c:v>
                </c:pt>
                <c:pt idx="1915">
                  <c:v>-0.14855674056343582</c:v>
                </c:pt>
                <c:pt idx="1916">
                  <c:v>-0.14885999360717261</c:v>
                </c:pt>
                <c:pt idx="1917">
                  <c:v>-0.15082970028446044</c:v>
                </c:pt>
                <c:pt idx="1918">
                  <c:v>-0.15058831906944925</c:v>
                </c:pt>
                <c:pt idx="1919">
                  <c:v>-0.14763920987051038</c:v>
                </c:pt>
                <c:pt idx="1920">
                  <c:v>-0.14730607581393451</c:v>
                </c:pt>
                <c:pt idx="1921">
                  <c:v>-0.14721225297475557</c:v>
                </c:pt>
                <c:pt idx="1922">
                  <c:v>-0.14746030451452763</c:v>
                </c:pt>
                <c:pt idx="1923">
                  <c:v>-0.14561988134217727</c:v>
                </c:pt>
                <c:pt idx="1924">
                  <c:v>-0.14991332870955321</c:v>
                </c:pt>
                <c:pt idx="1925">
                  <c:v>-0.14629753178544225</c:v>
                </c:pt>
                <c:pt idx="1926">
                  <c:v>-0.14713997491253714</c:v>
                </c:pt>
                <c:pt idx="1927">
                  <c:v>-0.15149960880134083</c:v>
                </c:pt>
                <c:pt idx="1928">
                  <c:v>-0.14846507950979584</c:v>
                </c:pt>
                <c:pt idx="1929">
                  <c:v>-0.14130991152475533</c:v>
                </c:pt>
                <c:pt idx="1930">
                  <c:v>-0.14414820842965206</c:v>
                </c:pt>
                <c:pt idx="1931">
                  <c:v>-0.14907625988953857</c:v>
                </c:pt>
                <c:pt idx="1932">
                  <c:v>-0.15220830496225582</c:v>
                </c:pt>
                <c:pt idx="1933">
                  <c:v>-0.16069476395191984</c:v>
                </c:pt>
                <c:pt idx="1934">
                  <c:v>-0.16048399500356578</c:v>
                </c:pt>
                <c:pt idx="1935">
                  <c:v>-0.16336154423203231</c:v>
                </c:pt>
                <c:pt idx="1936">
                  <c:v>-0.16342687865289274</c:v>
                </c:pt>
                <c:pt idx="1937">
                  <c:v>-0.16595527975597985</c:v>
                </c:pt>
                <c:pt idx="1938">
                  <c:v>-0.16696091045140629</c:v>
                </c:pt>
                <c:pt idx="1939">
                  <c:v>-0.16610260030919427</c:v>
                </c:pt>
                <c:pt idx="1940">
                  <c:v>-0.16571874617232324</c:v>
                </c:pt>
                <c:pt idx="1941">
                  <c:v>-0.16708672105580707</c:v>
                </c:pt>
                <c:pt idx="1942">
                  <c:v>-0.17093370971569477</c:v>
                </c:pt>
                <c:pt idx="1943">
                  <c:v>-0.1756941827218943</c:v>
                </c:pt>
                <c:pt idx="1944">
                  <c:v>-0.17998245459146178</c:v>
                </c:pt>
                <c:pt idx="1945">
                  <c:v>-0.18119305626392945</c:v>
                </c:pt>
                <c:pt idx="1946">
                  <c:v>-0.18800817199587627</c:v>
                </c:pt>
                <c:pt idx="1947">
                  <c:v>-0.19152223576576377</c:v>
                </c:pt>
                <c:pt idx="1948">
                  <c:v>-0.19073025682334718</c:v>
                </c:pt>
                <c:pt idx="1949">
                  <c:v>-0.19491811732241557</c:v>
                </c:pt>
                <c:pt idx="1950">
                  <c:v>-0.19512744915388425</c:v>
                </c:pt>
                <c:pt idx="1951">
                  <c:v>-0.2004421165073163</c:v>
                </c:pt>
                <c:pt idx="1952">
                  <c:v>-0.16794227856401861</c:v>
                </c:pt>
                <c:pt idx="1953">
                  <c:v>-0.17482330992604442</c:v>
                </c:pt>
                <c:pt idx="1954">
                  <c:v>-0.20899915776721326</c:v>
                </c:pt>
                <c:pt idx="1955">
                  <c:v>-0.21157645273109804</c:v>
                </c:pt>
                <c:pt idx="1956">
                  <c:v>-0.21140707014722132</c:v>
                </c:pt>
                <c:pt idx="1957">
                  <c:v>-0.20928406050971743</c:v>
                </c:pt>
                <c:pt idx="1958">
                  <c:v>-0.21445342664897826</c:v>
                </c:pt>
                <c:pt idx="1959">
                  <c:v>-0.21169993683863647</c:v>
                </c:pt>
                <c:pt idx="1960">
                  <c:v>-0.21403313519991146</c:v>
                </c:pt>
                <c:pt idx="1961">
                  <c:v>-0.22026762238666903</c:v>
                </c:pt>
                <c:pt idx="1962">
                  <c:v>-0.21637325199657562</c:v>
                </c:pt>
                <c:pt idx="1963">
                  <c:v>-0.21664967654335776</c:v>
                </c:pt>
                <c:pt idx="1964">
                  <c:v>-0.22735497266936319</c:v>
                </c:pt>
                <c:pt idx="1965">
                  <c:v>-0.21952613036562291</c:v>
                </c:pt>
                <c:pt idx="1966">
                  <c:v>-0.21963135006259599</c:v>
                </c:pt>
                <c:pt idx="1967">
                  <c:v>-0.21791248488660347</c:v>
                </c:pt>
                <c:pt idx="1968">
                  <c:v>-0.22321571055173725</c:v>
                </c:pt>
                <c:pt idx="1969">
                  <c:v>-0.22498615907014538</c:v>
                </c:pt>
                <c:pt idx="1970">
                  <c:v>-0.22848360520163627</c:v>
                </c:pt>
                <c:pt idx="1971">
                  <c:v>-0.23356443527619844</c:v>
                </c:pt>
                <c:pt idx="1972">
                  <c:v>-0.2317999563732886</c:v>
                </c:pt>
                <c:pt idx="1973">
                  <c:v>-0.23344394471730137</c:v>
                </c:pt>
                <c:pt idx="1974">
                  <c:v>-0.23527985680314567</c:v>
                </c:pt>
                <c:pt idx="1975">
                  <c:v>-0.23640953671440304</c:v>
                </c:pt>
                <c:pt idx="1976">
                  <c:v>-0.24480145214091018</c:v>
                </c:pt>
                <c:pt idx="1977">
                  <c:v>-0.2361909232701648</c:v>
                </c:pt>
                <c:pt idx="1978">
                  <c:v>-0.23537581533617438</c:v>
                </c:pt>
                <c:pt idx="1979">
                  <c:v>-0.22254134833781958</c:v>
                </c:pt>
                <c:pt idx="1980">
                  <c:v>-0.22548887599958473</c:v>
                </c:pt>
                <c:pt idx="1981">
                  <c:v>-0.23176886149503495</c:v>
                </c:pt>
                <c:pt idx="1982">
                  <c:v>-0.22794867014264744</c:v>
                </c:pt>
                <c:pt idx="1983">
                  <c:v>-0.21962530595589258</c:v>
                </c:pt>
                <c:pt idx="1984">
                  <c:v>-0.21110924926758162</c:v>
                </c:pt>
                <c:pt idx="1985">
                  <c:v>-0.21522612325437382</c:v>
                </c:pt>
                <c:pt idx="1986">
                  <c:v>-0.21131484616462295</c:v>
                </c:pt>
                <c:pt idx="1987">
                  <c:v>-0.21448941855116158</c:v>
                </c:pt>
                <c:pt idx="1988">
                  <c:v>-0.21276452982754609</c:v>
                </c:pt>
                <c:pt idx="1989">
                  <c:v>-0.20708777630717826</c:v>
                </c:pt>
                <c:pt idx="1990">
                  <c:v>-0.19979308485516023</c:v>
                </c:pt>
                <c:pt idx="1991">
                  <c:v>-0.20488669264485301</c:v>
                </c:pt>
                <c:pt idx="1992">
                  <c:v>-0.20026073474431053</c:v>
                </c:pt>
                <c:pt idx="1993">
                  <c:v>-0.19926190239056021</c:v>
                </c:pt>
                <c:pt idx="1994">
                  <c:v>-0.19956055236271103</c:v>
                </c:pt>
                <c:pt idx="1995">
                  <c:v>-0.20227654372116369</c:v>
                </c:pt>
                <c:pt idx="1996">
                  <c:v>-0.19846303674156685</c:v>
                </c:pt>
                <c:pt idx="1997">
                  <c:v>-0.19782955603395261</c:v>
                </c:pt>
                <c:pt idx="1998">
                  <c:v>-0.19559525280458337</c:v>
                </c:pt>
                <c:pt idx="1999">
                  <c:v>-0.19151011817259064</c:v>
                </c:pt>
                <c:pt idx="2000">
                  <c:v>-0.18673488525619611</c:v>
                </c:pt>
                <c:pt idx="2001">
                  <c:v>-0.18452043283723049</c:v>
                </c:pt>
                <c:pt idx="2002">
                  <c:v>-0.18182182396178687</c:v>
                </c:pt>
                <c:pt idx="2003">
                  <c:v>-0.18572168943843195</c:v>
                </c:pt>
                <c:pt idx="2004">
                  <c:v>-0.20120797469822954</c:v>
                </c:pt>
                <c:pt idx="2005">
                  <c:v>-0.19554303308735527</c:v>
                </c:pt>
                <c:pt idx="2006">
                  <c:v>-0.18945053736503914</c:v>
                </c:pt>
                <c:pt idx="2007">
                  <c:v>-0.16957146783278179</c:v>
                </c:pt>
                <c:pt idx="2008">
                  <c:v>-0.1652200545514862</c:v>
                </c:pt>
                <c:pt idx="2009">
                  <c:v>-0.15472632848538162</c:v>
                </c:pt>
                <c:pt idx="2010">
                  <c:v>-0.15176067565077639</c:v>
                </c:pt>
                <c:pt idx="2011">
                  <c:v>-0.14972702257968934</c:v>
                </c:pt>
                <c:pt idx="2012">
                  <c:v>-0.15040721994538425</c:v>
                </c:pt>
                <c:pt idx="2013">
                  <c:v>-0.1539988177503131</c:v>
                </c:pt>
                <c:pt idx="2014">
                  <c:v>-0.15875378137187199</c:v>
                </c:pt>
                <c:pt idx="2015">
                  <c:v>-0.15017881966489802</c:v>
                </c:pt>
                <c:pt idx="2016">
                  <c:v>-0.20756901682828377</c:v>
                </c:pt>
                <c:pt idx="2017">
                  <c:v>-0.17787824950322007</c:v>
                </c:pt>
                <c:pt idx="2018">
                  <c:v>-0.16579502487967299</c:v>
                </c:pt>
                <c:pt idx="2019">
                  <c:v>-0.12888009606217873</c:v>
                </c:pt>
                <c:pt idx="2020">
                  <c:v>-0.13539345504572503</c:v>
                </c:pt>
                <c:pt idx="2021">
                  <c:v>-0.13280781880397405</c:v>
                </c:pt>
                <c:pt idx="2022">
                  <c:v>-0.13273647385883322</c:v>
                </c:pt>
                <c:pt idx="2023">
                  <c:v>-0.13757055051088699</c:v>
                </c:pt>
                <c:pt idx="2024">
                  <c:v>-0.13876393603331205</c:v>
                </c:pt>
                <c:pt idx="2025">
                  <c:v>-0.13971734066374747</c:v>
                </c:pt>
                <c:pt idx="2026">
                  <c:v>-0.1401942247228159</c:v>
                </c:pt>
                <c:pt idx="2027">
                  <c:v>-0.13685300137646406</c:v>
                </c:pt>
                <c:pt idx="2028">
                  <c:v>-0.13562118162949999</c:v>
                </c:pt>
                <c:pt idx="2029">
                  <c:v>-0.14009365469227922</c:v>
                </c:pt>
                <c:pt idx="2030">
                  <c:v>-0.1415461999473526</c:v>
                </c:pt>
                <c:pt idx="2031">
                  <c:v>-0.14624256716482978</c:v>
                </c:pt>
                <c:pt idx="2032">
                  <c:v>-0.14694942102987504</c:v>
                </c:pt>
                <c:pt idx="2033">
                  <c:v>-0.15043857058517449</c:v>
                </c:pt>
                <c:pt idx="2034">
                  <c:v>-0.12542463171020893</c:v>
                </c:pt>
                <c:pt idx="2035">
                  <c:v>-0.12498062798115001</c:v>
                </c:pt>
                <c:pt idx="2036">
                  <c:v>-0.12967659913578067</c:v>
                </c:pt>
                <c:pt idx="2037">
                  <c:v>-0.12858033265180338</c:v>
                </c:pt>
                <c:pt idx="2038">
                  <c:v>-0.13028173849596675</c:v>
                </c:pt>
                <c:pt idx="2039">
                  <c:v>-0.13312391362877615</c:v>
                </c:pt>
                <c:pt idx="2040">
                  <c:v>-0.13406188376177702</c:v>
                </c:pt>
                <c:pt idx="2041">
                  <c:v>-0.1328604185389316</c:v>
                </c:pt>
                <c:pt idx="2042">
                  <c:v>-0.1356381236002544</c:v>
                </c:pt>
                <c:pt idx="2043">
                  <c:v>-0.1381146694525599</c:v>
                </c:pt>
                <c:pt idx="2044">
                  <c:v>-0.1325751988010089</c:v>
                </c:pt>
                <c:pt idx="2045">
                  <c:v>-0.13131678586447376</c:v>
                </c:pt>
                <c:pt idx="2046">
                  <c:v>-0.13156183340689065</c:v>
                </c:pt>
                <c:pt idx="2047">
                  <c:v>-0.12967052687602496</c:v>
                </c:pt>
                <c:pt idx="2048">
                  <c:v>-0.13220692105164911</c:v>
                </c:pt>
                <c:pt idx="2049">
                  <c:v>-0.12992887916576909</c:v>
                </c:pt>
                <c:pt idx="2050">
                  <c:v>-0.13200529402400116</c:v>
                </c:pt>
                <c:pt idx="2051">
                  <c:v>-0.13920193679199422</c:v>
                </c:pt>
                <c:pt idx="2052">
                  <c:v>-0.13834882302928436</c:v>
                </c:pt>
                <c:pt idx="2053">
                  <c:v>-0.1362131421387745</c:v>
                </c:pt>
                <c:pt idx="2054">
                  <c:v>-0.12978935406851028</c:v>
                </c:pt>
                <c:pt idx="2055">
                  <c:v>-0.12918372801494318</c:v>
                </c:pt>
                <c:pt idx="2056">
                  <c:v>-0.12604521057853502</c:v>
                </c:pt>
                <c:pt idx="2057">
                  <c:v>-0.13208393038330579</c:v>
                </c:pt>
                <c:pt idx="2058">
                  <c:v>-0.13344100753203894</c:v>
                </c:pt>
                <c:pt idx="2059">
                  <c:v>-0.12474070834570875</c:v>
                </c:pt>
                <c:pt idx="2060">
                  <c:v>-0.13069390291419286</c:v>
                </c:pt>
                <c:pt idx="2061">
                  <c:v>-0.12487825241979714</c:v>
                </c:pt>
                <c:pt idx="2062">
                  <c:v>-0.1268859289313457</c:v>
                </c:pt>
                <c:pt idx="2063">
                  <c:v>-0.12857648739965197</c:v>
                </c:pt>
                <c:pt idx="2064">
                  <c:v>-0.12893183805920913</c:v>
                </c:pt>
                <c:pt idx="2065">
                  <c:v>-0.1279780234565473</c:v>
                </c:pt>
                <c:pt idx="2066">
                  <c:v>-0.13057805957111948</c:v>
                </c:pt>
                <c:pt idx="2067">
                  <c:v>-0.13460729924634163</c:v>
                </c:pt>
                <c:pt idx="2068">
                  <c:v>-0.13091644337142019</c:v>
                </c:pt>
                <c:pt idx="2069">
                  <c:v>-0.13222259272635742</c:v>
                </c:pt>
                <c:pt idx="2070">
                  <c:v>-0.12496963133467089</c:v>
                </c:pt>
                <c:pt idx="2071">
                  <c:v>-0.12682123054265709</c:v>
                </c:pt>
                <c:pt idx="2072">
                  <c:v>-0.12711022911862277</c:v>
                </c:pt>
                <c:pt idx="2073">
                  <c:v>-0.12971119077105242</c:v>
                </c:pt>
                <c:pt idx="2074">
                  <c:v>-0.12279183622723638</c:v>
                </c:pt>
                <c:pt idx="2075">
                  <c:v>-0.12502104466042374</c:v>
                </c:pt>
                <c:pt idx="2076">
                  <c:v>-0.12163921903839645</c:v>
                </c:pt>
                <c:pt idx="2077">
                  <c:v>-0.12133300251444616</c:v>
                </c:pt>
                <c:pt idx="2078">
                  <c:v>-0.12255511806072601</c:v>
                </c:pt>
                <c:pt idx="2079">
                  <c:v>-0.13948203047428009</c:v>
                </c:pt>
                <c:pt idx="2080">
                  <c:v>-9.5805538120098996E-2</c:v>
                </c:pt>
                <c:pt idx="2081">
                  <c:v>-4.3393432362707866E-2</c:v>
                </c:pt>
                <c:pt idx="2082">
                  <c:v>-4.4520668640605228E-2</c:v>
                </c:pt>
                <c:pt idx="2083">
                  <c:v>-4.7480990225992316E-2</c:v>
                </c:pt>
                <c:pt idx="2084">
                  <c:v>-5.2008355112383685E-2</c:v>
                </c:pt>
                <c:pt idx="2085">
                  <c:v>-5.2202493256419596E-2</c:v>
                </c:pt>
                <c:pt idx="2086">
                  <c:v>-5.0726245215702029E-2</c:v>
                </c:pt>
                <c:pt idx="2087">
                  <c:v>-4.4742642412889742E-2</c:v>
                </c:pt>
                <c:pt idx="2088">
                  <c:v>-4.7998908901912565E-2</c:v>
                </c:pt>
                <c:pt idx="2089">
                  <c:v>-4.5723893995244728E-2</c:v>
                </c:pt>
                <c:pt idx="2090">
                  <c:v>-3.8621202861139327E-2</c:v>
                </c:pt>
                <c:pt idx="2091">
                  <c:v>-3.2604597338234918E-2</c:v>
                </c:pt>
                <c:pt idx="2092">
                  <c:v>-2.6075706391782576E-2</c:v>
                </c:pt>
                <c:pt idx="2093">
                  <c:v>-2.0507346949825898E-2</c:v>
                </c:pt>
                <c:pt idx="2094">
                  <c:v>-2.6611239043282289E-2</c:v>
                </c:pt>
                <c:pt idx="2095">
                  <c:v>-2.9130398821546201E-2</c:v>
                </c:pt>
                <c:pt idx="2096">
                  <c:v>-3.1478888916612865E-2</c:v>
                </c:pt>
                <c:pt idx="2097">
                  <c:v>-3.7592435717570191E-2</c:v>
                </c:pt>
                <c:pt idx="2098">
                  <c:v>-3.1773412420090456E-2</c:v>
                </c:pt>
                <c:pt idx="2099">
                  <c:v>-2.8884128610935256E-2</c:v>
                </c:pt>
                <c:pt idx="2100">
                  <c:v>-3.2938773373696432E-2</c:v>
                </c:pt>
                <c:pt idx="2101">
                  <c:v>-3.6974202861345631E-2</c:v>
                </c:pt>
                <c:pt idx="2102">
                  <c:v>-3.7534232782973888E-2</c:v>
                </c:pt>
                <c:pt idx="2103">
                  <c:v>-4.316389087494428E-2</c:v>
                </c:pt>
                <c:pt idx="2104">
                  <c:v>-4.1327543118683169E-2</c:v>
                </c:pt>
                <c:pt idx="2105">
                  <c:v>-4.7891176077495233E-2</c:v>
                </c:pt>
                <c:pt idx="2106">
                  <c:v>-5.0867419427365605E-2</c:v>
                </c:pt>
                <c:pt idx="2107">
                  <c:v>-5.1127185316422318E-2</c:v>
                </c:pt>
                <c:pt idx="2108">
                  <c:v>-4.3706980054820731E-2</c:v>
                </c:pt>
                <c:pt idx="2109">
                  <c:v>-4.8992522887880141E-2</c:v>
                </c:pt>
                <c:pt idx="2110">
                  <c:v>-4.7274986411572725E-2</c:v>
                </c:pt>
                <c:pt idx="2111">
                  <c:v>-4.5682652372957155E-2</c:v>
                </c:pt>
                <c:pt idx="2112">
                  <c:v>-4.5881685578113438E-2</c:v>
                </c:pt>
                <c:pt idx="2113">
                  <c:v>-4.6799246150144733E-2</c:v>
                </c:pt>
                <c:pt idx="2114">
                  <c:v>-4.6919104933987058E-2</c:v>
                </c:pt>
                <c:pt idx="2115">
                  <c:v>-4.0820008852289105E-2</c:v>
                </c:pt>
                <c:pt idx="2116">
                  <c:v>-4.6790885277407032E-2</c:v>
                </c:pt>
                <c:pt idx="2117">
                  <c:v>-5.1788633092713747E-2</c:v>
                </c:pt>
                <c:pt idx="2118">
                  <c:v>-5.3398263368205037E-2</c:v>
                </c:pt>
                <c:pt idx="2119">
                  <c:v>-5.1389433052000159E-2</c:v>
                </c:pt>
                <c:pt idx="2120">
                  <c:v>-5.2184488712080965E-2</c:v>
                </c:pt>
                <c:pt idx="2121">
                  <c:v>-4.3463714959809045E-2</c:v>
                </c:pt>
                <c:pt idx="2122">
                  <c:v>-4.5996565469419569E-2</c:v>
                </c:pt>
                <c:pt idx="2123">
                  <c:v>-5.2663604482558204E-2</c:v>
                </c:pt>
                <c:pt idx="2124">
                  <c:v>-4.4918527894607582E-2</c:v>
                </c:pt>
                <c:pt idx="2125">
                  <c:v>-4.4568153254083198E-2</c:v>
                </c:pt>
                <c:pt idx="2126">
                  <c:v>-3.7574275207115128E-2</c:v>
                </c:pt>
                <c:pt idx="2127">
                  <c:v>-4.3547610146169258E-2</c:v>
                </c:pt>
                <c:pt idx="2128">
                  <c:v>-4.0906954214283732E-2</c:v>
                </c:pt>
                <c:pt idx="2129">
                  <c:v>-9.0934857212215225E-2</c:v>
                </c:pt>
                <c:pt idx="2130">
                  <c:v>-8.4394419372240959E-2</c:v>
                </c:pt>
                <c:pt idx="2131">
                  <c:v>-8.1892403369299135E-2</c:v>
                </c:pt>
                <c:pt idx="2132">
                  <c:v>-8.6457353364262732E-2</c:v>
                </c:pt>
                <c:pt idx="2133">
                  <c:v>-8.1356223177651177E-2</c:v>
                </c:pt>
                <c:pt idx="2134">
                  <c:v>-7.6105033635320729E-2</c:v>
                </c:pt>
                <c:pt idx="2135">
                  <c:v>-7.9574861723748877E-2</c:v>
                </c:pt>
                <c:pt idx="2136">
                  <c:v>-8.1661859967264924E-2</c:v>
                </c:pt>
                <c:pt idx="2137">
                  <c:v>-7.7375232167667909E-2</c:v>
                </c:pt>
                <c:pt idx="2138">
                  <c:v>-8.1658744145440526E-2</c:v>
                </c:pt>
                <c:pt idx="2139">
                  <c:v>-8.7853685575252721E-2</c:v>
                </c:pt>
                <c:pt idx="2140">
                  <c:v>-8.6650536043164708E-2</c:v>
                </c:pt>
                <c:pt idx="2141">
                  <c:v>-9.7323920305091335E-2</c:v>
                </c:pt>
                <c:pt idx="2142">
                  <c:v>-9.7604012602528101E-2</c:v>
                </c:pt>
                <c:pt idx="2143">
                  <c:v>-9.4934591745334335E-2</c:v>
                </c:pt>
                <c:pt idx="2144">
                  <c:v>-0.10143909763263075</c:v>
                </c:pt>
                <c:pt idx="2145">
                  <c:v>-9.8910440546070164E-2</c:v>
                </c:pt>
                <c:pt idx="2146">
                  <c:v>-0.10161851571333867</c:v>
                </c:pt>
                <c:pt idx="2147">
                  <c:v>-0.10310242885965339</c:v>
                </c:pt>
                <c:pt idx="2148">
                  <c:v>-0.11425201421593842</c:v>
                </c:pt>
                <c:pt idx="2149">
                  <c:v>-0.11322842027982621</c:v>
                </c:pt>
                <c:pt idx="2150">
                  <c:v>-0.11743119612829131</c:v>
                </c:pt>
                <c:pt idx="2151">
                  <c:v>-0.10194220204151613</c:v>
                </c:pt>
                <c:pt idx="2152">
                  <c:v>-9.8788551747106795E-2</c:v>
                </c:pt>
                <c:pt idx="2153">
                  <c:v>-9.641390701202103E-2</c:v>
                </c:pt>
                <c:pt idx="2154">
                  <c:v>-9.9151444589493265E-2</c:v>
                </c:pt>
                <c:pt idx="2155">
                  <c:v>-0.11314008787291363</c:v>
                </c:pt>
                <c:pt idx="2156">
                  <c:v>-0.11751462413381783</c:v>
                </c:pt>
                <c:pt idx="2157">
                  <c:v>-0.1049134625895371</c:v>
                </c:pt>
                <c:pt idx="2158">
                  <c:v>-0.10855993697123548</c:v>
                </c:pt>
                <c:pt idx="2159">
                  <c:v>-0.10873302340218319</c:v>
                </c:pt>
                <c:pt idx="2160">
                  <c:v>-0.10079391745964106</c:v>
                </c:pt>
                <c:pt idx="2161">
                  <c:v>-0.11495258064328305</c:v>
                </c:pt>
                <c:pt idx="2162">
                  <c:v>-0.11432917574741712</c:v>
                </c:pt>
                <c:pt idx="2163">
                  <c:v>-0.10862199223611352</c:v>
                </c:pt>
                <c:pt idx="2164">
                  <c:v>-0.12028190665743209</c:v>
                </c:pt>
                <c:pt idx="2165">
                  <c:v>-0.12311734837431031</c:v>
                </c:pt>
                <c:pt idx="2166">
                  <c:v>-0.12470629222751387</c:v>
                </c:pt>
                <c:pt idx="2167">
                  <c:v>-0.12811969965205178</c:v>
                </c:pt>
                <c:pt idx="2168">
                  <c:v>-0.12821221766119806</c:v>
                </c:pt>
                <c:pt idx="2169">
                  <c:v>-0.12394909744661037</c:v>
                </c:pt>
                <c:pt idx="2170">
                  <c:v>-0.12674286968067131</c:v>
                </c:pt>
                <c:pt idx="2171">
                  <c:v>-0.12955267106055257</c:v>
                </c:pt>
                <c:pt idx="2172">
                  <c:v>-0.12497692834989767</c:v>
                </c:pt>
                <c:pt idx="2173">
                  <c:v>-0.12759750742629003</c:v>
                </c:pt>
                <c:pt idx="2174">
                  <c:v>-0.13383815017846473</c:v>
                </c:pt>
                <c:pt idx="2175">
                  <c:v>-0.13162944852897693</c:v>
                </c:pt>
                <c:pt idx="2176">
                  <c:v>-0.12092353168767762</c:v>
                </c:pt>
                <c:pt idx="2177">
                  <c:v>-0.1261024295021459</c:v>
                </c:pt>
                <c:pt idx="2178">
                  <c:v>-0.12370413601743434</c:v>
                </c:pt>
                <c:pt idx="2179">
                  <c:v>-0.12125163764199072</c:v>
                </c:pt>
                <c:pt idx="2180">
                  <c:v>-0.12290170435772818</c:v>
                </c:pt>
                <c:pt idx="2181">
                  <c:v>-0.12782254682954669</c:v>
                </c:pt>
                <c:pt idx="2182">
                  <c:v>-0.13569415151881661</c:v>
                </c:pt>
                <c:pt idx="2183">
                  <c:v>-0.12995855189146599</c:v>
                </c:pt>
                <c:pt idx="2184">
                  <c:v>-0.12390738835980934</c:v>
                </c:pt>
                <c:pt idx="2185">
                  <c:v>-0.12291551028724254</c:v>
                </c:pt>
                <c:pt idx="2186">
                  <c:v>-0.13734638551663583</c:v>
                </c:pt>
                <c:pt idx="2187">
                  <c:v>-0.13754973495156808</c:v>
                </c:pt>
                <c:pt idx="2188">
                  <c:v>-0.1473227875989192</c:v>
                </c:pt>
                <c:pt idx="2189">
                  <c:v>-0.15134082023968479</c:v>
                </c:pt>
                <c:pt idx="2190">
                  <c:v>-0.15132969852346104</c:v>
                </c:pt>
                <c:pt idx="2191">
                  <c:v>-0.15169080822893238</c:v>
                </c:pt>
                <c:pt idx="2192">
                  <c:v>-0.15145728694040933</c:v>
                </c:pt>
                <c:pt idx="2193">
                  <c:v>-0.15419448233028968</c:v>
                </c:pt>
                <c:pt idx="2194">
                  <c:v>-0.15970052338894264</c:v>
                </c:pt>
                <c:pt idx="2195">
                  <c:v>-0.1756175352687932</c:v>
                </c:pt>
                <c:pt idx="2196">
                  <c:v>-0.17495427023860699</c:v>
                </c:pt>
                <c:pt idx="2197">
                  <c:v>-0.18161386054663642</c:v>
                </c:pt>
                <c:pt idx="2198">
                  <c:v>-0.1785988840034255</c:v>
                </c:pt>
                <c:pt idx="2199">
                  <c:v>-0.17895967267366292</c:v>
                </c:pt>
                <c:pt idx="2200">
                  <c:v>-0.17454138275386111</c:v>
                </c:pt>
                <c:pt idx="2201">
                  <c:v>-0.17139649273057597</c:v>
                </c:pt>
                <c:pt idx="2202">
                  <c:v>-0.17652281649952362</c:v>
                </c:pt>
                <c:pt idx="2203">
                  <c:v>-0.19033889305560034</c:v>
                </c:pt>
                <c:pt idx="2204">
                  <c:v>-0.19293971364130852</c:v>
                </c:pt>
                <c:pt idx="2205">
                  <c:v>-0.19095558554982739</c:v>
                </c:pt>
                <c:pt idx="2206">
                  <c:v>-0.18520824561660837</c:v>
                </c:pt>
                <c:pt idx="2207">
                  <c:v>-0.18289271361406861</c:v>
                </c:pt>
                <c:pt idx="2208">
                  <c:v>-0.19065648259212412</c:v>
                </c:pt>
                <c:pt idx="2209">
                  <c:v>-0.19531129691585664</c:v>
                </c:pt>
                <c:pt idx="2210">
                  <c:v>-0.20923882424560147</c:v>
                </c:pt>
                <c:pt idx="2211">
                  <c:v>-0.2026242461303025</c:v>
                </c:pt>
                <c:pt idx="2212">
                  <c:v>-0.20531180206888106</c:v>
                </c:pt>
                <c:pt idx="2213">
                  <c:v>-0.20540830403093358</c:v>
                </c:pt>
                <c:pt idx="2214">
                  <c:v>-0.20560560865229141</c:v>
                </c:pt>
                <c:pt idx="2215">
                  <c:v>-0.20163354730505623</c:v>
                </c:pt>
                <c:pt idx="2216">
                  <c:v>-0.20685306256528291</c:v>
                </c:pt>
                <c:pt idx="2217">
                  <c:v>-0.21444683728649749</c:v>
                </c:pt>
                <c:pt idx="2218">
                  <c:v>-0.23982971539399403</c:v>
                </c:pt>
                <c:pt idx="2219">
                  <c:v>-0.23473879567440492</c:v>
                </c:pt>
                <c:pt idx="2220">
                  <c:v>-0.23385322126968627</c:v>
                </c:pt>
                <c:pt idx="2221">
                  <c:v>-0.23525753215413636</c:v>
                </c:pt>
                <c:pt idx="2222">
                  <c:v>-0.23790940065937918</c:v>
                </c:pt>
                <c:pt idx="2223">
                  <c:v>-0.23750943936416727</c:v>
                </c:pt>
                <c:pt idx="2224">
                  <c:v>-0.23288944012886056</c:v>
                </c:pt>
                <c:pt idx="2225">
                  <c:v>-0.23016810175599431</c:v>
                </c:pt>
                <c:pt idx="2226">
                  <c:v>-0.22551423636610035</c:v>
                </c:pt>
                <c:pt idx="2227">
                  <c:v>-0.22308903967582078</c:v>
                </c:pt>
                <c:pt idx="2228">
                  <c:v>-0.22167177405803651</c:v>
                </c:pt>
                <c:pt idx="2229">
                  <c:v>-0.21877733183845902</c:v>
                </c:pt>
                <c:pt idx="2230">
                  <c:v>-0.21953015423571479</c:v>
                </c:pt>
                <c:pt idx="2231">
                  <c:v>-0.22236225663924095</c:v>
                </c:pt>
                <c:pt idx="2232">
                  <c:v>-0.22206804749234874</c:v>
                </c:pt>
                <c:pt idx="2233">
                  <c:v>-0.22644843614937096</c:v>
                </c:pt>
                <c:pt idx="2234">
                  <c:v>-0.23040729507180308</c:v>
                </c:pt>
                <c:pt idx="2235">
                  <c:v>-0.24056012104919819</c:v>
                </c:pt>
                <c:pt idx="2236">
                  <c:v>-0.24532891620223252</c:v>
                </c:pt>
                <c:pt idx="2237">
                  <c:v>-0.24727778176546672</c:v>
                </c:pt>
                <c:pt idx="2238">
                  <c:v>-0.24691532458114843</c:v>
                </c:pt>
                <c:pt idx="2239">
                  <c:v>-0.24820881493427693</c:v>
                </c:pt>
                <c:pt idx="2240">
                  <c:v>-0.24487513319753959</c:v>
                </c:pt>
                <c:pt idx="2241">
                  <c:v>-0.24253547921176966</c:v>
                </c:pt>
                <c:pt idx="2242">
                  <c:v>-0.23977970385224651</c:v>
                </c:pt>
                <c:pt idx="2243">
                  <c:v>-0.23321059140531233</c:v>
                </c:pt>
                <c:pt idx="2244">
                  <c:v>-0.23256204199654931</c:v>
                </c:pt>
                <c:pt idx="2245">
                  <c:v>-0.23143789951162635</c:v>
                </c:pt>
                <c:pt idx="2246">
                  <c:v>-0.22647833443974358</c:v>
                </c:pt>
                <c:pt idx="2247">
                  <c:v>-0.22584933524603956</c:v>
                </c:pt>
                <c:pt idx="2248">
                  <c:v>-0.22309228920535093</c:v>
                </c:pt>
                <c:pt idx="2249">
                  <c:v>-0.22214495842610057</c:v>
                </c:pt>
                <c:pt idx="2250">
                  <c:v>-0.22396456132798354</c:v>
                </c:pt>
                <c:pt idx="2251">
                  <c:v>-0.22243767602955269</c:v>
                </c:pt>
                <c:pt idx="2252">
                  <c:v>-0.22215821027699731</c:v>
                </c:pt>
                <c:pt idx="2253">
                  <c:v>-0.22411001649955634</c:v>
                </c:pt>
                <c:pt idx="2254">
                  <c:v>-0.22426852045052129</c:v>
                </c:pt>
                <c:pt idx="2255">
                  <c:v>-0.22544133234108016</c:v>
                </c:pt>
                <c:pt idx="2256">
                  <c:v>-0.22493578746818715</c:v>
                </c:pt>
                <c:pt idx="2257">
                  <c:v>-0.22317331216386924</c:v>
                </c:pt>
                <c:pt idx="2258">
                  <c:v>-0.22525048218148738</c:v>
                </c:pt>
                <c:pt idx="2259">
                  <c:v>-0.22904919683206412</c:v>
                </c:pt>
                <c:pt idx="2260">
                  <c:v>-0.22923128731873813</c:v>
                </c:pt>
                <c:pt idx="2261">
                  <c:v>-0.22986810566618093</c:v>
                </c:pt>
                <c:pt idx="2262">
                  <c:v>-0.22928981912268012</c:v>
                </c:pt>
                <c:pt idx="2263">
                  <c:v>-0.22915386606297902</c:v>
                </c:pt>
                <c:pt idx="2264">
                  <c:v>-0.23117026226006374</c:v>
                </c:pt>
                <c:pt idx="2265">
                  <c:v>-0.23291181189830301</c:v>
                </c:pt>
                <c:pt idx="2266">
                  <c:v>-0.23227933446870069</c:v>
                </c:pt>
                <c:pt idx="2267">
                  <c:v>-0.16059032175467267</c:v>
                </c:pt>
                <c:pt idx="2268">
                  <c:v>-0.13607014882083346</c:v>
                </c:pt>
                <c:pt idx="2269">
                  <c:v>-0.266016517610068</c:v>
                </c:pt>
                <c:pt idx="2270">
                  <c:v>-0.27437691879931325</c:v>
                </c:pt>
                <c:pt idx="2271">
                  <c:v>-0.27235159130353237</c:v>
                </c:pt>
                <c:pt idx="2272">
                  <c:v>-0.26712693890736738</c:v>
                </c:pt>
                <c:pt idx="2273">
                  <c:v>-0.27032367923145828</c:v>
                </c:pt>
                <c:pt idx="2274">
                  <c:v>-0.26917784616576651</c:v>
                </c:pt>
                <c:pt idx="2275">
                  <c:v>-0.27057093996056281</c:v>
                </c:pt>
                <c:pt idx="2276">
                  <c:v>-0.26747341519138784</c:v>
                </c:pt>
                <c:pt idx="2277">
                  <c:v>-0.26465819825706061</c:v>
                </c:pt>
                <c:pt idx="2278">
                  <c:v>-0.26173727424021309</c:v>
                </c:pt>
                <c:pt idx="2279">
                  <c:v>-0.25822662665598556</c:v>
                </c:pt>
                <c:pt idx="2280">
                  <c:v>-0.26433565797690201</c:v>
                </c:pt>
                <c:pt idx="2281">
                  <c:v>-0.26357827586866439</c:v>
                </c:pt>
                <c:pt idx="2282">
                  <c:v>-0.25935845605734376</c:v>
                </c:pt>
                <c:pt idx="2283">
                  <c:v>-0.25752575250066967</c:v>
                </c:pt>
                <c:pt idx="2284">
                  <c:v>-0.25796739553415027</c:v>
                </c:pt>
                <c:pt idx="2285">
                  <c:v>-0.26111585012234556</c:v>
                </c:pt>
                <c:pt idx="2286">
                  <c:v>-0.26022283351212627</c:v>
                </c:pt>
                <c:pt idx="2287">
                  <c:v>-0.25729201111762007</c:v>
                </c:pt>
                <c:pt idx="2288">
                  <c:v>-0.25303999347170936</c:v>
                </c:pt>
                <c:pt idx="2289">
                  <c:v>-0.24864972919220643</c:v>
                </c:pt>
                <c:pt idx="2290">
                  <c:v>-0.24820549905291031</c:v>
                </c:pt>
                <c:pt idx="2291">
                  <c:v>-0.25618913838996804</c:v>
                </c:pt>
                <c:pt idx="2292">
                  <c:v>-0.25109191200300146</c:v>
                </c:pt>
                <c:pt idx="2293">
                  <c:v>-0.24787111721796093</c:v>
                </c:pt>
                <c:pt idx="2294">
                  <c:v>-0.25802456124714934</c:v>
                </c:pt>
                <c:pt idx="2295">
                  <c:v>-0.2675445083253376</c:v>
                </c:pt>
                <c:pt idx="2296">
                  <c:v>-0.2726206412292782</c:v>
                </c:pt>
                <c:pt idx="2297">
                  <c:v>-0.27493367423486509</c:v>
                </c:pt>
                <c:pt idx="2298">
                  <c:v>-0.27120720269863546</c:v>
                </c:pt>
                <c:pt idx="2299">
                  <c:v>-0.26865868654347208</c:v>
                </c:pt>
                <c:pt idx="2300">
                  <c:v>-0.26629881830245578</c:v>
                </c:pt>
                <c:pt idx="2301">
                  <c:v>-0.26435231022823308</c:v>
                </c:pt>
                <c:pt idx="2302">
                  <c:v>-0.26637770493927887</c:v>
                </c:pt>
                <c:pt idx="2303">
                  <c:v>-0.26764922849468042</c:v>
                </c:pt>
                <c:pt idx="2304">
                  <c:v>-0.2685493719623821</c:v>
                </c:pt>
                <c:pt idx="2305">
                  <c:v>-0.26348226530383406</c:v>
                </c:pt>
                <c:pt idx="2306">
                  <c:v>-0.26706404011973223</c:v>
                </c:pt>
                <c:pt idx="2307">
                  <c:v>-0.26192413501220324</c:v>
                </c:pt>
                <c:pt idx="2308">
                  <c:v>-0.26480835459782354</c:v>
                </c:pt>
                <c:pt idx="2309">
                  <c:v>-0.26311397387103957</c:v>
                </c:pt>
                <c:pt idx="2310">
                  <c:v>-0.26231243114853947</c:v>
                </c:pt>
                <c:pt idx="2311">
                  <c:v>-0.26092829742011769</c:v>
                </c:pt>
                <c:pt idx="2312">
                  <c:v>-0.26004281829844295</c:v>
                </c:pt>
                <c:pt idx="2313">
                  <c:v>-0.26243999047965205</c:v>
                </c:pt>
                <c:pt idx="2314">
                  <c:v>-0.25996884090980504</c:v>
                </c:pt>
                <c:pt idx="2315">
                  <c:v>-0.25816000458883381</c:v>
                </c:pt>
                <c:pt idx="2316">
                  <c:v>-0.26912193096681314</c:v>
                </c:pt>
                <c:pt idx="2317">
                  <c:v>-0.26989770056941775</c:v>
                </c:pt>
                <c:pt idx="2318">
                  <c:v>-0.27262482775993652</c:v>
                </c:pt>
                <c:pt idx="2319">
                  <c:v>-0.27185588727313365</c:v>
                </c:pt>
                <c:pt idx="2320">
                  <c:v>-0.268801424047792</c:v>
                </c:pt>
                <c:pt idx="2321">
                  <c:v>-0.26692895680302597</c:v>
                </c:pt>
                <c:pt idx="2322">
                  <c:v>-0.2668501281985165</c:v>
                </c:pt>
                <c:pt idx="2323">
                  <c:v>-0.26216626216487138</c:v>
                </c:pt>
                <c:pt idx="2324">
                  <c:v>-0.26617638433564589</c:v>
                </c:pt>
                <c:pt idx="2325">
                  <c:v>-0.26508673601777494</c:v>
                </c:pt>
                <c:pt idx="2326">
                  <c:v>-0.26732609219285114</c:v>
                </c:pt>
                <c:pt idx="2327">
                  <c:v>-0.26393830273558794</c:v>
                </c:pt>
                <c:pt idx="2328">
                  <c:v>-0.26016007467581709</c:v>
                </c:pt>
                <c:pt idx="2329">
                  <c:v>-0.26233859371453028</c:v>
                </c:pt>
                <c:pt idx="2330">
                  <c:v>-0.2744785830494918</c:v>
                </c:pt>
                <c:pt idx="2331">
                  <c:v>-0.27084405473106282</c:v>
                </c:pt>
                <c:pt idx="2332">
                  <c:v>-0.32009672286226704</c:v>
                </c:pt>
                <c:pt idx="2333">
                  <c:v>-0.31816179934855654</c:v>
                </c:pt>
                <c:pt idx="2334">
                  <c:v>-0.30899772969267947</c:v>
                </c:pt>
                <c:pt idx="2335">
                  <c:v>-0.31012494938906948</c:v>
                </c:pt>
                <c:pt idx="2336">
                  <c:v>-0.30717589076996887</c:v>
                </c:pt>
                <c:pt idx="2337">
                  <c:v>-0.31356561109658898</c:v>
                </c:pt>
                <c:pt idx="2338">
                  <c:v>-0.31409356439891634</c:v>
                </c:pt>
                <c:pt idx="2339">
                  <c:v>-0.30801715796727136</c:v>
                </c:pt>
                <c:pt idx="2340">
                  <c:v>-0.31190031104341914</c:v>
                </c:pt>
                <c:pt idx="2341">
                  <c:v>-0.30642641152294803</c:v>
                </c:pt>
                <c:pt idx="2342">
                  <c:v>-0.30151715067951779</c:v>
                </c:pt>
                <c:pt idx="2343">
                  <c:v>-0.30066470899030745</c:v>
                </c:pt>
                <c:pt idx="2344">
                  <c:v>-0.30179036889888722</c:v>
                </c:pt>
                <c:pt idx="2345">
                  <c:v>-0.30037877432124166</c:v>
                </c:pt>
                <c:pt idx="2346">
                  <c:v>-0.29913857864859211</c:v>
                </c:pt>
                <c:pt idx="2347">
                  <c:v>-0.32223012822708513</c:v>
                </c:pt>
                <c:pt idx="2348">
                  <c:v>-0.33350321038740044</c:v>
                </c:pt>
                <c:pt idx="2349">
                  <c:v>-0.33470721311269713</c:v>
                </c:pt>
                <c:pt idx="2350">
                  <c:v>-0.33088365035659173</c:v>
                </c:pt>
                <c:pt idx="2351">
                  <c:v>-0.33476779105429061</c:v>
                </c:pt>
                <c:pt idx="2352">
                  <c:v>-0.32836416669315888</c:v>
                </c:pt>
                <c:pt idx="2353">
                  <c:v>-0.3299300476651531</c:v>
                </c:pt>
                <c:pt idx="2354">
                  <c:v>-0.3349402436531459</c:v>
                </c:pt>
                <c:pt idx="2355">
                  <c:v>-0.34020750175962078</c:v>
                </c:pt>
                <c:pt idx="2356">
                  <c:v>-0.33159900975965789</c:v>
                </c:pt>
                <c:pt idx="2357">
                  <c:v>-0.33069177616290185</c:v>
                </c:pt>
                <c:pt idx="2358">
                  <c:v>-0.32958880023808129</c:v>
                </c:pt>
                <c:pt idx="2359">
                  <c:v>-0.32231750973679979</c:v>
                </c:pt>
                <c:pt idx="2360">
                  <c:v>-0.32563498091417942</c:v>
                </c:pt>
                <c:pt idx="2361">
                  <c:v>-0.31883811251188082</c:v>
                </c:pt>
                <c:pt idx="2362">
                  <c:v>-0.31742292803261385</c:v>
                </c:pt>
                <c:pt idx="2363">
                  <c:v>-0.31326225130442087</c:v>
                </c:pt>
                <c:pt idx="2364">
                  <c:v>-0.31095327067930351</c:v>
                </c:pt>
                <c:pt idx="2365">
                  <c:v>-0.31087259470492329</c:v>
                </c:pt>
                <c:pt idx="2366">
                  <c:v>-0.30440475302902703</c:v>
                </c:pt>
                <c:pt idx="2367">
                  <c:v>-0.30943816574920574</c:v>
                </c:pt>
                <c:pt idx="2368">
                  <c:v>-0.3070317970710611</c:v>
                </c:pt>
                <c:pt idx="2369">
                  <c:v>-0.30444499548601189</c:v>
                </c:pt>
                <c:pt idx="2370">
                  <c:v>-0.30702734930457504</c:v>
                </c:pt>
                <c:pt idx="2371">
                  <c:v>-0.31017334834939553</c:v>
                </c:pt>
                <c:pt idx="2372">
                  <c:v>-0.31253176484458139</c:v>
                </c:pt>
                <c:pt idx="2373">
                  <c:v>-0.31267994165093116</c:v>
                </c:pt>
                <c:pt idx="2374">
                  <c:v>-0.31042284255055758</c:v>
                </c:pt>
                <c:pt idx="2375">
                  <c:v>-0.31404600957683737</c:v>
                </c:pt>
                <c:pt idx="2376">
                  <c:v>-0.31713400548587434</c:v>
                </c:pt>
                <c:pt idx="2377">
                  <c:v>-0.32099491947839537</c:v>
                </c:pt>
                <c:pt idx="2378">
                  <c:v>-0.31854090460261025</c:v>
                </c:pt>
                <c:pt idx="2379">
                  <c:v>-0.27456296395189034</c:v>
                </c:pt>
                <c:pt idx="2380">
                  <c:v>-0.23786162637264127</c:v>
                </c:pt>
                <c:pt idx="2381">
                  <c:v>-0.39693219763582854</c:v>
                </c:pt>
                <c:pt idx="2382">
                  <c:v>-0.39814072412302282</c:v>
                </c:pt>
                <c:pt idx="2383">
                  <c:v>-0.39553970673436051</c:v>
                </c:pt>
                <c:pt idx="2384">
                  <c:v>-0.39074519983573108</c:v>
                </c:pt>
                <c:pt idx="2385">
                  <c:v>-0.39117607089743278</c:v>
                </c:pt>
                <c:pt idx="2386">
                  <c:v>-0.39107956339008004</c:v>
                </c:pt>
                <c:pt idx="2387">
                  <c:v>-0.39364280413969949</c:v>
                </c:pt>
                <c:pt idx="2388">
                  <c:v>-0.39515387215867126</c:v>
                </c:pt>
                <c:pt idx="2389">
                  <c:v>-0.39360609038978173</c:v>
                </c:pt>
                <c:pt idx="2390">
                  <c:v>-0.39292649158765158</c:v>
                </c:pt>
                <c:pt idx="2391">
                  <c:v>-0.39506615775116483</c:v>
                </c:pt>
                <c:pt idx="2392">
                  <c:v>-0.39710425465254584</c:v>
                </c:pt>
                <c:pt idx="2393">
                  <c:v>-0.40038525350793358</c:v>
                </c:pt>
                <c:pt idx="2394">
                  <c:v>-0.40328478510755</c:v>
                </c:pt>
                <c:pt idx="2395">
                  <c:v>-0.40008578570816883</c:v>
                </c:pt>
                <c:pt idx="2396">
                  <c:v>-0.39696223139367481</c:v>
                </c:pt>
                <c:pt idx="2397">
                  <c:v>-0.39695817004982137</c:v>
                </c:pt>
                <c:pt idx="2398">
                  <c:v>-0.42021086188275597</c:v>
                </c:pt>
                <c:pt idx="2399">
                  <c:v>-0.41505145806383464</c:v>
                </c:pt>
                <c:pt idx="2400">
                  <c:v>-0.40786442650222082</c:v>
                </c:pt>
                <c:pt idx="2401">
                  <c:v>-0.40046452437316976</c:v>
                </c:pt>
                <c:pt idx="2402">
                  <c:v>-0.39679959008083115</c:v>
                </c:pt>
                <c:pt idx="2403">
                  <c:v>-0.39705984481121354</c:v>
                </c:pt>
                <c:pt idx="2404">
                  <c:v>-0.38518671442610447</c:v>
                </c:pt>
                <c:pt idx="2405">
                  <c:v>-0.38090046231350072</c:v>
                </c:pt>
                <c:pt idx="2406">
                  <c:v>-0.3932129933398999</c:v>
                </c:pt>
                <c:pt idx="2407">
                  <c:v>-0.4011517147903359</c:v>
                </c:pt>
                <c:pt idx="2408">
                  <c:v>-0.40457362120331331</c:v>
                </c:pt>
                <c:pt idx="2409">
                  <c:v>-0.40931318664193161</c:v>
                </c:pt>
                <c:pt idx="2410">
                  <c:v>-0.41466484313979457</c:v>
                </c:pt>
                <c:pt idx="2411">
                  <c:v>-0.41366673365842016</c:v>
                </c:pt>
                <c:pt idx="2412">
                  <c:v>-0.42295173779942385</c:v>
                </c:pt>
                <c:pt idx="2413">
                  <c:v>-0.42464107915152882</c:v>
                </c:pt>
                <c:pt idx="2414">
                  <c:v>-0.42094101027955039</c:v>
                </c:pt>
                <c:pt idx="2415">
                  <c:v>-0.41556919040335327</c:v>
                </c:pt>
                <c:pt idx="2416">
                  <c:v>-0.40668836037853645</c:v>
                </c:pt>
                <c:pt idx="2417">
                  <c:v>-0.40233806198259536</c:v>
                </c:pt>
                <c:pt idx="2418">
                  <c:v>-0.39816314185093166</c:v>
                </c:pt>
                <c:pt idx="2419">
                  <c:v>-0.39847603325358938</c:v>
                </c:pt>
                <c:pt idx="2420">
                  <c:v>-0.39573057287596558</c:v>
                </c:pt>
                <c:pt idx="2421">
                  <c:v>-0.39479483973301949</c:v>
                </c:pt>
                <c:pt idx="2422">
                  <c:v>-0.39485261613951361</c:v>
                </c:pt>
                <c:pt idx="2423">
                  <c:v>-0.39508981402625576</c:v>
                </c:pt>
                <c:pt idx="2424">
                  <c:v>-0.39480011807447996</c:v>
                </c:pt>
                <c:pt idx="2425">
                  <c:v>-0.39647589116530874</c:v>
                </c:pt>
                <c:pt idx="2426">
                  <c:v>-0.39420527774467395</c:v>
                </c:pt>
                <c:pt idx="2427">
                  <c:v>-0.39577098303476826</c:v>
                </c:pt>
                <c:pt idx="2428">
                  <c:v>-0.39451437129734085</c:v>
                </c:pt>
                <c:pt idx="2429">
                  <c:v>-0.39233006664981801</c:v>
                </c:pt>
                <c:pt idx="2430">
                  <c:v>-0.389975159321577</c:v>
                </c:pt>
                <c:pt idx="2431">
                  <c:v>-0.39034990521509522</c:v>
                </c:pt>
                <c:pt idx="2432">
                  <c:v>-0.38427303070587526</c:v>
                </c:pt>
                <c:pt idx="2433">
                  <c:v>-0.38689577607721237</c:v>
                </c:pt>
                <c:pt idx="2434">
                  <c:v>-0.39007141849013183</c:v>
                </c:pt>
                <c:pt idx="2435">
                  <c:v>-0.39109851523495032</c:v>
                </c:pt>
                <c:pt idx="2436">
                  <c:v>-0.3913802778752411</c:v>
                </c:pt>
                <c:pt idx="2437">
                  <c:v>-0.38984567784342461</c:v>
                </c:pt>
                <c:pt idx="2438">
                  <c:v>-0.39585165416008106</c:v>
                </c:pt>
                <c:pt idx="2439">
                  <c:v>-0.39681719648592606</c:v>
                </c:pt>
                <c:pt idx="2440">
                  <c:v>-0.38908876651922392</c:v>
                </c:pt>
                <c:pt idx="2441">
                  <c:v>-0.39129007386193831</c:v>
                </c:pt>
                <c:pt idx="2442">
                  <c:v>-0.39182228302923933</c:v>
                </c:pt>
                <c:pt idx="2443">
                  <c:v>-0.39061875379225336</c:v>
                </c:pt>
                <c:pt idx="2444">
                  <c:v>-0.39721348929218181</c:v>
                </c:pt>
                <c:pt idx="2445">
                  <c:v>-0.39389207438116136</c:v>
                </c:pt>
                <c:pt idx="2446">
                  <c:v>-0.3893622217830271</c:v>
                </c:pt>
                <c:pt idx="2447">
                  <c:v>-0.38739288671976735</c:v>
                </c:pt>
                <c:pt idx="2448">
                  <c:v>-0.3905979537275156</c:v>
                </c:pt>
                <c:pt idx="2449">
                  <c:v>-0.38331663024163737</c:v>
                </c:pt>
                <c:pt idx="2450">
                  <c:v>-0.38449103444460503</c:v>
                </c:pt>
                <c:pt idx="2451">
                  <c:v>-0.37984944116325797</c:v>
                </c:pt>
                <c:pt idx="2452">
                  <c:v>-0.38260170928717196</c:v>
                </c:pt>
                <c:pt idx="2453">
                  <c:v>-0.37562903635233025</c:v>
                </c:pt>
                <c:pt idx="2454">
                  <c:v>-0.37767730821084589</c:v>
                </c:pt>
                <c:pt idx="2455">
                  <c:v>-0.37704248547199593</c:v>
                </c:pt>
                <c:pt idx="2456">
                  <c:v>3.060196612544068E-2</c:v>
                </c:pt>
                <c:pt idx="2457">
                  <c:v>4.1307122189120235E-2</c:v>
                </c:pt>
                <c:pt idx="2458">
                  <c:v>4.4236187268315762E-2</c:v>
                </c:pt>
                <c:pt idx="2459">
                  <c:v>4.4886443776186488E-2</c:v>
                </c:pt>
                <c:pt idx="2460">
                  <c:v>4.7805590958253999E-2</c:v>
                </c:pt>
                <c:pt idx="2461">
                  <c:v>4.9133774300590037E-2</c:v>
                </c:pt>
                <c:pt idx="2462">
                  <c:v>5.3339082578195238E-2</c:v>
                </c:pt>
                <c:pt idx="2463">
                  <c:v>4.909422930271478E-2</c:v>
                </c:pt>
                <c:pt idx="2464">
                  <c:v>5.8695931910616346E-2</c:v>
                </c:pt>
                <c:pt idx="2465">
                  <c:v>7.1084647463284301E-2</c:v>
                </c:pt>
                <c:pt idx="2466">
                  <c:v>6.1773330723000855E-2</c:v>
                </c:pt>
                <c:pt idx="2467">
                  <c:v>6.9317569658956704E-2</c:v>
                </c:pt>
                <c:pt idx="2468">
                  <c:v>6.2495329802219501E-2</c:v>
                </c:pt>
                <c:pt idx="2469">
                  <c:v>5.9418394343295607E-2</c:v>
                </c:pt>
                <c:pt idx="2470">
                  <c:v>5.9175102971721953E-2</c:v>
                </c:pt>
                <c:pt idx="2471">
                  <c:v>6.0373385373942462E-2</c:v>
                </c:pt>
                <c:pt idx="2472">
                  <c:v>7.5889476446203183E-2</c:v>
                </c:pt>
                <c:pt idx="2473">
                  <c:v>6.4996387637258346E-2</c:v>
                </c:pt>
                <c:pt idx="2474">
                  <c:v>6.8068207069407943E-2</c:v>
                </c:pt>
                <c:pt idx="2475">
                  <c:v>7.5233668396329278E-2</c:v>
                </c:pt>
                <c:pt idx="2476">
                  <c:v>6.4382424606818686E-2</c:v>
                </c:pt>
                <c:pt idx="2477">
                  <c:v>5.981831861956069E-2</c:v>
                </c:pt>
                <c:pt idx="2478">
                  <c:v>6.3381080589451771E-2</c:v>
                </c:pt>
                <c:pt idx="2479">
                  <c:v>5.7203748487843285E-2</c:v>
                </c:pt>
                <c:pt idx="2480">
                  <c:v>6.0989785416944137E-2</c:v>
                </c:pt>
                <c:pt idx="2481">
                  <c:v>6.0024825879918628E-2</c:v>
                </c:pt>
                <c:pt idx="2482">
                  <c:v>7.2649713572258967E-2</c:v>
                </c:pt>
                <c:pt idx="2483">
                  <c:v>5.4132727287834595E-2</c:v>
                </c:pt>
                <c:pt idx="2484">
                  <c:v>4.1532592283938859E-2</c:v>
                </c:pt>
                <c:pt idx="2485">
                  <c:v>3.8202936951980598E-2</c:v>
                </c:pt>
                <c:pt idx="2486">
                  <c:v>3.0493357023209176E-2</c:v>
                </c:pt>
                <c:pt idx="2487">
                  <c:v>2.4246077402989605E-2</c:v>
                </c:pt>
                <c:pt idx="2488">
                  <c:v>1.0243279546489474E-2</c:v>
                </c:pt>
                <c:pt idx="2489">
                  <c:v>-1.2423378604855486E-2</c:v>
                </c:pt>
                <c:pt idx="2490">
                  <c:v>-1.1467473878345286E-2</c:v>
                </c:pt>
                <c:pt idx="2491">
                  <c:v>-1.343425463380033E-2</c:v>
                </c:pt>
                <c:pt idx="2492">
                  <c:v>-2.6425482044999497E-2</c:v>
                </c:pt>
                <c:pt idx="2493">
                  <c:v>-2.1959870540699519E-2</c:v>
                </c:pt>
                <c:pt idx="2494">
                  <c:v>-2.8269076872917232E-2</c:v>
                </c:pt>
                <c:pt idx="2495">
                  <c:v>-3.1992645005315595E-2</c:v>
                </c:pt>
                <c:pt idx="2496">
                  <c:v>-2.9500297798376179E-2</c:v>
                </c:pt>
                <c:pt idx="2497">
                  <c:v>-4.1135171266120804E-2</c:v>
                </c:pt>
                <c:pt idx="2498">
                  <c:v>-5.2508146527247751E-2</c:v>
                </c:pt>
                <c:pt idx="2499">
                  <c:v>-4.9733341373388348E-2</c:v>
                </c:pt>
                <c:pt idx="2500">
                  <c:v>-5.2158577338299046E-2</c:v>
                </c:pt>
                <c:pt idx="2501">
                  <c:v>-4.5739890224040347E-2</c:v>
                </c:pt>
                <c:pt idx="2502">
                  <c:v>-4.9399352502902671E-2</c:v>
                </c:pt>
                <c:pt idx="2503">
                  <c:v>-5.0136712270789204E-2</c:v>
                </c:pt>
                <c:pt idx="2504">
                  <c:v>-3.7260127904629146E-2</c:v>
                </c:pt>
                <c:pt idx="2505">
                  <c:v>-3.3803578532101877E-2</c:v>
                </c:pt>
                <c:pt idx="2506">
                  <c:v>-2.3799788322945943E-2</c:v>
                </c:pt>
                <c:pt idx="2507">
                  <c:v>-3.5234067232189366E-2</c:v>
                </c:pt>
                <c:pt idx="2508">
                  <c:v>-2.2893139977924526E-2</c:v>
                </c:pt>
                <c:pt idx="2509">
                  <c:v>-1.7764170991924781E-2</c:v>
                </c:pt>
                <c:pt idx="2510">
                  <c:v>-1.8777962249756551E-2</c:v>
                </c:pt>
                <c:pt idx="2511">
                  <c:v>-1.6323323480557646E-2</c:v>
                </c:pt>
                <c:pt idx="2512">
                  <c:v>-1.8525286772600603E-2</c:v>
                </c:pt>
                <c:pt idx="2513">
                  <c:v>-2.0920519654989523E-2</c:v>
                </c:pt>
              </c:numCache>
            </c:numRef>
          </c:val>
          <c:smooth val="0"/>
          <c:extLst>
            <c:ext xmlns:c16="http://schemas.microsoft.com/office/drawing/2014/chart" uri="{C3380CC4-5D6E-409C-BE32-E72D297353CC}">
              <c16:uniqueId val="{00000000-8B67-40CB-9C83-CF93813B8E38}"/>
            </c:ext>
          </c:extLst>
        </c:ser>
        <c:dLbls>
          <c:showLegendKey val="0"/>
          <c:showVal val="0"/>
          <c:showCatName val="0"/>
          <c:showSerName val="0"/>
          <c:showPercent val="0"/>
          <c:showBubbleSize val="0"/>
        </c:dLbls>
        <c:smooth val="0"/>
        <c:axId val="1000091280"/>
        <c:axId val="2035048336"/>
      </c:lineChart>
      <c:dateAx>
        <c:axId val="1000091280"/>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2035048336"/>
        <c:crosses val="autoZero"/>
        <c:auto val="0"/>
        <c:lblOffset val="100"/>
        <c:baseTimeUnit val="days"/>
      </c:dateAx>
      <c:valAx>
        <c:axId val="203504833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000091280"/>
        <c:crossesAt val="41505"/>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C00000"/>
              </a:solidFill>
              <a:ln w="19050">
                <a:noFill/>
              </a:ln>
              <a:effectLst/>
            </c:spPr>
            <c:extLst>
              <c:ext xmlns:c16="http://schemas.microsoft.com/office/drawing/2014/chart" uri="{C3380CC4-5D6E-409C-BE32-E72D297353CC}">
                <c16:uniqueId val="{00000002-2D4C-46E7-B1E4-9F5A1FF53BBA}"/>
              </c:ext>
            </c:extLst>
          </c:dPt>
          <c:dPt>
            <c:idx val="1"/>
            <c:bubble3D val="0"/>
            <c:spPr>
              <a:solidFill>
                <a:schemeClr val="tx1"/>
              </a:solidFill>
              <a:ln w="19050">
                <a:noFill/>
              </a:ln>
              <a:effectLst/>
            </c:spPr>
            <c:extLst>
              <c:ext xmlns:c16="http://schemas.microsoft.com/office/drawing/2014/chart" uri="{C3380CC4-5D6E-409C-BE32-E72D297353CC}">
                <c16:uniqueId val="{00000001-2D4C-46E7-B1E4-9F5A1FF53BBA}"/>
              </c:ext>
            </c:extLst>
          </c:dPt>
          <c:dPt>
            <c:idx val="2"/>
            <c:bubble3D val="0"/>
            <c:spPr>
              <a:solidFill>
                <a:srgbClr val="FF0000"/>
              </a:solidFill>
              <a:ln w="19050">
                <a:noFill/>
              </a:ln>
              <a:effectLst/>
            </c:spPr>
            <c:extLst>
              <c:ext xmlns:c16="http://schemas.microsoft.com/office/drawing/2014/chart" uri="{C3380CC4-5D6E-409C-BE32-E72D297353CC}">
                <c16:uniqueId val="{00000003-2D4C-46E7-B1E4-9F5A1FF53BBA}"/>
              </c:ext>
            </c:extLst>
          </c:dPt>
          <c:dLbls>
            <c:dLbl>
              <c:idx val="0"/>
              <c:layout>
                <c:manualLayout>
                  <c:x val="1.4151717440576715E-2"/>
                  <c:y val="3.0884734500251202E-2"/>
                </c:manualLayout>
              </c:layout>
              <c:spPr>
                <a:noFill/>
                <a:ln>
                  <a:noFill/>
                </a:ln>
                <a:effectLst/>
              </c:spPr>
              <c:txPr>
                <a:bodyPr rot="0" spcFirstLastPara="1" vertOverflow="ellipsis" vert="horz" wrap="square" anchor="ctr" anchorCtr="0"/>
                <a:lstStyle/>
                <a:p>
                  <a:pPr algn="ctr" rtl="0">
                    <a:defRPr lang="en-US" sz="700" b="0" i="0" u="none" strike="noStrike" kern="1200" baseline="0">
                      <a:solidFill>
                        <a:schemeClr val="bg1"/>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4C-46E7-B1E4-9F5A1FF53BBA}"/>
                </c:ext>
              </c:extLst>
            </c:dLbl>
            <c:dLbl>
              <c:idx val="1"/>
              <c:tx>
                <c:rich>
                  <a:bodyPr/>
                  <a:lstStyle/>
                  <a:p>
                    <a:fld id="{6BD84976-2B39-4A79-8D7B-87560AD118EC}" type="VALUE">
                      <a:rPr lang="en-US">
                        <a:solidFill>
                          <a:schemeClr val="bg1"/>
                        </a:solidFill>
                      </a:rPr>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D4C-46E7-B1E4-9F5A1FF53BBA}"/>
                </c:ext>
              </c:extLst>
            </c:dLbl>
            <c:dLbl>
              <c:idx val="2"/>
              <c:layout>
                <c:manualLayout>
                  <c:x val="2.0597372456447504E-2"/>
                  <c:y val="-1.8817156505402152E-2"/>
                </c:manualLayout>
              </c:layout>
              <c:spPr>
                <a:noFill/>
                <a:ln>
                  <a:noFill/>
                </a:ln>
                <a:effectLst/>
              </c:spPr>
              <c:txPr>
                <a:bodyPr rot="0" spcFirstLastPara="1" vertOverflow="ellipsis" vert="horz" wrap="square" anchor="ctr" anchorCtr="0"/>
                <a:lstStyle/>
                <a:p>
                  <a:pPr algn="ctr" rtl="0">
                    <a:defRPr lang="en-US" sz="700" b="0" i="0" u="none" strike="noStrike" kern="1200" baseline="0">
                      <a:solidFill>
                        <a:schemeClr val="bg1"/>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4C-46E7-B1E4-9F5A1FF53BBA}"/>
                </c:ext>
              </c:extLst>
            </c:dLbl>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Book Antiqua" panose="020406020503050303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'Misc Data + Calculations'!$X$9:$X$11</c:f>
              <c:strCache>
                <c:ptCount val="3"/>
                <c:pt idx="0">
                  <c:v>CRE</c:v>
                </c:pt>
                <c:pt idx="1">
                  <c:v>C&amp;I</c:v>
                </c:pt>
                <c:pt idx="2">
                  <c:v>Resi</c:v>
                </c:pt>
              </c:strCache>
            </c:strRef>
          </c:cat>
          <c:val>
            <c:numRef>
              <c:f>'Misc Data + Calculations'!$Y$9:$Y$11</c:f>
              <c:numCache>
                <c:formatCode>0%</c:formatCode>
                <c:ptCount val="3"/>
                <c:pt idx="0">
                  <c:v>0.4</c:v>
                </c:pt>
                <c:pt idx="1">
                  <c:v>0.31</c:v>
                </c:pt>
                <c:pt idx="2">
                  <c:v>0.28999999999999998</c:v>
                </c:pt>
              </c:numCache>
            </c:numRef>
          </c:val>
          <c:extLst>
            <c:ext xmlns:c16="http://schemas.microsoft.com/office/drawing/2014/chart" uri="{C3380CC4-5D6E-409C-BE32-E72D297353CC}">
              <c16:uniqueId val="{00000000-2D4C-46E7-B1E4-9F5A1FF53B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Book Antiqua" panose="0204060205030503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'Misc Data + Calculations'!$AB$8</c:f>
              <c:strCache>
                <c:ptCount val="1"/>
                <c:pt idx="0">
                  <c:v>Deposits</c:v>
                </c:pt>
              </c:strCache>
            </c:strRef>
          </c:tx>
          <c:spPr>
            <a:ln>
              <a:noFill/>
            </a:ln>
          </c:spPr>
          <c:dPt>
            <c:idx val="0"/>
            <c:bubble3D val="0"/>
            <c:spPr>
              <a:solidFill>
                <a:srgbClr val="FF0000"/>
              </a:solidFill>
              <a:ln w="19050">
                <a:noFill/>
              </a:ln>
              <a:effectLst/>
            </c:spPr>
            <c:extLst>
              <c:ext xmlns:c16="http://schemas.microsoft.com/office/drawing/2014/chart" uri="{C3380CC4-5D6E-409C-BE32-E72D297353CC}">
                <c16:uniqueId val="{00000002-F695-474A-A887-5978C0108438}"/>
              </c:ext>
            </c:extLst>
          </c:dPt>
          <c:dPt>
            <c:idx val="1"/>
            <c:bubble3D val="0"/>
            <c:spPr>
              <a:solidFill>
                <a:srgbClr val="C00000"/>
              </a:solidFill>
              <a:ln w="19050">
                <a:noFill/>
              </a:ln>
              <a:effectLst/>
            </c:spPr>
            <c:extLst>
              <c:ext xmlns:c16="http://schemas.microsoft.com/office/drawing/2014/chart" uri="{C3380CC4-5D6E-409C-BE32-E72D297353CC}">
                <c16:uniqueId val="{00000001-F695-474A-A887-5978C0108438}"/>
              </c:ext>
            </c:extLst>
          </c:dPt>
          <c:dPt>
            <c:idx val="2"/>
            <c:bubble3D val="0"/>
            <c:spPr>
              <a:solidFill>
                <a:srgbClr val="B2B2B2"/>
              </a:solidFill>
              <a:ln w="19050">
                <a:noFill/>
              </a:ln>
              <a:effectLst/>
            </c:spPr>
            <c:extLst>
              <c:ext xmlns:c16="http://schemas.microsoft.com/office/drawing/2014/chart" uri="{C3380CC4-5D6E-409C-BE32-E72D297353CC}">
                <c16:uniqueId val="{00000004-F695-474A-A887-5978C0108438}"/>
              </c:ext>
            </c:extLst>
          </c:dPt>
          <c:dPt>
            <c:idx val="3"/>
            <c:bubble3D val="0"/>
            <c:spPr>
              <a:solidFill>
                <a:schemeClr val="tx1"/>
              </a:solidFill>
              <a:ln w="19050">
                <a:noFill/>
              </a:ln>
              <a:effectLst/>
            </c:spPr>
            <c:extLst>
              <c:ext xmlns:c16="http://schemas.microsoft.com/office/drawing/2014/chart" uri="{C3380CC4-5D6E-409C-BE32-E72D297353CC}">
                <c16:uniqueId val="{00000003-F695-474A-A887-5978C010843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ook Antiqua" panose="020406020503050303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'Misc Data + Calculations'!$AA$9:$AA$12</c:f>
              <c:strCache>
                <c:ptCount val="4"/>
                <c:pt idx="0">
                  <c:v>Demand</c:v>
                </c:pt>
                <c:pt idx="1">
                  <c:v>Time</c:v>
                </c:pt>
                <c:pt idx="2">
                  <c:v>Money Mkt</c:v>
                </c:pt>
                <c:pt idx="3">
                  <c:v>Checking</c:v>
                </c:pt>
              </c:strCache>
            </c:strRef>
          </c:cat>
          <c:val>
            <c:numRef>
              <c:f>'Misc Data + Calculations'!$AB$9:$AB$12</c:f>
              <c:numCache>
                <c:formatCode>0%</c:formatCode>
                <c:ptCount val="4"/>
                <c:pt idx="0">
                  <c:v>0.3</c:v>
                </c:pt>
                <c:pt idx="1">
                  <c:v>0.3</c:v>
                </c:pt>
                <c:pt idx="2">
                  <c:v>0.21</c:v>
                </c:pt>
                <c:pt idx="3">
                  <c:v>0.19</c:v>
                </c:pt>
              </c:numCache>
            </c:numRef>
          </c:val>
          <c:extLst>
            <c:ext xmlns:c16="http://schemas.microsoft.com/office/drawing/2014/chart" uri="{C3380CC4-5D6E-409C-BE32-E72D297353CC}">
              <c16:uniqueId val="{00000000-F695-474A-A887-5978C01084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Book Antiqua" panose="02040602050305030304" pitchFamily="18"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'Misc Data + Calculations'!$AJ$263</c:f>
              <c:strCache>
                <c:ptCount val="1"/>
                <c:pt idx="0">
                  <c:v>East West ROE</c:v>
                </c:pt>
              </c:strCache>
            </c:strRef>
          </c:tx>
          <c:spPr>
            <a:solidFill>
              <a:srgbClr val="C00000"/>
            </a:solidFill>
            <a:ln>
              <a:noFill/>
            </a:ln>
            <a:effectLst/>
          </c:spPr>
          <c:invertIfNegative val="0"/>
          <c:cat>
            <c:numRef>
              <c:f>'Misc Data + Calculations'!$AK$262:$AY$262</c:f>
              <c:numCache>
                <c:formatCode>General</c:formatCode>
                <c:ptCount val="15"/>
                <c:pt idx="0">
                  <c:v>2009</c:v>
                </c:pt>
                <c:pt idx="1">
                  <c:v>2010</c:v>
                </c:pt>
                <c:pt idx="2">
                  <c:v>2011</c:v>
                </c:pt>
                <c:pt idx="3">
                  <c:v>2012</c:v>
                </c:pt>
                <c:pt idx="13">
                  <c:v>2022</c:v>
                </c:pt>
                <c:pt idx="14">
                  <c:v>2023</c:v>
                </c:pt>
              </c:numCache>
            </c:numRef>
          </c:cat>
          <c:val>
            <c:numRef>
              <c:f>'Misc Data + Calculations'!$AK$263:$AY$263</c:f>
              <c:numCache>
                <c:formatCode>0.0%</c:formatCode>
                <c:ptCount val="15"/>
                <c:pt idx="0">
                  <c:v>4.2763000000000002E-2</c:v>
                </c:pt>
                <c:pt idx="1">
                  <c:v>7.4825000000000003E-2</c:v>
                </c:pt>
                <c:pt idx="2">
                  <c:v>0.110823</c:v>
                </c:pt>
                <c:pt idx="3">
                  <c:v>0.120007</c:v>
                </c:pt>
                <c:pt idx="13">
                  <c:v>0.19084699999999999</c:v>
                </c:pt>
                <c:pt idx="14">
                  <c:v>0.201929</c:v>
                </c:pt>
              </c:numCache>
            </c:numRef>
          </c:val>
          <c:extLst>
            <c:ext xmlns:c16="http://schemas.microsoft.com/office/drawing/2014/chart" uri="{C3380CC4-5D6E-409C-BE32-E72D297353CC}">
              <c16:uniqueId val="{00000000-F86C-4427-9999-BE57881D2661}"/>
            </c:ext>
          </c:extLst>
        </c:ser>
        <c:ser>
          <c:idx val="1"/>
          <c:order val="1"/>
          <c:tx>
            <c:strRef>
              <c:f>'Misc Data + Calculations'!$AJ$264</c:f>
              <c:strCache>
                <c:ptCount val="1"/>
                <c:pt idx="0">
                  <c:v>Average Bank ROE</c:v>
                </c:pt>
              </c:strCache>
            </c:strRef>
          </c:tx>
          <c:spPr>
            <a:solidFill>
              <a:schemeClr val="tx1"/>
            </a:solidFill>
            <a:ln>
              <a:noFill/>
            </a:ln>
            <a:effectLst/>
          </c:spPr>
          <c:invertIfNegative val="0"/>
          <c:cat>
            <c:numRef>
              <c:f>'Misc Data + Calculations'!$AK$262:$AY$262</c:f>
              <c:numCache>
                <c:formatCode>General</c:formatCode>
                <c:ptCount val="15"/>
                <c:pt idx="0">
                  <c:v>2009</c:v>
                </c:pt>
                <c:pt idx="1">
                  <c:v>2010</c:v>
                </c:pt>
                <c:pt idx="2">
                  <c:v>2011</c:v>
                </c:pt>
                <c:pt idx="3">
                  <c:v>2012</c:v>
                </c:pt>
                <c:pt idx="13">
                  <c:v>2022</c:v>
                </c:pt>
                <c:pt idx="14">
                  <c:v>2023</c:v>
                </c:pt>
              </c:numCache>
            </c:numRef>
          </c:cat>
          <c:val>
            <c:numRef>
              <c:f>'Misc Data + Calculations'!$AK$264:$AY$264</c:f>
              <c:numCache>
                <c:formatCode>0.0%</c:formatCode>
                <c:ptCount val="15"/>
                <c:pt idx="0">
                  <c:v>-7.2563897859765558E-3</c:v>
                </c:pt>
                <c:pt idx="1">
                  <c:v>5.8514076583286646E-2</c:v>
                </c:pt>
                <c:pt idx="2">
                  <c:v>7.7937745889541971E-2</c:v>
                </c:pt>
                <c:pt idx="3">
                  <c:v>8.9041967642310635E-2</c:v>
                </c:pt>
                <c:pt idx="4" formatCode="General">
                  <c:v>2013</c:v>
                </c:pt>
                <c:pt idx="5" formatCode="General">
                  <c:v>2014</c:v>
                </c:pt>
                <c:pt idx="6" formatCode="General">
                  <c:v>2015</c:v>
                </c:pt>
                <c:pt idx="7" formatCode="General">
                  <c:v>2016</c:v>
                </c:pt>
                <c:pt idx="8" formatCode="General">
                  <c:v>2017</c:v>
                </c:pt>
                <c:pt idx="9" formatCode="General">
                  <c:v>2018</c:v>
                </c:pt>
                <c:pt idx="10" formatCode="General">
                  <c:v>2019</c:v>
                </c:pt>
                <c:pt idx="11" formatCode="General">
                  <c:v>2020</c:v>
                </c:pt>
                <c:pt idx="12" formatCode="General">
                  <c:v>2021</c:v>
                </c:pt>
                <c:pt idx="13">
                  <c:v>0.11822289765019868</c:v>
                </c:pt>
                <c:pt idx="14">
                  <c:v>0.14415486401566488</c:v>
                </c:pt>
              </c:numCache>
            </c:numRef>
          </c:val>
          <c:extLst>
            <c:ext xmlns:c16="http://schemas.microsoft.com/office/drawing/2014/chart" uri="{C3380CC4-5D6E-409C-BE32-E72D297353CC}">
              <c16:uniqueId val="{00000001-F86C-4427-9999-BE57881D2661}"/>
            </c:ext>
          </c:extLst>
        </c:ser>
        <c:dLbls>
          <c:showLegendKey val="0"/>
          <c:showVal val="0"/>
          <c:showCatName val="0"/>
          <c:showSerName val="0"/>
          <c:showPercent val="0"/>
          <c:showBubbleSize val="0"/>
        </c:dLbls>
        <c:gapWidth val="219"/>
        <c:overlap val="-27"/>
        <c:axId val="1106826560"/>
        <c:axId val="1111235520"/>
      </c:barChart>
      <c:catAx>
        <c:axId val="11068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11235520"/>
        <c:crosses val="autoZero"/>
        <c:auto val="1"/>
        <c:lblAlgn val="ctr"/>
        <c:lblOffset val="100"/>
        <c:noMultiLvlLbl val="0"/>
      </c:catAx>
      <c:valAx>
        <c:axId val="1111235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0682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ysClr val="windowText" lastClr="000000"/>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'Misc Data + Calculations'!$B$1</c:f>
              <c:strCache>
                <c:ptCount val="1"/>
                <c:pt idx="0">
                  <c:v>EWBC</c:v>
                </c:pt>
              </c:strCache>
            </c:strRef>
          </c:tx>
          <c:spPr>
            <a:ln w="28575" cap="rnd">
              <a:solidFill>
                <a:srgbClr val="C00000"/>
              </a:solidFill>
              <a:round/>
            </a:ln>
            <a:effectLst/>
          </c:spPr>
          <c:marker>
            <c:symbol val="none"/>
          </c:marker>
          <c:cat>
            <c:numRef>
              <c:f>'Misc Data + Calculations'!$A$2:$A$251</c:f>
              <c:numCache>
                <c:formatCode>m/d/yyyy</c:formatCode>
                <c:ptCount val="250"/>
                <c:pt idx="0">
                  <c:v>44739</c:v>
                </c:pt>
                <c:pt idx="1">
                  <c:v>44740</c:v>
                </c:pt>
                <c:pt idx="2">
                  <c:v>44741</c:v>
                </c:pt>
                <c:pt idx="3">
                  <c:v>44742</c:v>
                </c:pt>
                <c:pt idx="4">
                  <c:v>44743</c:v>
                </c:pt>
                <c:pt idx="5">
                  <c:v>44747</c:v>
                </c:pt>
                <c:pt idx="6">
                  <c:v>44748</c:v>
                </c:pt>
                <c:pt idx="7">
                  <c:v>44749</c:v>
                </c:pt>
                <c:pt idx="8">
                  <c:v>44750</c:v>
                </c:pt>
                <c:pt idx="9">
                  <c:v>44753</c:v>
                </c:pt>
                <c:pt idx="10">
                  <c:v>44754</c:v>
                </c:pt>
                <c:pt idx="11">
                  <c:v>44755</c:v>
                </c:pt>
                <c:pt idx="12">
                  <c:v>44756</c:v>
                </c:pt>
                <c:pt idx="13">
                  <c:v>44757</c:v>
                </c:pt>
                <c:pt idx="14">
                  <c:v>44760</c:v>
                </c:pt>
                <c:pt idx="15">
                  <c:v>44761</c:v>
                </c:pt>
                <c:pt idx="16">
                  <c:v>44762</c:v>
                </c:pt>
                <c:pt idx="17">
                  <c:v>44763</c:v>
                </c:pt>
                <c:pt idx="18">
                  <c:v>44764</c:v>
                </c:pt>
                <c:pt idx="19">
                  <c:v>44767</c:v>
                </c:pt>
                <c:pt idx="20">
                  <c:v>44768</c:v>
                </c:pt>
                <c:pt idx="21">
                  <c:v>44769</c:v>
                </c:pt>
                <c:pt idx="22">
                  <c:v>44770</c:v>
                </c:pt>
                <c:pt idx="23">
                  <c:v>44771</c:v>
                </c:pt>
                <c:pt idx="24">
                  <c:v>44774</c:v>
                </c:pt>
                <c:pt idx="25">
                  <c:v>44775</c:v>
                </c:pt>
                <c:pt idx="26">
                  <c:v>44776</c:v>
                </c:pt>
                <c:pt idx="27">
                  <c:v>44777</c:v>
                </c:pt>
                <c:pt idx="28">
                  <c:v>44778</c:v>
                </c:pt>
                <c:pt idx="29">
                  <c:v>44781</c:v>
                </c:pt>
                <c:pt idx="30">
                  <c:v>44782</c:v>
                </c:pt>
                <c:pt idx="31">
                  <c:v>44783</c:v>
                </c:pt>
                <c:pt idx="32">
                  <c:v>44784</c:v>
                </c:pt>
                <c:pt idx="33">
                  <c:v>44785</c:v>
                </c:pt>
                <c:pt idx="34">
                  <c:v>44788</c:v>
                </c:pt>
                <c:pt idx="35">
                  <c:v>44789</c:v>
                </c:pt>
                <c:pt idx="36">
                  <c:v>44790</c:v>
                </c:pt>
                <c:pt idx="37">
                  <c:v>44791</c:v>
                </c:pt>
                <c:pt idx="38">
                  <c:v>44792</c:v>
                </c:pt>
                <c:pt idx="39">
                  <c:v>44795</c:v>
                </c:pt>
                <c:pt idx="40">
                  <c:v>44796</c:v>
                </c:pt>
                <c:pt idx="41">
                  <c:v>44797</c:v>
                </c:pt>
                <c:pt idx="42">
                  <c:v>44798</c:v>
                </c:pt>
                <c:pt idx="43">
                  <c:v>44799</c:v>
                </c:pt>
                <c:pt idx="44">
                  <c:v>44802</c:v>
                </c:pt>
                <c:pt idx="45">
                  <c:v>44803</c:v>
                </c:pt>
                <c:pt idx="46">
                  <c:v>44804</c:v>
                </c:pt>
                <c:pt idx="47">
                  <c:v>44805</c:v>
                </c:pt>
                <c:pt idx="48">
                  <c:v>44806</c:v>
                </c:pt>
                <c:pt idx="49">
                  <c:v>44810</c:v>
                </c:pt>
                <c:pt idx="50">
                  <c:v>44811</c:v>
                </c:pt>
                <c:pt idx="51">
                  <c:v>44812</c:v>
                </c:pt>
                <c:pt idx="52">
                  <c:v>44813</c:v>
                </c:pt>
                <c:pt idx="53">
                  <c:v>44816</c:v>
                </c:pt>
                <c:pt idx="54">
                  <c:v>44817</c:v>
                </c:pt>
                <c:pt idx="55">
                  <c:v>44818</c:v>
                </c:pt>
                <c:pt idx="56">
                  <c:v>44819</c:v>
                </c:pt>
                <c:pt idx="57">
                  <c:v>44820</c:v>
                </c:pt>
                <c:pt idx="58">
                  <c:v>44823</c:v>
                </c:pt>
                <c:pt idx="59">
                  <c:v>44824</c:v>
                </c:pt>
                <c:pt idx="60">
                  <c:v>44825</c:v>
                </c:pt>
                <c:pt idx="61">
                  <c:v>44826</c:v>
                </c:pt>
                <c:pt idx="62">
                  <c:v>44827</c:v>
                </c:pt>
                <c:pt idx="63">
                  <c:v>44830</c:v>
                </c:pt>
                <c:pt idx="64">
                  <c:v>44831</c:v>
                </c:pt>
                <c:pt idx="65">
                  <c:v>44832</c:v>
                </c:pt>
                <c:pt idx="66">
                  <c:v>44833</c:v>
                </c:pt>
                <c:pt idx="67">
                  <c:v>44834</c:v>
                </c:pt>
                <c:pt idx="68">
                  <c:v>44837</c:v>
                </c:pt>
                <c:pt idx="69">
                  <c:v>44838</c:v>
                </c:pt>
                <c:pt idx="70">
                  <c:v>44839</c:v>
                </c:pt>
                <c:pt idx="71">
                  <c:v>44840</c:v>
                </c:pt>
                <c:pt idx="72">
                  <c:v>44841</c:v>
                </c:pt>
                <c:pt idx="73">
                  <c:v>44844</c:v>
                </c:pt>
                <c:pt idx="74">
                  <c:v>44845</c:v>
                </c:pt>
                <c:pt idx="75">
                  <c:v>44846</c:v>
                </c:pt>
                <c:pt idx="76">
                  <c:v>44847</c:v>
                </c:pt>
                <c:pt idx="77">
                  <c:v>44848</c:v>
                </c:pt>
                <c:pt idx="78">
                  <c:v>44851</c:v>
                </c:pt>
                <c:pt idx="79">
                  <c:v>44852</c:v>
                </c:pt>
                <c:pt idx="80">
                  <c:v>44853</c:v>
                </c:pt>
                <c:pt idx="81">
                  <c:v>44854</c:v>
                </c:pt>
                <c:pt idx="82">
                  <c:v>44855</c:v>
                </c:pt>
                <c:pt idx="83">
                  <c:v>44858</c:v>
                </c:pt>
                <c:pt idx="84">
                  <c:v>44859</c:v>
                </c:pt>
                <c:pt idx="85">
                  <c:v>44860</c:v>
                </c:pt>
                <c:pt idx="86">
                  <c:v>44861</c:v>
                </c:pt>
                <c:pt idx="87">
                  <c:v>44862</c:v>
                </c:pt>
                <c:pt idx="88">
                  <c:v>44865</c:v>
                </c:pt>
                <c:pt idx="89">
                  <c:v>44866</c:v>
                </c:pt>
                <c:pt idx="90">
                  <c:v>44867</c:v>
                </c:pt>
                <c:pt idx="91">
                  <c:v>44868</c:v>
                </c:pt>
                <c:pt idx="92">
                  <c:v>44869</c:v>
                </c:pt>
                <c:pt idx="93">
                  <c:v>44872</c:v>
                </c:pt>
                <c:pt idx="94">
                  <c:v>44873</c:v>
                </c:pt>
                <c:pt idx="95">
                  <c:v>44874</c:v>
                </c:pt>
                <c:pt idx="96">
                  <c:v>44875</c:v>
                </c:pt>
                <c:pt idx="97">
                  <c:v>44876</c:v>
                </c:pt>
                <c:pt idx="98">
                  <c:v>44879</c:v>
                </c:pt>
                <c:pt idx="99">
                  <c:v>44880</c:v>
                </c:pt>
                <c:pt idx="100">
                  <c:v>44881</c:v>
                </c:pt>
                <c:pt idx="101">
                  <c:v>44882</c:v>
                </c:pt>
                <c:pt idx="102">
                  <c:v>44883</c:v>
                </c:pt>
                <c:pt idx="103">
                  <c:v>44886</c:v>
                </c:pt>
                <c:pt idx="104">
                  <c:v>44887</c:v>
                </c:pt>
                <c:pt idx="105">
                  <c:v>44888</c:v>
                </c:pt>
                <c:pt idx="106">
                  <c:v>44890</c:v>
                </c:pt>
                <c:pt idx="107">
                  <c:v>44893</c:v>
                </c:pt>
                <c:pt idx="108">
                  <c:v>44894</c:v>
                </c:pt>
                <c:pt idx="109">
                  <c:v>44895</c:v>
                </c:pt>
                <c:pt idx="110">
                  <c:v>44896</c:v>
                </c:pt>
                <c:pt idx="111">
                  <c:v>44897</c:v>
                </c:pt>
                <c:pt idx="112">
                  <c:v>44900</c:v>
                </c:pt>
                <c:pt idx="113">
                  <c:v>44901</c:v>
                </c:pt>
                <c:pt idx="114">
                  <c:v>44902</c:v>
                </c:pt>
                <c:pt idx="115">
                  <c:v>44903</c:v>
                </c:pt>
                <c:pt idx="116">
                  <c:v>44904</c:v>
                </c:pt>
                <c:pt idx="117">
                  <c:v>44907</c:v>
                </c:pt>
                <c:pt idx="118">
                  <c:v>44908</c:v>
                </c:pt>
                <c:pt idx="119">
                  <c:v>44909</c:v>
                </c:pt>
                <c:pt idx="120">
                  <c:v>44910</c:v>
                </c:pt>
                <c:pt idx="121">
                  <c:v>44911</c:v>
                </c:pt>
                <c:pt idx="122">
                  <c:v>44914</c:v>
                </c:pt>
                <c:pt idx="123">
                  <c:v>44915</c:v>
                </c:pt>
                <c:pt idx="124">
                  <c:v>44916</c:v>
                </c:pt>
                <c:pt idx="125">
                  <c:v>44917</c:v>
                </c:pt>
                <c:pt idx="126">
                  <c:v>44918</c:v>
                </c:pt>
                <c:pt idx="127">
                  <c:v>44922</c:v>
                </c:pt>
                <c:pt idx="128">
                  <c:v>44923</c:v>
                </c:pt>
                <c:pt idx="129">
                  <c:v>44924</c:v>
                </c:pt>
                <c:pt idx="130">
                  <c:v>44925</c:v>
                </c:pt>
                <c:pt idx="131">
                  <c:v>44929</c:v>
                </c:pt>
                <c:pt idx="132">
                  <c:v>44930</c:v>
                </c:pt>
                <c:pt idx="133">
                  <c:v>44931</c:v>
                </c:pt>
                <c:pt idx="134">
                  <c:v>44932</c:v>
                </c:pt>
                <c:pt idx="135">
                  <c:v>44935</c:v>
                </c:pt>
                <c:pt idx="136">
                  <c:v>44936</c:v>
                </c:pt>
                <c:pt idx="137">
                  <c:v>44937</c:v>
                </c:pt>
                <c:pt idx="138">
                  <c:v>44938</c:v>
                </c:pt>
                <c:pt idx="139">
                  <c:v>44939</c:v>
                </c:pt>
                <c:pt idx="140">
                  <c:v>44943</c:v>
                </c:pt>
                <c:pt idx="141">
                  <c:v>44944</c:v>
                </c:pt>
                <c:pt idx="142">
                  <c:v>44945</c:v>
                </c:pt>
                <c:pt idx="143">
                  <c:v>44946</c:v>
                </c:pt>
                <c:pt idx="144">
                  <c:v>44949</c:v>
                </c:pt>
                <c:pt idx="145">
                  <c:v>44950</c:v>
                </c:pt>
                <c:pt idx="146">
                  <c:v>44951</c:v>
                </c:pt>
                <c:pt idx="147">
                  <c:v>44952</c:v>
                </c:pt>
                <c:pt idx="148">
                  <c:v>44953</c:v>
                </c:pt>
                <c:pt idx="149">
                  <c:v>44956</c:v>
                </c:pt>
                <c:pt idx="150">
                  <c:v>44957</c:v>
                </c:pt>
                <c:pt idx="151">
                  <c:v>44958</c:v>
                </c:pt>
                <c:pt idx="152">
                  <c:v>44959</c:v>
                </c:pt>
                <c:pt idx="153">
                  <c:v>44960</c:v>
                </c:pt>
                <c:pt idx="154">
                  <c:v>44963</c:v>
                </c:pt>
                <c:pt idx="155">
                  <c:v>44964</c:v>
                </c:pt>
                <c:pt idx="156">
                  <c:v>44965</c:v>
                </c:pt>
                <c:pt idx="157">
                  <c:v>44966</c:v>
                </c:pt>
                <c:pt idx="158">
                  <c:v>44967</c:v>
                </c:pt>
                <c:pt idx="159">
                  <c:v>44970</c:v>
                </c:pt>
                <c:pt idx="160">
                  <c:v>44971</c:v>
                </c:pt>
                <c:pt idx="161">
                  <c:v>44972</c:v>
                </c:pt>
                <c:pt idx="162">
                  <c:v>44973</c:v>
                </c:pt>
                <c:pt idx="163">
                  <c:v>44974</c:v>
                </c:pt>
                <c:pt idx="164">
                  <c:v>44978</c:v>
                </c:pt>
                <c:pt idx="165">
                  <c:v>44979</c:v>
                </c:pt>
                <c:pt idx="166">
                  <c:v>44980</c:v>
                </c:pt>
                <c:pt idx="167">
                  <c:v>44981</c:v>
                </c:pt>
                <c:pt idx="168">
                  <c:v>44984</c:v>
                </c:pt>
                <c:pt idx="169">
                  <c:v>44985</c:v>
                </c:pt>
                <c:pt idx="170">
                  <c:v>44986</c:v>
                </c:pt>
                <c:pt idx="171">
                  <c:v>44987</c:v>
                </c:pt>
                <c:pt idx="172">
                  <c:v>44988</c:v>
                </c:pt>
                <c:pt idx="173">
                  <c:v>44991</c:v>
                </c:pt>
                <c:pt idx="174">
                  <c:v>44992</c:v>
                </c:pt>
                <c:pt idx="175">
                  <c:v>44993</c:v>
                </c:pt>
                <c:pt idx="176">
                  <c:v>44994</c:v>
                </c:pt>
                <c:pt idx="177">
                  <c:v>44995</c:v>
                </c:pt>
                <c:pt idx="178">
                  <c:v>44998</c:v>
                </c:pt>
                <c:pt idx="179">
                  <c:v>44999</c:v>
                </c:pt>
                <c:pt idx="180">
                  <c:v>45000</c:v>
                </c:pt>
                <c:pt idx="181">
                  <c:v>45001</c:v>
                </c:pt>
                <c:pt idx="182">
                  <c:v>45002</c:v>
                </c:pt>
                <c:pt idx="183">
                  <c:v>45005</c:v>
                </c:pt>
                <c:pt idx="184">
                  <c:v>45006</c:v>
                </c:pt>
                <c:pt idx="185">
                  <c:v>45007</c:v>
                </c:pt>
                <c:pt idx="186">
                  <c:v>45008</c:v>
                </c:pt>
                <c:pt idx="187">
                  <c:v>45009</c:v>
                </c:pt>
                <c:pt idx="188">
                  <c:v>45012</c:v>
                </c:pt>
                <c:pt idx="189">
                  <c:v>45013</c:v>
                </c:pt>
                <c:pt idx="190">
                  <c:v>45014</c:v>
                </c:pt>
                <c:pt idx="191">
                  <c:v>45015</c:v>
                </c:pt>
                <c:pt idx="192">
                  <c:v>45016</c:v>
                </c:pt>
                <c:pt idx="193">
                  <c:v>45019</c:v>
                </c:pt>
                <c:pt idx="194">
                  <c:v>45020</c:v>
                </c:pt>
                <c:pt idx="195">
                  <c:v>45021</c:v>
                </c:pt>
                <c:pt idx="196">
                  <c:v>45022</c:v>
                </c:pt>
                <c:pt idx="197">
                  <c:v>45026</c:v>
                </c:pt>
                <c:pt idx="198">
                  <c:v>45027</c:v>
                </c:pt>
                <c:pt idx="199">
                  <c:v>45028</c:v>
                </c:pt>
                <c:pt idx="200">
                  <c:v>45029</c:v>
                </c:pt>
                <c:pt idx="201">
                  <c:v>45030</c:v>
                </c:pt>
                <c:pt idx="202">
                  <c:v>45033</c:v>
                </c:pt>
                <c:pt idx="203">
                  <c:v>45034</c:v>
                </c:pt>
                <c:pt idx="204">
                  <c:v>45035</c:v>
                </c:pt>
                <c:pt idx="205">
                  <c:v>45036</c:v>
                </c:pt>
                <c:pt idx="206">
                  <c:v>45037</c:v>
                </c:pt>
                <c:pt idx="207">
                  <c:v>45040</c:v>
                </c:pt>
                <c:pt idx="208">
                  <c:v>45041</c:v>
                </c:pt>
                <c:pt idx="209">
                  <c:v>45042</c:v>
                </c:pt>
                <c:pt idx="210">
                  <c:v>45043</c:v>
                </c:pt>
                <c:pt idx="211">
                  <c:v>45044</c:v>
                </c:pt>
                <c:pt idx="212">
                  <c:v>45047</c:v>
                </c:pt>
                <c:pt idx="213">
                  <c:v>45048</c:v>
                </c:pt>
                <c:pt idx="214">
                  <c:v>45049</c:v>
                </c:pt>
                <c:pt idx="215">
                  <c:v>45050</c:v>
                </c:pt>
                <c:pt idx="216">
                  <c:v>45051</c:v>
                </c:pt>
                <c:pt idx="217">
                  <c:v>45054</c:v>
                </c:pt>
                <c:pt idx="218">
                  <c:v>45055</c:v>
                </c:pt>
                <c:pt idx="219">
                  <c:v>45056</c:v>
                </c:pt>
                <c:pt idx="220">
                  <c:v>45057</c:v>
                </c:pt>
                <c:pt idx="221">
                  <c:v>45058</c:v>
                </c:pt>
                <c:pt idx="222">
                  <c:v>45061</c:v>
                </c:pt>
                <c:pt idx="223">
                  <c:v>45062</c:v>
                </c:pt>
                <c:pt idx="224">
                  <c:v>45063</c:v>
                </c:pt>
                <c:pt idx="225">
                  <c:v>45064</c:v>
                </c:pt>
                <c:pt idx="226">
                  <c:v>45065</c:v>
                </c:pt>
                <c:pt idx="227">
                  <c:v>45068</c:v>
                </c:pt>
                <c:pt idx="228">
                  <c:v>45069</c:v>
                </c:pt>
                <c:pt idx="229">
                  <c:v>45070</c:v>
                </c:pt>
                <c:pt idx="230">
                  <c:v>45071</c:v>
                </c:pt>
                <c:pt idx="231">
                  <c:v>45072</c:v>
                </c:pt>
                <c:pt idx="232">
                  <c:v>45076</c:v>
                </c:pt>
                <c:pt idx="233">
                  <c:v>45077</c:v>
                </c:pt>
                <c:pt idx="234">
                  <c:v>45078</c:v>
                </c:pt>
                <c:pt idx="235">
                  <c:v>45079</c:v>
                </c:pt>
                <c:pt idx="236">
                  <c:v>45082</c:v>
                </c:pt>
                <c:pt idx="237">
                  <c:v>45083</c:v>
                </c:pt>
                <c:pt idx="238">
                  <c:v>45084</c:v>
                </c:pt>
                <c:pt idx="239">
                  <c:v>45085</c:v>
                </c:pt>
                <c:pt idx="240">
                  <c:v>45086</c:v>
                </c:pt>
                <c:pt idx="241">
                  <c:v>45089</c:v>
                </c:pt>
                <c:pt idx="242">
                  <c:v>45090</c:v>
                </c:pt>
                <c:pt idx="243">
                  <c:v>45091</c:v>
                </c:pt>
                <c:pt idx="244">
                  <c:v>45092</c:v>
                </c:pt>
                <c:pt idx="245">
                  <c:v>45093</c:v>
                </c:pt>
                <c:pt idx="246">
                  <c:v>45097</c:v>
                </c:pt>
                <c:pt idx="247">
                  <c:v>45098</c:v>
                </c:pt>
                <c:pt idx="248">
                  <c:v>45099</c:v>
                </c:pt>
                <c:pt idx="249">
                  <c:v>45100</c:v>
                </c:pt>
              </c:numCache>
            </c:numRef>
          </c:cat>
          <c:val>
            <c:numRef>
              <c:f>'Misc Data + Calculations'!$B$2:$B$251</c:f>
              <c:numCache>
                <c:formatCode>General</c:formatCode>
                <c:ptCount val="250"/>
                <c:pt idx="0">
                  <c:v>67.010002</c:v>
                </c:pt>
                <c:pt idx="1">
                  <c:v>67.330001999999993</c:v>
                </c:pt>
                <c:pt idx="2">
                  <c:v>67.220000999999996</c:v>
                </c:pt>
                <c:pt idx="3">
                  <c:v>64.449996999999996</c:v>
                </c:pt>
                <c:pt idx="4">
                  <c:v>64.809997999999993</c:v>
                </c:pt>
                <c:pt idx="5">
                  <c:v>63.880001</c:v>
                </c:pt>
                <c:pt idx="6">
                  <c:v>65.720000999999996</c:v>
                </c:pt>
                <c:pt idx="7">
                  <c:v>66.470000999999996</c:v>
                </c:pt>
                <c:pt idx="8">
                  <c:v>67.650002000000001</c:v>
                </c:pt>
                <c:pt idx="9">
                  <c:v>66.370002999999997</c:v>
                </c:pt>
                <c:pt idx="10">
                  <c:v>65.010002</c:v>
                </c:pt>
                <c:pt idx="11">
                  <c:v>65.540001000000004</c:v>
                </c:pt>
                <c:pt idx="12">
                  <c:v>63.630001</c:v>
                </c:pt>
                <c:pt idx="13">
                  <c:v>65.129997000000003</c:v>
                </c:pt>
                <c:pt idx="14">
                  <c:v>67.199996999999996</c:v>
                </c:pt>
                <c:pt idx="15">
                  <c:v>68.550003000000004</c:v>
                </c:pt>
                <c:pt idx="16">
                  <c:v>68.970000999999996</c:v>
                </c:pt>
                <c:pt idx="17">
                  <c:v>71.169998000000007</c:v>
                </c:pt>
                <c:pt idx="18">
                  <c:v>71.930000000000007</c:v>
                </c:pt>
                <c:pt idx="19">
                  <c:v>70.879997000000003</c:v>
                </c:pt>
                <c:pt idx="20">
                  <c:v>71.160004000000001</c:v>
                </c:pt>
                <c:pt idx="21">
                  <c:v>69.650002000000001</c:v>
                </c:pt>
                <c:pt idx="22">
                  <c:v>70.470000999999996</c:v>
                </c:pt>
                <c:pt idx="23">
                  <c:v>70.099997999999999</c:v>
                </c:pt>
                <c:pt idx="24">
                  <c:v>71.059997999999993</c:v>
                </c:pt>
                <c:pt idx="25">
                  <c:v>71.040001000000004</c:v>
                </c:pt>
                <c:pt idx="26">
                  <c:v>70.849997999999999</c:v>
                </c:pt>
                <c:pt idx="27">
                  <c:v>70.440002000000007</c:v>
                </c:pt>
                <c:pt idx="28">
                  <c:v>68.680000000000007</c:v>
                </c:pt>
                <c:pt idx="29">
                  <c:v>70.389999000000003</c:v>
                </c:pt>
                <c:pt idx="30">
                  <c:v>70.260002</c:v>
                </c:pt>
                <c:pt idx="31">
                  <c:v>71.529999000000004</c:v>
                </c:pt>
                <c:pt idx="32">
                  <c:v>74.230002999999996</c:v>
                </c:pt>
                <c:pt idx="33">
                  <c:v>75.199996999999996</c:v>
                </c:pt>
                <c:pt idx="34">
                  <c:v>75.419998000000007</c:v>
                </c:pt>
                <c:pt idx="35">
                  <c:v>76.080001999999993</c:v>
                </c:pt>
                <c:pt idx="36">
                  <c:v>76.389999000000003</c:v>
                </c:pt>
                <c:pt idx="37">
                  <c:v>76.830001999999993</c:v>
                </c:pt>
                <c:pt idx="38">
                  <c:v>76.720000999999996</c:v>
                </c:pt>
                <c:pt idx="39">
                  <c:v>75.169998000000007</c:v>
                </c:pt>
                <c:pt idx="40">
                  <c:v>74.779999000000004</c:v>
                </c:pt>
                <c:pt idx="41">
                  <c:v>74</c:v>
                </c:pt>
                <c:pt idx="42">
                  <c:v>74.519997000000004</c:v>
                </c:pt>
                <c:pt idx="43">
                  <c:v>76.410004000000001</c:v>
                </c:pt>
                <c:pt idx="44">
                  <c:v>73.209998999999996</c:v>
                </c:pt>
                <c:pt idx="45">
                  <c:v>73.540001000000004</c:v>
                </c:pt>
                <c:pt idx="46">
                  <c:v>73</c:v>
                </c:pt>
                <c:pt idx="47">
                  <c:v>71.989998</c:v>
                </c:pt>
                <c:pt idx="48">
                  <c:v>72.769997000000004</c:v>
                </c:pt>
                <c:pt idx="49">
                  <c:v>70.980002999999996</c:v>
                </c:pt>
                <c:pt idx="50">
                  <c:v>69.389999000000003</c:v>
                </c:pt>
                <c:pt idx="51">
                  <c:v>71.180000000000007</c:v>
                </c:pt>
                <c:pt idx="52">
                  <c:v>74.239998</c:v>
                </c:pt>
                <c:pt idx="53">
                  <c:v>75.25</c:v>
                </c:pt>
                <c:pt idx="54">
                  <c:v>74.040001000000004</c:v>
                </c:pt>
                <c:pt idx="55">
                  <c:v>73.569999999999993</c:v>
                </c:pt>
                <c:pt idx="56">
                  <c:v>73.339995999999999</c:v>
                </c:pt>
                <c:pt idx="57">
                  <c:v>72.779999000000004</c:v>
                </c:pt>
                <c:pt idx="58">
                  <c:v>71.449996999999996</c:v>
                </c:pt>
                <c:pt idx="59">
                  <c:v>73.690002000000007</c:v>
                </c:pt>
                <c:pt idx="60">
                  <c:v>73.720000999999996</c:v>
                </c:pt>
                <c:pt idx="61">
                  <c:v>72.629997000000003</c:v>
                </c:pt>
                <c:pt idx="62">
                  <c:v>68.709998999999996</c:v>
                </c:pt>
                <c:pt idx="63">
                  <c:v>67.160004000000001</c:v>
                </c:pt>
                <c:pt idx="64">
                  <c:v>67.540001000000004</c:v>
                </c:pt>
                <c:pt idx="65">
                  <c:v>67.300003000000004</c:v>
                </c:pt>
                <c:pt idx="66">
                  <c:v>67.25</c:v>
                </c:pt>
                <c:pt idx="67">
                  <c:v>67.809997999999993</c:v>
                </c:pt>
                <c:pt idx="68">
                  <c:v>68.050003000000004</c:v>
                </c:pt>
                <c:pt idx="69">
                  <c:v>70.720000999999996</c:v>
                </c:pt>
                <c:pt idx="70">
                  <c:v>72.180000000000007</c:v>
                </c:pt>
                <c:pt idx="71">
                  <c:v>72.830001999999993</c:v>
                </c:pt>
                <c:pt idx="72">
                  <c:v>72.269997000000004</c:v>
                </c:pt>
                <c:pt idx="73">
                  <c:v>71.660004000000001</c:v>
                </c:pt>
                <c:pt idx="74">
                  <c:v>70.330001999999993</c:v>
                </c:pt>
                <c:pt idx="75">
                  <c:v>69.550003000000004</c:v>
                </c:pt>
                <c:pt idx="76">
                  <c:v>67.230002999999996</c:v>
                </c:pt>
                <c:pt idx="77">
                  <c:v>72.459998999999996</c:v>
                </c:pt>
                <c:pt idx="78">
                  <c:v>71.220000999999996</c:v>
                </c:pt>
                <c:pt idx="79">
                  <c:v>73.870002999999997</c:v>
                </c:pt>
                <c:pt idx="80">
                  <c:v>72.319999999999993</c:v>
                </c:pt>
                <c:pt idx="81">
                  <c:v>68.050003000000004</c:v>
                </c:pt>
                <c:pt idx="82">
                  <c:v>63.84</c:v>
                </c:pt>
                <c:pt idx="83">
                  <c:v>67.029999000000004</c:v>
                </c:pt>
                <c:pt idx="84">
                  <c:v>66.819999999999993</c:v>
                </c:pt>
                <c:pt idx="85">
                  <c:v>68.629997000000003</c:v>
                </c:pt>
                <c:pt idx="86">
                  <c:v>70.800003000000004</c:v>
                </c:pt>
                <c:pt idx="87">
                  <c:v>70.650002000000001</c:v>
                </c:pt>
                <c:pt idx="88">
                  <c:v>70.540001000000004</c:v>
                </c:pt>
                <c:pt idx="89">
                  <c:v>72.550003000000004</c:v>
                </c:pt>
                <c:pt idx="90">
                  <c:v>71.860000999999997</c:v>
                </c:pt>
                <c:pt idx="91">
                  <c:v>67.419998000000007</c:v>
                </c:pt>
                <c:pt idx="92">
                  <c:v>69.410004000000001</c:v>
                </c:pt>
                <c:pt idx="93">
                  <c:v>70.629997000000003</c:v>
                </c:pt>
                <c:pt idx="94">
                  <c:v>69.569999999999993</c:v>
                </c:pt>
                <c:pt idx="95">
                  <c:v>69.430000000000007</c:v>
                </c:pt>
                <c:pt idx="96">
                  <c:v>71.269997000000004</c:v>
                </c:pt>
                <c:pt idx="97">
                  <c:v>73.959998999999996</c:v>
                </c:pt>
                <c:pt idx="98">
                  <c:v>73.470000999999996</c:v>
                </c:pt>
                <c:pt idx="99">
                  <c:v>72.819999999999993</c:v>
                </c:pt>
                <c:pt idx="100">
                  <c:v>71.360000999999997</c:v>
                </c:pt>
                <c:pt idx="101">
                  <c:v>68.069999999999993</c:v>
                </c:pt>
                <c:pt idx="102">
                  <c:v>68.730002999999996</c:v>
                </c:pt>
                <c:pt idx="103">
                  <c:v>67.489998</c:v>
                </c:pt>
                <c:pt idx="104">
                  <c:v>68.410004000000001</c:v>
                </c:pt>
                <c:pt idx="105">
                  <c:v>69.25</c:v>
                </c:pt>
                <c:pt idx="106">
                  <c:v>69.739998</c:v>
                </c:pt>
                <c:pt idx="107">
                  <c:v>69.050003000000004</c:v>
                </c:pt>
                <c:pt idx="108">
                  <c:v>67.540001000000004</c:v>
                </c:pt>
                <c:pt idx="109">
                  <c:v>68.059997999999993</c:v>
                </c:pt>
                <c:pt idx="110">
                  <c:v>70.650002000000001</c:v>
                </c:pt>
                <c:pt idx="111">
                  <c:v>68.309997999999993</c:v>
                </c:pt>
                <c:pt idx="112">
                  <c:v>68.230002999999996</c:v>
                </c:pt>
                <c:pt idx="113">
                  <c:v>64.029999000000004</c:v>
                </c:pt>
                <c:pt idx="114">
                  <c:v>64.709998999999996</c:v>
                </c:pt>
                <c:pt idx="115">
                  <c:v>66.260002</c:v>
                </c:pt>
                <c:pt idx="116">
                  <c:v>65.360000999999997</c:v>
                </c:pt>
                <c:pt idx="117">
                  <c:v>65.900002000000001</c:v>
                </c:pt>
                <c:pt idx="118">
                  <c:v>68.690002000000007</c:v>
                </c:pt>
                <c:pt idx="119">
                  <c:v>66.139999000000003</c:v>
                </c:pt>
                <c:pt idx="120">
                  <c:v>63.48</c:v>
                </c:pt>
                <c:pt idx="121">
                  <c:v>62.68</c:v>
                </c:pt>
                <c:pt idx="122">
                  <c:v>62.970001000000003</c:v>
                </c:pt>
                <c:pt idx="123">
                  <c:v>63.830002</c:v>
                </c:pt>
                <c:pt idx="124">
                  <c:v>65.080001999999993</c:v>
                </c:pt>
                <c:pt idx="125">
                  <c:v>65.120002999999997</c:v>
                </c:pt>
                <c:pt idx="126">
                  <c:v>64.489998</c:v>
                </c:pt>
                <c:pt idx="127">
                  <c:v>65.040001000000004</c:v>
                </c:pt>
                <c:pt idx="128">
                  <c:v>65.279999000000004</c:v>
                </c:pt>
                <c:pt idx="129">
                  <c:v>64.610000999999997</c:v>
                </c:pt>
                <c:pt idx="130">
                  <c:v>65.529999000000004</c:v>
                </c:pt>
                <c:pt idx="131">
                  <c:v>66.319999999999993</c:v>
                </c:pt>
                <c:pt idx="132">
                  <c:v>66.790001000000004</c:v>
                </c:pt>
                <c:pt idx="133">
                  <c:v>66.309997999999993</c:v>
                </c:pt>
                <c:pt idx="134">
                  <c:v>67.300003000000004</c:v>
                </c:pt>
                <c:pt idx="135">
                  <c:v>68.470000999999996</c:v>
                </c:pt>
                <c:pt idx="136">
                  <c:v>67.239998</c:v>
                </c:pt>
                <c:pt idx="137">
                  <c:v>68.059997999999993</c:v>
                </c:pt>
                <c:pt idx="138">
                  <c:v>68.430000000000007</c:v>
                </c:pt>
                <c:pt idx="139">
                  <c:v>67.870002999999997</c:v>
                </c:pt>
                <c:pt idx="140">
                  <c:v>68.980002999999996</c:v>
                </c:pt>
                <c:pt idx="141">
                  <c:v>68.199996999999996</c:v>
                </c:pt>
                <c:pt idx="142">
                  <c:v>65.580001999999993</c:v>
                </c:pt>
                <c:pt idx="143">
                  <c:v>66.739998</c:v>
                </c:pt>
                <c:pt idx="144">
                  <c:v>68.5</c:v>
                </c:pt>
                <c:pt idx="145">
                  <c:v>69.900002000000001</c:v>
                </c:pt>
                <c:pt idx="146">
                  <c:v>67.860000999999997</c:v>
                </c:pt>
                <c:pt idx="147">
                  <c:v>71</c:v>
                </c:pt>
                <c:pt idx="148">
                  <c:v>75.019997000000004</c:v>
                </c:pt>
                <c:pt idx="149">
                  <c:v>75.389999000000003</c:v>
                </c:pt>
                <c:pt idx="150">
                  <c:v>75.150002000000001</c:v>
                </c:pt>
                <c:pt idx="151">
                  <c:v>78.139999000000003</c:v>
                </c:pt>
                <c:pt idx="152">
                  <c:v>80.919998000000007</c:v>
                </c:pt>
                <c:pt idx="153">
                  <c:v>78.059997999999993</c:v>
                </c:pt>
                <c:pt idx="154">
                  <c:v>78.209998999999996</c:v>
                </c:pt>
                <c:pt idx="155">
                  <c:v>78.080001999999993</c:v>
                </c:pt>
                <c:pt idx="156">
                  <c:v>79.120002999999997</c:v>
                </c:pt>
                <c:pt idx="157">
                  <c:v>79.440002000000007</c:v>
                </c:pt>
                <c:pt idx="158">
                  <c:v>77.580001999999993</c:v>
                </c:pt>
                <c:pt idx="159">
                  <c:v>77.779999000000004</c:v>
                </c:pt>
                <c:pt idx="160">
                  <c:v>78.169998000000007</c:v>
                </c:pt>
                <c:pt idx="161">
                  <c:v>77.059997999999993</c:v>
                </c:pt>
                <c:pt idx="162">
                  <c:v>77.269997000000004</c:v>
                </c:pt>
                <c:pt idx="163">
                  <c:v>77.830001999999993</c:v>
                </c:pt>
                <c:pt idx="164">
                  <c:v>77.190002000000007</c:v>
                </c:pt>
                <c:pt idx="165">
                  <c:v>76.480002999999996</c:v>
                </c:pt>
                <c:pt idx="166">
                  <c:v>76.330001999999993</c:v>
                </c:pt>
                <c:pt idx="167">
                  <c:v>75.459998999999996</c:v>
                </c:pt>
                <c:pt idx="168">
                  <c:v>77.639999000000003</c:v>
                </c:pt>
                <c:pt idx="169">
                  <c:v>77.199996999999996</c:v>
                </c:pt>
                <c:pt idx="170">
                  <c:v>75.5</c:v>
                </c:pt>
                <c:pt idx="171">
                  <c:v>75.069999999999993</c:v>
                </c:pt>
                <c:pt idx="172">
                  <c:v>74.970000999999996</c:v>
                </c:pt>
                <c:pt idx="173">
                  <c:v>75.260002</c:v>
                </c:pt>
                <c:pt idx="174">
                  <c:v>74.139999000000003</c:v>
                </c:pt>
                <c:pt idx="175">
                  <c:v>73.089995999999999</c:v>
                </c:pt>
                <c:pt idx="176">
                  <c:v>71.669998000000007</c:v>
                </c:pt>
                <c:pt idx="177">
                  <c:v>64.620002999999997</c:v>
                </c:pt>
                <c:pt idx="178">
                  <c:v>53.369999</c:v>
                </c:pt>
                <c:pt idx="179">
                  <c:v>58.599997999999999</c:v>
                </c:pt>
                <c:pt idx="180">
                  <c:v>54</c:v>
                </c:pt>
                <c:pt idx="181">
                  <c:v>54.77</c:v>
                </c:pt>
                <c:pt idx="182">
                  <c:v>57.389999000000003</c:v>
                </c:pt>
                <c:pt idx="183">
                  <c:v>54.970001000000003</c:v>
                </c:pt>
                <c:pt idx="184">
                  <c:v>57</c:v>
                </c:pt>
                <c:pt idx="185">
                  <c:v>60.310001</c:v>
                </c:pt>
                <c:pt idx="186">
                  <c:v>56.060001</c:v>
                </c:pt>
                <c:pt idx="187">
                  <c:v>52.720001000000003</c:v>
                </c:pt>
                <c:pt idx="188">
                  <c:v>56.970001000000003</c:v>
                </c:pt>
                <c:pt idx="189">
                  <c:v>55.43</c:v>
                </c:pt>
                <c:pt idx="190">
                  <c:v>57.610000999999997</c:v>
                </c:pt>
                <c:pt idx="191">
                  <c:v>57.91</c:v>
                </c:pt>
                <c:pt idx="192">
                  <c:v>56.119999</c:v>
                </c:pt>
                <c:pt idx="193">
                  <c:v>55.599997999999999</c:v>
                </c:pt>
                <c:pt idx="194">
                  <c:v>55.139999000000003</c:v>
                </c:pt>
                <c:pt idx="195">
                  <c:v>52</c:v>
                </c:pt>
                <c:pt idx="196">
                  <c:v>51.060001</c:v>
                </c:pt>
                <c:pt idx="197">
                  <c:v>52.57</c:v>
                </c:pt>
                <c:pt idx="198">
                  <c:v>53.689999</c:v>
                </c:pt>
                <c:pt idx="199">
                  <c:v>54.119999</c:v>
                </c:pt>
                <c:pt idx="200">
                  <c:v>53.709999000000003</c:v>
                </c:pt>
                <c:pt idx="201">
                  <c:v>55.25</c:v>
                </c:pt>
                <c:pt idx="202">
                  <c:v>51.77</c:v>
                </c:pt>
                <c:pt idx="203">
                  <c:v>54</c:v>
                </c:pt>
                <c:pt idx="204">
                  <c:v>53.5</c:v>
                </c:pt>
                <c:pt idx="205">
                  <c:v>53</c:v>
                </c:pt>
                <c:pt idx="206">
                  <c:v>55.130001</c:v>
                </c:pt>
                <c:pt idx="207">
                  <c:v>54.880001</c:v>
                </c:pt>
                <c:pt idx="208">
                  <c:v>52.650002000000001</c:v>
                </c:pt>
                <c:pt idx="209">
                  <c:v>51.68</c:v>
                </c:pt>
                <c:pt idx="210">
                  <c:v>51</c:v>
                </c:pt>
                <c:pt idx="211">
                  <c:v>50.290000999999997</c:v>
                </c:pt>
                <c:pt idx="212">
                  <c:v>51.48</c:v>
                </c:pt>
                <c:pt idx="213">
                  <c:v>50.43</c:v>
                </c:pt>
                <c:pt idx="214">
                  <c:v>46.27</c:v>
                </c:pt>
                <c:pt idx="215">
                  <c:v>43.18</c:v>
                </c:pt>
                <c:pt idx="216">
                  <c:v>44.91</c:v>
                </c:pt>
                <c:pt idx="217">
                  <c:v>45.900002000000001</c:v>
                </c:pt>
                <c:pt idx="218">
                  <c:v>44.099997999999999</c:v>
                </c:pt>
                <c:pt idx="219">
                  <c:v>46.060001</c:v>
                </c:pt>
                <c:pt idx="220">
                  <c:v>43.439999</c:v>
                </c:pt>
                <c:pt idx="221">
                  <c:v>44.43</c:v>
                </c:pt>
                <c:pt idx="222">
                  <c:v>44.82</c:v>
                </c:pt>
                <c:pt idx="223">
                  <c:v>47.080002</c:v>
                </c:pt>
                <c:pt idx="224">
                  <c:v>47.610000999999997</c:v>
                </c:pt>
                <c:pt idx="225">
                  <c:v>49.200001</c:v>
                </c:pt>
                <c:pt idx="226">
                  <c:v>49.700001</c:v>
                </c:pt>
                <c:pt idx="227">
                  <c:v>49.240001999999997</c:v>
                </c:pt>
                <c:pt idx="228">
                  <c:v>50.330002</c:v>
                </c:pt>
                <c:pt idx="229">
                  <c:v>49.990001999999997</c:v>
                </c:pt>
                <c:pt idx="230">
                  <c:v>49.540000999999997</c:v>
                </c:pt>
                <c:pt idx="231">
                  <c:v>50.27</c:v>
                </c:pt>
                <c:pt idx="232">
                  <c:v>50.509998000000003</c:v>
                </c:pt>
                <c:pt idx="233">
                  <c:v>49.360000999999997</c:v>
                </c:pt>
                <c:pt idx="234">
                  <c:v>48.560001</c:v>
                </c:pt>
                <c:pt idx="235">
                  <c:v>50</c:v>
                </c:pt>
                <c:pt idx="236">
                  <c:v>51.560001</c:v>
                </c:pt>
                <c:pt idx="237">
                  <c:v>50.990001999999997</c:v>
                </c:pt>
                <c:pt idx="238">
                  <c:v>54.580002</c:v>
                </c:pt>
                <c:pt idx="239">
                  <c:v>54.189999</c:v>
                </c:pt>
                <c:pt idx="240">
                  <c:v>53.630001</c:v>
                </c:pt>
                <c:pt idx="241">
                  <c:v>52.77</c:v>
                </c:pt>
                <c:pt idx="242">
                  <c:v>53.299999</c:v>
                </c:pt>
                <c:pt idx="243">
                  <c:v>54.959999000000003</c:v>
                </c:pt>
                <c:pt idx="244">
                  <c:v>52.799999</c:v>
                </c:pt>
                <c:pt idx="245">
                  <c:v>54.91</c:v>
                </c:pt>
                <c:pt idx="246">
                  <c:v>53.369999</c:v>
                </c:pt>
                <c:pt idx="247">
                  <c:v>52.779998999999997</c:v>
                </c:pt>
                <c:pt idx="248">
                  <c:v>51.389999000000003</c:v>
                </c:pt>
                <c:pt idx="249">
                  <c:v>49.029998999999997</c:v>
                </c:pt>
              </c:numCache>
            </c:numRef>
          </c:val>
          <c:smooth val="0"/>
          <c:extLst>
            <c:ext xmlns:c16="http://schemas.microsoft.com/office/drawing/2014/chart" uri="{C3380CC4-5D6E-409C-BE32-E72D297353CC}">
              <c16:uniqueId val="{00000000-8270-403D-A7A8-E50DD252D9F4}"/>
            </c:ext>
          </c:extLst>
        </c:ser>
        <c:ser>
          <c:idx val="1"/>
          <c:order val="1"/>
          <c:tx>
            <c:strRef>
              <c:f>'Misc Data + Calculations'!$C$1</c:f>
              <c:strCache>
                <c:ptCount val="1"/>
                <c:pt idx="0">
                  <c:v>KRE</c:v>
                </c:pt>
              </c:strCache>
            </c:strRef>
          </c:tx>
          <c:spPr>
            <a:ln w="28575" cap="rnd">
              <a:solidFill>
                <a:sysClr val="windowText" lastClr="000000"/>
              </a:solidFill>
              <a:round/>
            </a:ln>
            <a:effectLst/>
          </c:spPr>
          <c:marker>
            <c:symbol val="none"/>
          </c:marker>
          <c:cat>
            <c:numRef>
              <c:f>'Misc Data + Calculations'!$A$2:$A$251</c:f>
              <c:numCache>
                <c:formatCode>m/d/yyyy</c:formatCode>
                <c:ptCount val="250"/>
                <c:pt idx="0">
                  <c:v>44739</c:v>
                </c:pt>
                <c:pt idx="1">
                  <c:v>44740</c:v>
                </c:pt>
                <c:pt idx="2">
                  <c:v>44741</c:v>
                </c:pt>
                <c:pt idx="3">
                  <c:v>44742</c:v>
                </c:pt>
                <c:pt idx="4">
                  <c:v>44743</c:v>
                </c:pt>
                <c:pt idx="5">
                  <c:v>44747</c:v>
                </c:pt>
                <c:pt idx="6">
                  <c:v>44748</c:v>
                </c:pt>
                <c:pt idx="7">
                  <c:v>44749</c:v>
                </c:pt>
                <c:pt idx="8">
                  <c:v>44750</c:v>
                </c:pt>
                <c:pt idx="9">
                  <c:v>44753</c:v>
                </c:pt>
                <c:pt idx="10">
                  <c:v>44754</c:v>
                </c:pt>
                <c:pt idx="11">
                  <c:v>44755</c:v>
                </c:pt>
                <c:pt idx="12">
                  <c:v>44756</c:v>
                </c:pt>
                <c:pt idx="13">
                  <c:v>44757</c:v>
                </c:pt>
                <c:pt idx="14">
                  <c:v>44760</c:v>
                </c:pt>
                <c:pt idx="15">
                  <c:v>44761</c:v>
                </c:pt>
                <c:pt idx="16">
                  <c:v>44762</c:v>
                </c:pt>
                <c:pt idx="17">
                  <c:v>44763</c:v>
                </c:pt>
                <c:pt idx="18">
                  <c:v>44764</c:v>
                </c:pt>
                <c:pt idx="19">
                  <c:v>44767</c:v>
                </c:pt>
                <c:pt idx="20">
                  <c:v>44768</c:v>
                </c:pt>
                <c:pt idx="21">
                  <c:v>44769</c:v>
                </c:pt>
                <c:pt idx="22">
                  <c:v>44770</c:v>
                </c:pt>
                <c:pt idx="23">
                  <c:v>44771</c:v>
                </c:pt>
                <c:pt idx="24">
                  <c:v>44774</c:v>
                </c:pt>
                <c:pt idx="25">
                  <c:v>44775</c:v>
                </c:pt>
                <c:pt idx="26">
                  <c:v>44776</c:v>
                </c:pt>
                <c:pt idx="27">
                  <c:v>44777</c:v>
                </c:pt>
                <c:pt idx="28">
                  <c:v>44778</c:v>
                </c:pt>
                <c:pt idx="29">
                  <c:v>44781</c:v>
                </c:pt>
                <c:pt idx="30">
                  <c:v>44782</c:v>
                </c:pt>
                <c:pt idx="31">
                  <c:v>44783</c:v>
                </c:pt>
                <c:pt idx="32">
                  <c:v>44784</c:v>
                </c:pt>
                <c:pt idx="33">
                  <c:v>44785</c:v>
                </c:pt>
                <c:pt idx="34">
                  <c:v>44788</c:v>
                </c:pt>
                <c:pt idx="35">
                  <c:v>44789</c:v>
                </c:pt>
                <c:pt idx="36">
                  <c:v>44790</c:v>
                </c:pt>
                <c:pt idx="37">
                  <c:v>44791</c:v>
                </c:pt>
                <c:pt idx="38">
                  <c:v>44792</c:v>
                </c:pt>
                <c:pt idx="39">
                  <c:v>44795</c:v>
                </c:pt>
                <c:pt idx="40">
                  <c:v>44796</c:v>
                </c:pt>
                <c:pt idx="41">
                  <c:v>44797</c:v>
                </c:pt>
                <c:pt idx="42">
                  <c:v>44798</c:v>
                </c:pt>
                <c:pt idx="43">
                  <c:v>44799</c:v>
                </c:pt>
                <c:pt idx="44">
                  <c:v>44802</c:v>
                </c:pt>
                <c:pt idx="45">
                  <c:v>44803</c:v>
                </c:pt>
                <c:pt idx="46">
                  <c:v>44804</c:v>
                </c:pt>
                <c:pt idx="47">
                  <c:v>44805</c:v>
                </c:pt>
                <c:pt idx="48">
                  <c:v>44806</c:v>
                </c:pt>
                <c:pt idx="49">
                  <c:v>44810</c:v>
                </c:pt>
                <c:pt idx="50">
                  <c:v>44811</c:v>
                </c:pt>
                <c:pt idx="51">
                  <c:v>44812</c:v>
                </c:pt>
                <c:pt idx="52">
                  <c:v>44813</c:v>
                </c:pt>
                <c:pt idx="53">
                  <c:v>44816</c:v>
                </c:pt>
                <c:pt idx="54">
                  <c:v>44817</c:v>
                </c:pt>
                <c:pt idx="55">
                  <c:v>44818</c:v>
                </c:pt>
                <c:pt idx="56">
                  <c:v>44819</c:v>
                </c:pt>
                <c:pt idx="57">
                  <c:v>44820</c:v>
                </c:pt>
                <c:pt idx="58">
                  <c:v>44823</c:v>
                </c:pt>
                <c:pt idx="59">
                  <c:v>44824</c:v>
                </c:pt>
                <c:pt idx="60">
                  <c:v>44825</c:v>
                </c:pt>
                <c:pt idx="61">
                  <c:v>44826</c:v>
                </c:pt>
                <c:pt idx="62">
                  <c:v>44827</c:v>
                </c:pt>
                <c:pt idx="63">
                  <c:v>44830</c:v>
                </c:pt>
                <c:pt idx="64">
                  <c:v>44831</c:v>
                </c:pt>
                <c:pt idx="65">
                  <c:v>44832</c:v>
                </c:pt>
                <c:pt idx="66">
                  <c:v>44833</c:v>
                </c:pt>
                <c:pt idx="67">
                  <c:v>44834</c:v>
                </c:pt>
                <c:pt idx="68">
                  <c:v>44837</c:v>
                </c:pt>
                <c:pt idx="69">
                  <c:v>44838</c:v>
                </c:pt>
                <c:pt idx="70">
                  <c:v>44839</c:v>
                </c:pt>
                <c:pt idx="71">
                  <c:v>44840</c:v>
                </c:pt>
                <c:pt idx="72">
                  <c:v>44841</c:v>
                </c:pt>
                <c:pt idx="73">
                  <c:v>44844</c:v>
                </c:pt>
                <c:pt idx="74">
                  <c:v>44845</c:v>
                </c:pt>
                <c:pt idx="75">
                  <c:v>44846</c:v>
                </c:pt>
                <c:pt idx="76">
                  <c:v>44847</c:v>
                </c:pt>
                <c:pt idx="77">
                  <c:v>44848</c:v>
                </c:pt>
                <c:pt idx="78">
                  <c:v>44851</c:v>
                </c:pt>
                <c:pt idx="79">
                  <c:v>44852</c:v>
                </c:pt>
                <c:pt idx="80">
                  <c:v>44853</c:v>
                </c:pt>
                <c:pt idx="81">
                  <c:v>44854</c:v>
                </c:pt>
                <c:pt idx="82">
                  <c:v>44855</c:v>
                </c:pt>
                <c:pt idx="83">
                  <c:v>44858</c:v>
                </c:pt>
                <c:pt idx="84">
                  <c:v>44859</c:v>
                </c:pt>
                <c:pt idx="85">
                  <c:v>44860</c:v>
                </c:pt>
                <c:pt idx="86">
                  <c:v>44861</c:v>
                </c:pt>
                <c:pt idx="87">
                  <c:v>44862</c:v>
                </c:pt>
                <c:pt idx="88">
                  <c:v>44865</c:v>
                </c:pt>
                <c:pt idx="89">
                  <c:v>44866</c:v>
                </c:pt>
                <c:pt idx="90">
                  <c:v>44867</c:v>
                </c:pt>
                <c:pt idx="91">
                  <c:v>44868</c:v>
                </c:pt>
                <c:pt idx="92">
                  <c:v>44869</c:v>
                </c:pt>
                <c:pt idx="93">
                  <c:v>44872</c:v>
                </c:pt>
                <c:pt idx="94">
                  <c:v>44873</c:v>
                </c:pt>
                <c:pt idx="95">
                  <c:v>44874</c:v>
                </c:pt>
                <c:pt idx="96">
                  <c:v>44875</c:v>
                </c:pt>
                <c:pt idx="97">
                  <c:v>44876</c:v>
                </c:pt>
                <c:pt idx="98">
                  <c:v>44879</c:v>
                </c:pt>
                <c:pt idx="99">
                  <c:v>44880</c:v>
                </c:pt>
                <c:pt idx="100">
                  <c:v>44881</c:v>
                </c:pt>
                <c:pt idx="101">
                  <c:v>44882</c:v>
                </c:pt>
                <c:pt idx="102">
                  <c:v>44883</c:v>
                </c:pt>
                <c:pt idx="103">
                  <c:v>44886</c:v>
                </c:pt>
                <c:pt idx="104">
                  <c:v>44887</c:v>
                </c:pt>
                <c:pt idx="105">
                  <c:v>44888</c:v>
                </c:pt>
                <c:pt idx="106">
                  <c:v>44890</c:v>
                </c:pt>
                <c:pt idx="107">
                  <c:v>44893</c:v>
                </c:pt>
                <c:pt idx="108">
                  <c:v>44894</c:v>
                </c:pt>
                <c:pt idx="109">
                  <c:v>44895</c:v>
                </c:pt>
                <c:pt idx="110">
                  <c:v>44896</c:v>
                </c:pt>
                <c:pt idx="111">
                  <c:v>44897</c:v>
                </c:pt>
                <c:pt idx="112">
                  <c:v>44900</c:v>
                </c:pt>
                <c:pt idx="113">
                  <c:v>44901</c:v>
                </c:pt>
                <c:pt idx="114">
                  <c:v>44902</c:v>
                </c:pt>
                <c:pt idx="115">
                  <c:v>44903</c:v>
                </c:pt>
                <c:pt idx="116">
                  <c:v>44904</c:v>
                </c:pt>
                <c:pt idx="117">
                  <c:v>44907</c:v>
                </c:pt>
                <c:pt idx="118">
                  <c:v>44908</c:v>
                </c:pt>
                <c:pt idx="119">
                  <c:v>44909</c:v>
                </c:pt>
                <c:pt idx="120">
                  <c:v>44910</c:v>
                </c:pt>
                <c:pt idx="121">
                  <c:v>44911</c:v>
                </c:pt>
                <c:pt idx="122">
                  <c:v>44914</c:v>
                </c:pt>
                <c:pt idx="123">
                  <c:v>44915</c:v>
                </c:pt>
                <c:pt idx="124">
                  <c:v>44916</c:v>
                </c:pt>
                <c:pt idx="125">
                  <c:v>44917</c:v>
                </c:pt>
                <c:pt idx="126">
                  <c:v>44918</c:v>
                </c:pt>
                <c:pt idx="127">
                  <c:v>44922</c:v>
                </c:pt>
                <c:pt idx="128">
                  <c:v>44923</c:v>
                </c:pt>
                <c:pt idx="129">
                  <c:v>44924</c:v>
                </c:pt>
                <c:pt idx="130">
                  <c:v>44925</c:v>
                </c:pt>
                <c:pt idx="131">
                  <c:v>44929</c:v>
                </c:pt>
                <c:pt idx="132">
                  <c:v>44930</c:v>
                </c:pt>
                <c:pt idx="133">
                  <c:v>44931</c:v>
                </c:pt>
                <c:pt idx="134">
                  <c:v>44932</c:v>
                </c:pt>
                <c:pt idx="135">
                  <c:v>44935</c:v>
                </c:pt>
                <c:pt idx="136">
                  <c:v>44936</c:v>
                </c:pt>
                <c:pt idx="137">
                  <c:v>44937</c:v>
                </c:pt>
                <c:pt idx="138">
                  <c:v>44938</c:v>
                </c:pt>
                <c:pt idx="139">
                  <c:v>44939</c:v>
                </c:pt>
                <c:pt idx="140">
                  <c:v>44943</c:v>
                </c:pt>
                <c:pt idx="141">
                  <c:v>44944</c:v>
                </c:pt>
                <c:pt idx="142">
                  <c:v>44945</c:v>
                </c:pt>
                <c:pt idx="143">
                  <c:v>44946</c:v>
                </c:pt>
                <c:pt idx="144">
                  <c:v>44949</c:v>
                </c:pt>
                <c:pt idx="145">
                  <c:v>44950</c:v>
                </c:pt>
                <c:pt idx="146">
                  <c:v>44951</c:v>
                </c:pt>
                <c:pt idx="147">
                  <c:v>44952</c:v>
                </c:pt>
                <c:pt idx="148">
                  <c:v>44953</c:v>
                </c:pt>
                <c:pt idx="149">
                  <c:v>44956</c:v>
                </c:pt>
                <c:pt idx="150">
                  <c:v>44957</c:v>
                </c:pt>
                <c:pt idx="151">
                  <c:v>44958</c:v>
                </c:pt>
                <c:pt idx="152">
                  <c:v>44959</c:v>
                </c:pt>
                <c:pt idx="153">
                  <c:v>44960</c:v>
                </c:pt>
                <c:pt idx="154">
                  <c:v>44963</c:v>
                </c:pt>
                <c:pt idx="155">
                  <c:v>44964</c:v>
                </c:pt>
                <c:pt idx="156">
                  <c:v>44965</c:v>
                </c:pt>
                <c:pt idx="157">
                  <c:v>44966</c:v>
                </c:pt>
                <c:pt idx="158">
                  <c:v>44967</c:v>
                </c:pt>
                <c:pt idx="159">
                  <c:v>44970</c:v>
                </c:pt>
                <c:pt idx="160">
                  <c:v>44971</c:v>
                </c:pt>
                <c:pt idx="161">
                  <c:v>44972</c:v>
                </c:pt>
                <c:pt idx="162">
                  <c:v>44973</c:v>
                </c:pt>
                <c:pt idx="163">
                  <c:v>44974</c:v>
                </c:pt>
                <c:pt idx="164">
                  <c:v>44978</c:v>
                </c:pt>
                <c:pt idx="165">
                  <c:v>44979</c:v>
                </c:pt>
                <c:pt idx="166">
                  <c:v>44980</c:v>
                </c:pt>
                <c:pt idx="167">
                  <c:v>44981</c:v>
                </c:pt>
                <c:pt idx="168">
                  <c:v>44984</c:v>
                </c:pt>
                <c:pt idx="169">
                  <c:v>44985</c:v>
                </c:pt>
                <c:pt idx="170">
                  <c:v>44986</c:v>
                </c:pt>
                <c:pt idx="171">
                  <c:v>44987</c:v>
                </c:pt>
                <c:pt idx="172">
                  <c:v>44988</c:v>
                </c:pt>
                <c:pt idx="173">
                  <c:v>44991</c:v>
                </c:pt>
                <c:pt idx="174">
                  <c:v>44992</c:v>
                </c:pt>
                <c:pt idx="175">
                  <c:v>44993</c:v>
                </c:pt>
                <c:pt idx="176">
                  <c:v>44994</c:v>
                </c:pt>
                <c:pt idx="177">
                  <c:v>44995</c:v>
                </c:pt>
                <c:pt idx="178">
                  <c:v>44998</c:v>
                </c:pt>
                <c:pt idx="179">
                  <c:v>44999</c:v>
                </c:pt>
                <c:pt idx="180">
                  <c:v>45000</c:v>
                </c:pt>
                <c:pt idx="181">
                  <c:v>45001</c:v>
                </c:pt>
                <c:pt idx="182">
                  <c:v>45002</c:v>
                </c:pt>
                <c:pt idx="183">
                  <c:v>45005</c:v>
                </c:pt>
                <c:pt idx="184">
                  <c:v>45006</c:v>
                </c:pt>
                <c:pt idx="185">
                  <c:v>45007</c:v>
                </c:pt>
                <c:pt idx="186">
                  <c:v>45008</c:v>
                </c:pt>
                <c:pt idx="187">
                  <c:v>45009</c:v>
                </c:pt>
                <c:pt idx="188">
                  <c:v>45012</c:v>
                </c:pt>
                <c:pt idx="189">
                  <c:v>45013</c:v>
                </c:pt>
                <c:pt idx="190">
                  <c:v>45014</c:v>
                </c:pt>
                <c:pt idx="191">
                  <c:v>45015</c:v>
                </c:pt>
                <c:pt idx="192">
                  <c:v>45016</c:v>
                </c:pt>
                <c:pt idx="193">
                  <c:v>45019</c:v>
                </c:pt>
                <c:pt idx="194">
                  <c:v>45020</c:v>
                </c:pt>
                <c:pt idx="195">
                  <c:v>45021</c:v>
                </c:pt>
                <c:pt idx="196">
                  <c:v>45022</c:v>
                </c:pt>
                <c:pt idx="197">
                  <c:v>45026</c:v>
                </c:pt>
                <c:pt idx="198">
                  <c:v>45027</c:v>
                </c:pt>
                <c:pt idx="199">
                  <c:v>45028</c:v>
                </c:pt>
                <c:pt idx="200">
                  <c:v>45029</c:v>
                </c:pt>
                <c:pt idx="201">
                  <c:v>45030</c:v>
                </c:pt>
                <c:pt idx="202">
                  <c:v>45033</c:v>
                </c:pt>
                <c:pt idx="203">
                  <c:v>45034</c:v>
                </c:pt>
                <c:pt idx="204">
                  <c:v>45035</c:v>
                </c:pt>
                <c:pt idx="205">
                  <c:v>45036</c:v>
                </c:pt>
                <c:pt idx="206">
                  <c:v>45037</c:v>
                </c:pt>
                <c:pt idx="207">
                  <c:v>45040</c:v>
                </c:pt>
                <c:pt idx="208">
                  <c:v>45041</c:v>
                </c:pt>
                <c:pt idx="209">
                  <c:v>45042</c:v>
                </c:pt>
                <c:pt idx="210">
                  <c:v>45043</c:v>
                </c:pt>
                <c:pt idx="211">
                  <c:v>45044</c:v>
                </c:pt>
                <c:pt idx="212">
                  <c:v>45047</c:v>
                </c:pt>
                <c:pt idx="213">
                  <c:v>45048</c:v>
                </c:pt>
                <c:pt idx="214">
                  <c:v>45049</c:v>
                </c:pt>
                <c:pt idx="215">
                  <c:v>45050</c:v>
                </c:pt>
                <c:pt idx="216">
                  <c:v>45051</c:v>
                </c:pt>
                <c:pt idx="217">
                  <c:v>45054</c:v>
                </c:pt>
                <c:pt idx="218">
                  <c:v>45055</c:v>
                </c:pt>
                <c:pt idx="219">
                  <c:v>45056</c:v>
                </c:pt>
                <c:pt idx="220">
                  <c:v>45057</c:v>
                </c:pt>
                <c:pt idx="221">
                  <c:v>45058</c:v>
                </c:pt>
                <c:pt idx="222">
                  <c:v>45061</c:v>
                </c:pt>
                <c:pt idx="223">
                  <c:v>45062</c:v>
                </c:pt>
                <c:pt idx="224">
                  <c:v>45063</c:v>
                </c:pt>
                <c:pt idx="225">
                  <c:v>45064</c:v>
                </c:pt>
                <c:pt idx="226">
                  <c:v>45065</c:v>
                </c:pt>
                <c:pt idx="227">
                  <c:v>45068</c:v>
                </c:pt>
                <c:pt idx="228">
                  <c:v>45069</c:v>
                </c:pt>
                <c:pt idx="229">
                  <c:v>45070</c:v>
                </c:pt>
                <c:pt idx="230">
                  <c:v>45071</c:v>
                </c:pt>
                <c:pt idx="231">
                  <c:v>45072</c:v>
                </c:pt>
                <c:pt idx="232">
                  <c:v>45076</c:v>
                </c:pt>
                <c:pt idx="233">
                  <c:v>45077</c:v>
                </c:pt>
                <c:pt idx="234">
                  <c:v>45078</c:v>
                </c:pt>
                <c:pt idx="235">
                  <c:v>45079</c:v>
                </c:pt>
                <c:pt idx="236">
                  <c:v>45082</c:v>
                </c:pt>
                <c:pt idx="237">
                  <c:v>45083</c:v>
                </c:pt>
                <c:pt idx="238">
                  <c:v>45084</c:v>
                </c:pt>
                <c:pt idx="239">
                  <c:v>45085</c:v>
                </c:pt>
                <c:pt idx="240">
                  <c:v>45086</c:v>
                </c:pt>
                <c:pt idx="241">
                  <c:v>45089</c:v>
                </c:pt>
                <c:pt idx="242">
                  <c:v>45090</c:v>
                </c:pt>
                <c:pt idx="243">
                  <c:v>45091</c:v>
                </c:pt>
                <c:pt idx="244">
                  <c:v>45092</c:v>
                </c:pt>
                <c:pt idx="245">
                  <c:v>45093</c:v>
                </c:pt>
                <c:pt idx="246">
                  <c:v>45097</c:v>
                </c:pt>
                <c:pt idx="247">
                  <c:v>45098</c:v>
                </c:pt>
                <c:pt idx="248">
                  <c:v>45099</c:v>
                </c:pt>
                <c:pt idx="249">
                  <c:v>45100</c:v>
                </c:pt>
              </c:numCache>
            </c:numRef>
          </c:cat>
          <c:val>
            <c:numRef>
              <c:f>'Misc Data + Calculations'!$C$2:$C$251</c:f>
              <c:numCache>
                <c:formatCode>General</c:formatCode>
                <c:ptCount val="250"/>
                <c:pt idx="0">
                  <c:v>59.939999</c:v>
                </c:pt>
                <c:pt idx="1">
                  <c:v>59.919998</c:v>
                </c:pt>
                <c:pt idx="2">
                  <c:v>59.18</c:v>
                </c:pt>
                <c:pt idx="3">
                  <c:v>57.599997999999999</c:v>
                </c:pt>
                <c:pt idx="4">
                  <c:v>57.860000999999997</c:v>
                </c:pt>
                <c:pt idx="5">
                  <c:v>58</c:v>
                </c:pt>
                <c:pt idx="6">
                  <c:v>59.029998999999997</c:v>
                </c:pt>
                <c:pt idx="7">
                  <c:v>59.27</c:v>
                </c:pt>
                <c:pt idx="8">
                  <c:v>59.580002</c:v>
                </c:pt>
                <c:pt idx="9">
                  <c:v>58.73</c:v>
                </c:pt>
                <c:pt idx="10">
                  <c:v>58.189999</c:v>
                </c:pt>
                <c:pt idx="11">
                  <c:v>58.16</c:v>
                </c:pt>
                <c:pt idx="12">
                  <c:v>56.720001000000003</c:v>
                </c:pt>
                <c:pt idx="13">
                  <c:v>57.810001</c:v>
                </c:pt>
                <c:pt idx="14">
                  <c:v>59.41</c:v>
                </c:pt>
                <c:pt idx="15">
                  <c:v>59.75</c:v>
                </c:pt>
                <c:pt idx="16">
                  <c:v>60.619999</c:v>
                </c:pt>
                <c:pt idx="17">
                  <c:v>61.48</c:v>
                </c:pt>
                <c:pt idx="18">
                  <c:v>61.950001</c:v>
                </c:pt>
                <c:pt idx="19">
                  <c:v>61.560001</c:v>
                </c:pt>
                <c:pt idx="20">
                  <c:v>61.849997999999999</c:v>
                </c:pt>
                <c:pt idx="21">
                  <c:v>61.900002000000001</c:v>
                </c:pt>
                <c:pt idx="22">
                  <c:v>62.810001</c:v>
                </c:pt>
                <c:pt idx="23">
                  <c:v>62.919998</c:v>
                </c:pt>
                <c:pt idx="24">
                  <c:v>63.389999000000003</c:v>
                </c:pt>
                <c:pt idx="25">
                  <c:v>63.619999</c:v>
                </c:pt>
                <c:pt idx="26">
                  <c:v>63.540000999999997</c:v>
                </c:pt>
                <c:pt idx="27">
                  <c:v>63.759998000000003</c:v>
                </c:pt>
                <c:pt idx="28">
                  <c:v>63.25</c:v>
                </c:pt>
                <c:pt idx="29">
                  <c:v>64.199996999999996</c:v>
                </c:pt>
                <c:pt idx="30">
                  <c:v>64.029999000000004</c:v>
                </c:pt>
                <c:pt idx="31">
                  <c:v>64.989998</c:v>
                </c:pt>
                <c:pt idx="32">
                  <c:v>66.139999000000003</c:v>
                </c:pt>
                <c:pt idx="33">
                  <c:v>67.040001000000004</c:v>
                </c:pt>
                <c:pt idx="34">
                  <c:v>66.930000000000007</c:v>
                </c:pt>
                <c:pt idx="35">
                  <c:v>67.559997999999993</c:v>
                </c:pt>
                <c:pt idx="36">
                  <c:v>67.720000999999996</c:v>
                </c:pt>
                <c:pt idx="37">
                  <c:v>67.800003000000004</c:v>
                </c:pt>
                <c:pt idx="38">
                  <c:v>67.550003000000004</c:v>
                </c:pt>
                <c:pt idx="39">
                  <c:v>65.900002000000001</c:v>
                </c:pt>
                <c:pt idx="40">
                  <c:v>65.290001000000004</c:v>
                </c:pt>
                <c:pt idx="41">
                  <c:v>64.889999000000003</c:v>
                </c:pt>
                <c:pt idx="42">
                  <c:v>64.699996999999996</c:v>
                </c:pt>
                <c:pt idx="43">
                  <c:v>66.040001000000004</c:v>
                </c:pt>
                <c:pt idx="44">
                  <c:v>63.709999000000003</c:v>
                </c:pt>
                <c:pt idx="45">
                  <c:v>63.32</c:v>
                </c:pt>
                <c:pt idx="46">
                  <c:v>63.259998000000003</c:v>
                </c:pt>
                <c:pt idx="47">
                  <c:v>62.310001</c:v>
                </c:pt>
                <c:pt idx="48">
                  <c:v>62.779998999999997</c:v>
                </c:pt>
                <c:pt idx="49">
                  <c:v>61.990001999999997</c:v>
                </c:pt>
                <c:pt idx="50">
                  <c:v>60.48</c:v>
                </c:pt>
                <c:pt idx="51">
                  <c:v>61.419998</c:v>
                </c:pt>
                <c:pt idx="52">
                  <c:v>63.849997999999999</c:v>
                </c:pt>
                <c:pt idx="53">
                  <c:v>64.180000000000007</c:v>
                </c:pt>
                <c:pt idx="54">
                  <c:v>63.540000999999997</c:v>
                </c:pt>
                <c:pt idx="55">
                  <c:v>62.720001000000003</c:v>
                </c:pt>
                <c:pt idx="56">
                  <c:v>62.630001</c:v>
                </c:pt>
                <c:pt idx="57">
                  <c:v>62.790000999999997</c:v>
                </c:pt>
                <c:pt idx="58">
                  <c:v>61.84</c:v>
                </c:pt>
                <c:pt idx="59">
                  <c:v>63.27</c:v>
                </c:pt>
                <c:pt idx="60">
                  <c:v>63.720001000000003</c:v>
                </c:pt>
                <c:pt idx="61">
                  <c:v>62.91</c:v>
                </c:pt>
                <c:pt idx="62">
                  <c:v>60.549999</c:v>
                </c:pt>
                <c:pt idx="63">
                  <c:v>59.799999</c:v>
                </c:pt>
                <c:pt idx="64">
                  <c:v>60.209999000000003</c:v>
                </c:pt>
                <c:pt idx="65">
                  <c:v>59.23</c:v>
                </c:pt>
                <c:pt idx="66">
                  <c:v>59.299999</c:v>
                </c:pt>
                <c:pt idx="67">
                  <c:v>59.09</c:v>
                </c:pt>
                <c:pt idx="68">
                  <c:v>59.540000999999997</c:v>
                </c:pt>
                <c:pt idx="69">
                  <c:v>61.009998000000003</c:v>
                </c:pt>
                <c:pt idx="70">
                  <c:v>61.950001</c:v>
                </c:pt>
                <c:pt idx="71">
                  <c:v>61.849997999999999</c:v>
                </c:pt>
                <c:pt idx="72">
                  <c:v>61.240001999999997</c:v>
                </c:pt>
                <c:pt idx="73">
                  <c:v>60.75</c:v>
                </c:pt>
                <c:pt idx="74">
                  <c:v>59.849997999999999</c:v>
                </c:pt>
                <c:pt idx="75">
                  <c:v>60.049999</c:v>
                </c:pt>
                <c:pt idx="76">
                  <c:v>58.93</c:v>
                </c:pt>
                <c:pt idx="77">
                  <c:v>62.799999</c:v>
                </c:pt>
                <c:pt idx="78">
                  <c:v>62.630001</c:v>
                </c:pt>
                <c:pt idx="79">
                  <c:v>63.919998</c:v>
                </c:pt>
                <c:pt idx="80">
                  <c:v>62.529998999999997</c:v>
                </c:pt>
                <c:pt idx="81">
                  <c:v>61.619999</c:v>
                </c:pt>
                <c:pt idx="82">
                  <c:v>59.82</c:v>
                </c:pt>
                <c:pt idx="83">
                  <c:v>60.98</c:v>
                </c:pt>
                <c:pt idx="84">
                  <c:v>61.189999</c:v>
                </c:pt>
                <c:pt idx="85">
                  <c:v>62.560001</c:v>
                </c:pt>
                <c:pt idx="86">
                  <c:v>62.98</c:v>
                </c:pt>
                <c:pt idx="87">
                  <c:v>62.639999000000003</c:v>
                </c:pt>
                <c:pt idx="88">
                  <c:v>63.52</c:v>
                </c:pt>
                <c:pt idx="89">
                  <c:v>64.400002000000001</c:v>
                </c:pt>
                <c:pt idx="90">
                  <c:v>63.720001000000003</c:v>
                </c:pt>
                <c:pt idx="91">
                  <c:v>61.82</c:v>
                </c:pt>
                <c:pt idx="92">
                  <c:v>62.700001</c:v>
                </c:pt>
                <c:pt idx="93">
                  <c:v>63.709999000000003</c:v>
                </c:pt>
                <c:pt idx="94">
                  <c:v>63.779998999999997</c:v>
                </c:pt>
                <c:pt idx="95">
                  <c:v>63.029998999999997</c:v>
                </c:pt>
                <c:pt idx="96">
                  <c:v>64.370002999999997</c:v>
                </c:pt>
                <c:pt idx="97">
                  <c:v>65.489998</c:v>
                </c:pt>
                <c:pt idx="98">
                  <c:v>64.819999999999993</c:v>
                </c:pt>
                <c:pt idx="99">
                  <c:v>64.940002000000007</c:v>
                </c:pt>
                <c:pt idx="100">
                  <c:v>64.389999000000003</c:v>
                </c:pt>
                <c:pt idx="101">
                  <c:v>62.740001999999997</c:v>
                </c:pt>
                <c:pt idx="102">
                  <c:v>63.240001999999997</c:v>
                </c:pt>
                <c:pt idx="103">
                  <c:v>62.880001</c:v>
                </c:pt>
                <c:pt idx="104">
                  <c:v>63.68</c:v>
                </c:pt>
                <c:pt idx="105">
                  <c:v>63.939999</c:v>
                </c:pt>
                <c:pt idx="106">
                  <c:v>64.160004000000001</c:v>
                </c:pt>
                <c:pt idx="107">
                  <c:v>63.919998</c:v>
                </c:pt>
                <c:pt idx="108">
                  <c:v>62.98</c:v>
                </c:pt>
                <c:pt idx="109">
                  <c:v>63.34</c:v>
                </c:pt>
                <c:pt idx="110">
                  <c:v>64.849997999999999</c:v>
                </c:pt>
                <c:pt idx="111">
                  <c:v>63.599997999999999</c:v>
                </c:pt>
                <c:pt idx="112">
                  <c:v>63.509998000000003</c:v>
                </c:pt>
                <c:pt idx="113">
                  <c:v>60.73</c:v>
                </c:pt>
                <c:pt idx="114">
                  <c:v>59.889999000000003</c:v>
                </c:pt>
                <c:pt idx="115">
                  <c:v>60.279998999999997</c:v>
                </c:pt>
                <c:pt idx="116">
                  <c:v>60.049999</c:v>
                </c:pt>
                <c:pt idx="117">
                  <c:v>60.09</c:v>
                </c:pt>
                <c:pt idx="118">
                  <c:v>61.52</c:v>
                </c:pt>
                <c:pt idx="119">
                  <c:v>59.529998999999997</c:v>
                </c:pt>
                <c:pt idx="120">
                  <c:v>57.779998999999997</c:v>
                </c:pt>
                <c:pt idx="121">
                  <c:v>56.950001</c:v>
                </c:pt>
                <c:pt idx="122">
                  <c:v>56.740001999999997</c:v>
                </c:pt>
                <c:pt idx="123">
                  <c:v>56.880001</c:v>
                </c:pt>
                <c:pt idx="124">
                  <c:v>57.610000999999997</c:v>
                </c:pt>
                <c:pt idx="125">
                  <c:v>57.75</c:v>
                </c:pt>
                <c:pt idx="126">
                  <c:v>57.869999</c:v>
                </c:pt>
                <c:pt idx="127">
                  <c:v>58.310001</c:v>
                </c:pt>
                <c:pt idx="128">
                  <c:v>58.389999000000003</c:v>
                </c:pt>
                <c:pt idx="129">
                  <c:v>57.990001999999997</c:v>
                </c:pt>
                <c:pt idx="130">
                  <c:v>58.59</c:v>
                </c:pt>
                <c:pt idx="131">
                  <c:v>59.220001000000003</c:v>
                </c:pt>
                <c:pt idx="132">
                  <c:v>58.82</c:v>
                </c:pt>
                <c:pt idx="133">
                  <c:v>58.310001</c:v>
                </c:pt>
                <c:pt idx="134">
                  <c:v>58.34</c:v>
                </c:pt>
                <c:pt idx="135">
                  <c:v>59.849997999999999</c:v>
                </c:pt>
                <c:pt idx="136">
                  <c:v>59.09</c:v>
                </c:pt>
                <c:pt idx="137">
                  <c:v>59.77</c:v>
                </c:pt>
                <c:pt idx="138">
                  <c:v>60.259998000000003</c:v>
                </c:pt>
                <c:pt idx="139">
                  <c:v>59.900002000000001</c:v>
                </c:pt>
                <c:pt idx="140">
                  <c:v>60.610000999999997</c:v>
                </c:pt>
                <c:pt idx="141">
                  <c:v>59.869999</c:v>
                </c:pt>
                <c:pt idx="142">
                  <c:v>57.779998999999997</c:v>
                </c:pt>
                <c:pt idx="143">
                  <c:v>58.529998999999997</c:v>
                </c:pt>
                <c:pt idx="144">
                  <c:v>59.91</c:v>
                </c:pt>
                <c:pt idx="145">
                  <c:v>60.619999</c:v>
                </c:pt>
                <c:pt idx="146">
                  <c:v>59.5</c:v>
                </c:pt>
                <c:pt idx="147">
                  <c:v>60.59</c:v>
                </c:pt>
                <c:pt idx="148">
                  <c:v>60.490001999999997</c:v>
                </c:pt>
                <c:pt idx="149">
                  <c:v>60.459999000000003</c:v>
                </c:pt>
                <c:pt idx="150">
                  <c:v>60.41</c:v>
                </c:pt>
                <c:pt idx="151">
                  <c:v>61.75</c:v>
                </c:pt>
                <c:pt idx="152">
                  <c:v>63.610000999999997</c:v>
                </c:pt>
                <c:pt idx="153">
                  <c:v>63.939999</c:v>
                </c:pt>
                <c:pt idx="154">
                  <c:v>64.330001999999993</c:v>
                </c:pt>
                <c:pt idx="155">
                  <c:v>63.82</c:v>
                </c:pt>
                <c:pt idx="156">
                  <c:v>64.25</c:v>
                </c:pt>
                <c:pt idx="157">
                  <c:v>64.540001000000004</c:v>
                </c:pt>
                <c:pt idx="158">
                  <c:v>62.82</c:v>
                </c:pt>
                <c:pt idx="159">
                  <c:v>62.939999</c:v>
                </c:pt>
                <c:pt idx="160">
                  <c:v>63.48</c:v>
                </c:pt>
                <c:pt idx="161">
                  <c:v>62.84</c:v>
                </c:pt>
                <c:pt idx="162">
                  <c:v>63.57</c:v>
                </c:pt>
                <c:pt idx="163">
                  <c:v>62.880001</c:v>
                </c:pt>
                <c:pt idx="164">
                  <c:v>62.599997999999999</c:v>
                </c:pt>
                <c:pt idx="165">
                  <c:v>61.73</c:v>
                </c:pt>
                <c:pt idx="166">
                  <c:v>61.830002</c:v>
                </c:pt>
                <c:pt idx="167">
                  <c:v>61.040000999999997</c:v>
                </c:pt>
                <c:pt idx="168">
                  <c:v>62.119999</c:v>
                </c:pt>
                <c:pt idx="169">
                  <c:v>61.889999000000003</c:v>
                </c:pt>
                <c:pt idx="170">
                  <c:v>61.009998000000003</c:v>
                </c:pt>
                <c:pt idx="171">
                  <c:v>60.299999</c:v>
                </c:pt>
                <c:pt idx="172">
                  <c:v>60.02</c:v>
                </c:pt>
                <c:pt idx="173">
                  <c:v>60.540000999999997</c:v>
                </c:pt>
                <c:pt idx="174">
                  <c:v>59.619999</c:v>
                </c:pt>
                <c:pt idx="175">
                  <c:v>58.169998</c:v>
                </c:pt>
                <c:pt idx="176">
                  <c:v>56.549999</c:v>
                </c:pt>
                <c:pt idx="177">
                  <c:v>50.82</c:v>
                </c:pt>
                <c:pt idx="178">
                  <c:v>44.32</c:v>
                </c:pt>
                <c:pt idx="179">
                  <c:v>49.16</c:v>
                </c:pt>
                <c:pt idx="180">
                  <c:v>43.189999</c:v>
                </c:pt>
                <c:pt idx="181">
                  <c:v>43.860000999999997</c:v>
                </c:pt>
                <c:pt idx="182">
                  <c:v>45.099997999999999</c:v>
                </c:pt>
                <c:pt idx="183">
                  <c:v>44.720001000000003</c:v>
                </c:pt>
                <c:pt idx="184">
                  <c:v>45.779998999999997</c:v>
                </c:pt>
                <c:pt idx="185">
                  <c:v>45.959999000000003</c:v>
                </c:pt>
                <c:pt idx="186">
                  <c:v>43.950001</c:v>
                </c:pt>
                <c:pt idx="187">
                  <c:v>41.549999</c:v>
                </c:pt>
                <c:pt idx="188">
                  <c:v>45.130001</c:v>
                </c:pt>
                <c:pt idx="189">
                  <c:v>43.830002</c:v>
                </c:pt>
                <c:pt idx="190">
                  <c:v>44.470001000000003</c:v>
                </c:pt>
                <c:pt idx="191">
                  <c:v>44.970001000000003</c:v>
                </c:pt>
                <c:pt idx="192">
                  <c:v>43.970001000000003</c:v>
                </c:pt>
                <c:pt idx="193">
                  <c:v>44</c:v>
                </c:pt>
                <c:pt idx="194">
                  <c:v>43.619999</c:v>
                </c:pt>
                <c:pt idx="195">
                  <c:v>41.599997999999999</c:v>
                </c:pt>
                <c:pt idx="196">
                  <c:v>41.98</c:v>
                </c:pt>
                <c:pt idx="197">
                  <c:v>42.25</c:v>
                </c:pt>
                <c:pt idx="198">
                  <c:v>43.130001</c:v>
                </c:pt>
                <c:pt idx="199">
                  <c:v>43.290000999999997</c:v>
                </c:pt>
                <c:pt idx="200">
                  <c:v>42.709999000000003</c:v>
                </c:pt>
                <c:pt idx="201">
                  <c:v>43.799999</c:v>
                </c:pt>
                <c:pt idx="202">
                  <c:v>42.150002000000001</c:v>
                </c:pt>
                <c:pt idx="203">
                  <c:v>43.599997999999999</c:v>
                </c:pt>
                <c:pt idx="204">
                  <c:v>43.099997999999999</c:v>
                </c:pt>
                <c:pt idx="205">
                  <c:v>43.549999</c:v>
                </c:pt>
                <c:pt idx="206">
                  <c:v>43.32</c:v>
                </c:pt>
                <c:pt idx="207">
                  <c:v>42.830002</c:v>
                </c:pt>
                <c:pt idx="208">
                  <c:v>42.049999</c:v>
                </c:pt>
                <c:pt idx="209">
                  <c:v>41.040000999999997</c:v>
                </c:pt>
                <c:pt idx="210">
                  <c:v>41.240001999999997</c:v>
                </c:pt>
                <c:pt idx="211">
                  <c:v>41.889999000000003</c:v>
                </c:pt>
                <c:pt idx="212">
                  <c:v>42.700001</c:v>
                </c:pt>
                <c:pt idx="213">
                  <c:v>41.259998000000003</c:v>
                </c:pt>
                <c:pt idx="214">
                  <c:v>39.080002</c:v>
                </c:pt>
                <c:pt idx="215">
                  <c:v>36.599997999999999</c:v>
                </c:pt>
                <c:pt idx="216">
                  <c:v>38.049999</c:v>
                </c:pt>
                <c:pt idx="217">
                  <c:v>39.259998000000003</c:v>
                </c:pt>
                <c:pt idx="218">
                  <c:v>37.229999999999997</c:v>
                </c:pt>
                <c:pt idx="219">
                  <c:v>38.169998</c:v>
                </c:pt>
                <c:pt idx="220">
                  <c:v>36.369999</c:v>
                </c:pt>
                <c:pt idx="221">
                  <c:v>36.439999</c:v>
                </c:pt>
                <c:pt idx="222">
                  <c:v>36.419998</c:v>
                </c:pt>
                <c:pt idx="223">
                  <c:v>37.790000999999997</c:v>
                </c:pt>
                <c:pt idx="224">
                  <c:v>37.849997999999999</c:v>
                </c:pt>
                <c:pt idx="225">
                  <c:v>39.720001000000003</c:v>
                </c:pt>
                <c:pt idx="226">
                  <c:v>40.349997999999999</c:v>
                </c:pt>
                <c:pt idx="227">
                  <c:v>39.659999999999997</c:v>
                </c:pt>
                <c:pt idx="228">
                  <c:v>40.599997999999999</c:v>
                </c:pt>
                <c:pt idx="229">
                  <c:v>40.470001000000003</c:v>
                </c:pt>
                <c:pt idx="230">
                  <c:v>39.93</c:v>
                </c:pt>
                <c:pt idx="231">
                  <c:v>39.810001</c:v>
                </c:pt>
                <c:pt idx="232">
                  <c:v>40.520000000000003</c:v>
                </c:pt>
                <c:pt idx="233">
                  <c:v>39.840000000000003</c:v>
                </c:pt>
                <c:pt idx="234">
                  <c:v>39.209999000000003</c:v>
                </c:pt>
                <c:pt idx="235">
                  <c:v>40.520000000000003</c:v>
                </c:pt>
                <c:pt idx="236">
                  <c:v>42.25</c:v>
                </c:pt>
                <c:pt idx="237">
                  <c:v>41.029998999999997</c:v>
                </c:pt>
                <c:pt idx="238">
                  <c:v>43.740001999999997</c:v>
                </c:pt>
                <c:pt idx="239">
                  <c:v>44.299999</c:v>
                </c:pt>
                <c:pt idx="240">
                  <c:v>44.099997999999999</c:v>
                </c:pt>
                <c:pt idx="241">
                  <c:v>43.619999</c:v>
                </c:pt>
                <c:pt idx="242">
                  <c:v>43.279998999999997</c:v>
                </c:pt>
                <c:pt idx="243">
                  <c:v>44.23</c:v>
                </c:pt>
                <c:pt idx="244">
                  <c:v>42.5</c:v>
                </c:pt>
                <c:pt idx="245">
                  <c:v>43.830002</c:v>
                </c:pt>
                <c:pt idx="246">
                  <c:v>42.529998999999997</c:v>
                </c:pt>
                <c:pt idx="247">
                  <c:v>41.950001</c:v>
                </c:pt>
                <c:pt idx="248">
                  <c:v>41.349997999999999</c:v>
                </c:pt>
                <c:pt idx="249">
                  <c:v>39.639999000000003</c:v>
                </c:pt>
              </c:numCache>
            </c:numRef>
          </c:val>
          <c:smooth val="0"/>
          <c:extLst>
            <c:ext xmlns:c16="http://schemas.microsoft.com/office/drawing/2014/chart" uri="{C3380CC4-5D6E-409C-BE32-E72D297353CC}">
              <c16:uniqueId val="{00000001-8270-403D-A7A8-E50DD252D9F4}"/>
            </c:ext>
          </c:extLst>
        </c:ser>
        <c:dLbls>
          <c:showLegendKey val="0"/>
          <c:showVal val="0"/>
          <c:showCatName val="0"/>
          <c:showSerName val="0"/>
          <c:showPercent val="0"/>
          <c:showBubbleSize val="0"/>
        </c:dLbls>
        <c:smooth val="0"/>
        <c:axId val="1000085712"/>
        <c:axId val="2039993456"/>
      </c:lineChart>
      <c:dateAx>
        <c:axId val="100008571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2039993456"/>
        <c:crosses val="autoZero"/>
        <c:auto val="1"/>
        <c:lblOffset val="100"/>
        <c:baseTimeUnit val="days"/>
      </c:dateAx>
      <c:valAx>
        <c:axId val="2039993456"/>
        <c:scaling>
          <c:orientation val="minMax"/>
          <c:min val="3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00008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C00000"/>
            </a:solidFill>
            <a:ln>
              <a:noFill/>
            </a:ln>
            <a:effectLst/>
          </c:spPr>
          <c:invertIfNegative val="0"/>
          <c:cat>
            <c:strRef>
              <c:f>'Misc Data + Calculations'!$AF$11:$AF$25</c:f>
              <c:strCache>
                <c:ptCount val="15"/>
                <c:pt idx="0">
                  <c:v>Q4 19</c:v>
                </c:pt>
                <c:pt idx="1">
                  <c:v>Q1 20</c:v>
                </c:pt>
                <c:pt idx="2">
                  <c:v>Q2 20</c:v>
                </c:pt>
                <c:pt idx="3">
                  <c:v>Q3 20</c:v>
                </c:pt>
                <c:pt idx="4">
                  <c:v>Q4 20</c:v>
                </c:pt>
                <c:pt idx="5">
                  <c:v>Q1 21</c:v>
                </c:pt>
                <c:pt idx="6">
                  <c:v>Q2 21</c:v>
                </c:pt>
                <c:pt idx="7">
                  <c:v>Q3 21</c:v>
                </c:pt>
                <c:pt idx="8">
                  <c:v>Q4 21</c:v>
                </c:pt>
                <c:pt idx="9">
                  <c:v>Q1 22</c:v>
                </c:pt>
                <c:pt idx="10">
                  <c:v>Q2 22</c:v>
                </c:pt>
                <c:pt idx="11">
                  <c:v>Q3 22</c:v>
                </c:pt>
                <c:pt idx="12">
                  <c:v>Q4 22</c:v>
                </c:pt>
                <c:pt idx="13">
                  <c:v>Q1 23</c:v>
                </c:pt>
                <c:pt idx="14">
                  <c:v>Q2 23</c:v>
                </c:pt>
              </c:strCache>
            </c:strRef>
          </c:cat>
          <c:val>
            <c:numRef>
              <c:f>'Misc Data + Calculations'!$AG$11:$AG$25</c:f>
              <c:numCache>
                <c:formatCode>0.00%</c:formatCode>
                <c:ptCount val="15"/>
                <c:pt idx="0">
                  <c:v>0.127</c:v>
                </c:pt>
                <c:pt idx="1">
                  <c:v>0.127</c:v>
                </c:pt>
                <c:pt idx="2">
                  <c:v>0.13100000000000001</c:v>
                </c:pt>
                <c:pt idx="3">
                  <c:v>0.13900000000000001</c:v>
                </c:pt>
                <c:pt idx="4">
                  <c:v>0.14699999999999999</c:v>
                </c:pt>
                <c:pt idx="5">
                  <c:v>0.155</c:v>
                </c:pt>
                <c:pt idx="6">
                  <c:v>0.16500000000000001</c:v>
                </c:pt>
                <c:pt idx="7">
                  <c:v>0.16800000000000001</c:v>
                </c:pt>
                <c:pt idx="8">
                  <c:v>0.17</c:v>
                </c:pt>
                <c:pt idx="9">
                  <c:v>0.17199999999999999</c:v>
                </c:pt>
                <c:pt idx="10">
                  <c:v>0.17</c:v>
                </c:pt>
                <c:pt idx="11">
                  <c:v>0.17399999999999999</c:v>
                </c:pt>
                <c:pt idx="12">
                  <c:v>0.17899999999999999</c:v>
                </c:pt>
                <c:pt idx="13">
                  <c:v>0.185</c:v>
                </c:pt>
                <c:pt idx="14">
                  <c:v>0.192</c:v>
                </c:pt>
              </c:numCache>
            </c:numRef>
          </c:val>
          <c:extLst>
            <c:ext xmlns:c16="http://schemas.microsoft.com/office/drawing/2014/chart" uri="{C3380CC4-5D6E-409C-BE32-E72D297353CC}">
              <c16:uniqueId val="{00000000-7782-4E36-8CFC-7273A73A2D26}"/>
            </c:ext>
          </c:extLst>
        </c:ser>
        <c:dLbls>
          <c:showLegendKey val="0"/>
          <c:showVal val="0"/>
          <c:showCatName val="0"/>
          <c:showSerName val="0"/>
          <c:showPercent val="0"/>
          <c:showBubbleSize val="0"/>
        </c:dLbls>
        <c:gapWidth val="219"/>
        <c:overlap val="-27"/>
        <c:axId val="1114295648"/>
        <c:axId val="1111238400"/>
      </c:barChart>
      <c:catAx>
        <c:axId val="111429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11238400"/>
        <c:crosses val="autoZero"/>
        <c:auto val="1"/>
        <c:lblAlgn val="ctr"/>
        <c:lblOffset val="100"/>
        <c:noMultiLvlLbl val="0"/>
      </c:catAx>
      <c:valAx>
        <c:axId val="11112384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r>
                  <a:rPr lang="en-GB"/>
                  <a:t>National</a:t>
                </a:r>
                <a:r>
                  <a:rPr lang="en-GB" baseline="0"/>
                  <a:t> Office Vacancy Rates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1429564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C00000"/>
            </a:solidFill>
            <a:ln>
              <a:noFill/>
            </a:ln>
            <a:effectLst/>
          </c:spPr>
          <c:invertIfNegative val="0"/>
          <c:cat>
            <c:strRef>
              <c:f>'Misc Data + Calculations'!$AF$28:$AF$33</c:f>
              <c:strCache>
                <c:ptCount val="6"/>
                <c:pt idx="0">
                  <c:v>New York </c:v>
                </c:pt>
                <c:pt idx="1">
                  <c:v>LA</c:v>
                </c:pt>
                <c:pt idx="2">
                  <c:v>Chicago</c:v>
                </c:pt>
                <c:pt idx="3">
                  <c:v>Houston</c:v>
                </c:pt>
                <c:pt idx="4">
                  <c:v>Phoenix</c:v>
                </c:pt>
                <c:pt idx="5">
                  <c:v>Philly</c:v>
                </c:pt>
              </c:strCache>
            </c:strRef>
          </c:cat>
          <c:val>
            <c:numRef>
              <c:f>'Misc Data + Calculations'!$AG$28:$AG$33</c:f>
              <c:numCache>
                <c:formatCode>0.00%</c:formatCode>
                <c:ptCount val="6"/>
                <c:pt idx="0">
                  <c:v>0.22975000000000001</c:v>
                </c:pt>
                <c:pt idx="1">
                  <c:v>0.25800000000000001</c:v>
                </c:pt>
                <c:pt idx="2">
                  <c:v>0.23799999999999999</c:v>
                </c:pt>
                <c:pt idx="3">
                  <c:v>0.252</c:v>
                </c:pt>
                <c:pt idx="4">
                  <c:v>0.26100000000000001</c:v>
                </c:pt>
                <c:pt idx="5">
                  <c:v>0.20300000000000001</c:v>
                </c:pt>
              </c:numCache>
            </c:numRef>
          </c:val>
          <c:extLst>
            <c:ext xmlns:c16="http://schemas.microsoft.com/office/drawing/2014/chart" uri="{C3380CC4-5D6E-409C-BE32-E72D297353CC}">
              <c16:uniqueId val="{00000000-6949-4BE5-8AA1-7FBDBADEDA21}"/>
            </c:ext>
          </c:extLst>
        </c:ser>
        <c:dLbls>
          <c:showLegendKey val="0"/>
          <c:showVal val="0"/>
          <c:showCatName val="0"/>
          <c:showSerName val="0"/>
          <c:showPercent val="0"/>
          <c:showBubbleSize val="0"/>
        </c:dLbls>
        <c:gapWidth val="219"/>
        <c:overlap val="-27"/>
        <c:axId val="1000106128"/>
        <c:axId val="1111256640"/>
      </c:barChart>
      <c:catAx>
        <c:axId val="10001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111256640"/>
        <c:crosses val="autoZero"/>
        <c:auto val="1"/>
        <c:lblAlgn val="ctr"/>
        <c:lblOffset val="100"/>
        <c:noMultiLvlLbl val="0"/>
      </c:catAx>
      <c:valAx>
        <c:axId val="111125664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r>
                  <a:rPr lang="en-GB"/>
                  <a:t>Vacancy</a:t>
                </a:r>
                <a:r>
                  <a:rPr lang="en-GB" baseline="0"/>
                  <a:t> 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00010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C00000"/>
            </a:solidFill>
            <a:ln>
              <a:noFill/>
            </a:ln>
            <a:effectLst/>
          </c:spPr>
          <c:invertIfNegative val="0"/>
          <c:cat>
            <c:numRef>
              <c:f>'Misc Data + Calculations'!$AO$62:$AV$62</c:f>
              <c:numCache>
                <c:formatCode>General</c:formatCode>
                <c:ptCount val="8"/>
                <c:pt idx="0">
                  <c:v>2023</c:v>
                </c:pt>
                <c:pt idx="1">
                  <c:v>2024</c:v>
                </c:pt>
                <c:pt idx="2">
                  <c:v>2025</c:v>
                </c:pt>
                <c:pt idx="3">
                  <c:v>2026</c:v>
                </c:pt>
                <c:pt idx="4">
                  <c:v>2027</c:v>
                </c:pt>
                <c:pt idx="5">
                  <c:v>2028</c:v>
                </c:pt>
                <c:pt idx="6">
                  <c:v>2029</c:v>
                </c:pt>
                <c:pt idx="7">
                  <c:v>2030</c:v>
                </c:pt>
              </c:numCache>
            </c:numRef>
          </c:cat>
          <c:val>
            <c:numRef>
              <c:f>'Misc Data + Calculations'!$AO$63:$AV$63</c:f>
              <c:numCache>
                <c:formatCode>0.0%</c:formatCode>
                <c:ptCount val="8"/>
                <c:pt idx="0">
                  <c:v>0.27299703264094954</c:v>
                </c:pt>
                <c:pt idx="1">
                  <c:v>0.17210682492581603</c:v>
                </c:pt>
                <c:pt idx="2">
                  <c:v>0.1394658753709199</c:v>
                </c:pt>
                <c:pt idx="3">
                  <c:v>8.9020771513353122E-2</c:v>
                </c:pt>
                <c:pt idx="4">
                  <c:v>0.10979228486646884</c:v>
                </c:pt>
                <c:pt idx="5">
                  <c:v>7.1216617210682495E-2</c:v>
                </c:pt>
                <c:pt idx="6">
                  <c:v>9.1988130563798218E-2</c:v>
                </c:pt>
                <c:pt idx="7">
                  <c:v>5.3412462908011868E-2</c:v>
                </c:pt>
              </c:numCache>
            </c:numRef>
          </c:val>
          <c:extLst>
            <c:ext xmlns:c16="http://schemas.microsoft.com/office/drawing/2014/chart" uri="{C3380CC4-5D6E-409C-BE32-E72D297353CC}">
              <c16:uniqueId val="{00000000-0312-4345-A582-E951AD5C7EA0}"/>
            </c:ext>
          </c:extLst>
        </c:ser>
        <c:dLbls>
          <c:showLegendKey val="0"/>
          <c:showVal val="0"/>
          <c:showCatName val="0"/>
          <c:showSerName val="0"/>
          <c:showPercent val="0"/>
          <c:showBubbleSize val="0"/>
        </c:dLbls>
        <c:gapWidth val="219"/>
        <c:overlap val="-27"/>
        <c:axId val="596423808"/>
        <c:axId val="1343189600"/>
      </c:barChart>
      <c:catAx>
        <c:axId val="5964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1343189600"/>
        <c:crosses val="autoZero"/>
        <c:auto val="1"/>
        <c:lblAlgn val="ctr"/>
        <c:lblOffset val="100"/>
        <c:noMultiLvlLbl val="0"/>
      </c:catAx>
      <c:valAx>
        <c:axId val="134318960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r>
                  <a:rPr lang="en-GB"/>
                  <a:t>%</a:t>
                </a:r>
                <a:r>
                  <a:rPr lang="en-GB" baseline="0"/>
                  <a:t> of Office loan maturities by year</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Book Antiqua" panose="02040602050305030304" pitchFamily="18" charset="0"/>
                <a:ea typeface="+mn-ea"/>
                <a:cs typeface="+mn-cs"/>
              </a:defRPr>
            </a:pPr>
            <a:endParaRPr lang="en-US"/>
          </a:p>
        </c:txPr>
        <c:crossAx val="59642380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ysClr val="windowText" lastClr="000000"/>
          </a:solidFill>
          <a:latin typeface="Book Antiqua" panose="020406020503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chart" Target="../charts/chart3.xml"/><Relationship Id="rId21" Type="http://schemas.openxmlformats.org/officeDocument/2006/relationships/image" Target="../media/image6.png"/><Relationship Id="rId7" Type="http://schemas.openxmlformats.org/officeDocument/2006/relationships/chart" Target="../charts/chart7.xml"/><Relationship Id="rId12" Type="http://schemas.openxmlformats.org/officeDocument/2006/relationships/image" Target="../media/image4.png"/><Relationship Id="rId17"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1.xml"/><Relationship Id="rId20"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8.xml"/><Relationship Id="rId24" Type="http://schemas.openxmlformats.org/officeDocument/2006/relationships/chart" Target="../charts/chart17.xml"/><Relationship Id="rId5" Type="http://schemas.openxmlformats.org/officeDocument/2006/relationships/chart" Target="../charts/chart5.xml"/><Relationship Id="rId15" Type="http://schemas.openxmlformats.org/officeDocument/2006/relationships/image" Target="../media/image5.png"/><Relationship Id="rId23" Type="http://schemas.openxmlformats.org/officeDocument/2006/relationships/image" Target="../media/image7.png"/><Relationship Id="rId10" Type="http://schemas.openxmlformats.org/officeDocument/2006/relationships/image" Target="../media/image3.png"/><Relationship Id="rId19" Type="http://schemas.openxmlformats.org/officeDocument/2006/relationships/chart" Target="../charts/chart14.xml"/><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chart" Target="../charts/chart10.xml"/><Relationship Id="rId2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51</xdr:col>
      <xdr:colOff>437585</xdr:colOff>
      <xdr:row>240</xdr:row>
      <xdr:rowOff>118448</xdr:rowOff>
    </xdr:from>
    <xdr:to>
      <xdr:col>57</xdr:col>
      <xdr:colOff>565843</xdr:colOff>
      <xdr:row>256</xdr:row>
      <xdr:rowOff>92797</xdr:rowOff>
    </xdr:to>
    <xdr:graphicFrame macro="">
      <xdr:nvGraphicFramePr>
        <xdr:cNvPr id="2" name="Chart 1">
          <a:extLst>
            <a:ext uri="{FF2B5EF4-FFF2-40B4-BE49-F238E27FC236}">
              <a16:creationId xmlns:a16="http://schemas.microsoft.com/office/drawing/2014/main" id="{2496D9EE-CDDF-2075-8E53-1A1484C9C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329139</xdr:colOff>
      <xdr:row>266</xdr:row>
      <xdr:rowOff>158259</xdr:rowOff>
    </xdr:from>
    <xdr:to>
      <xdr:col>60</xdr:col>
      <xdr:colOff>599526</xdr:colOff>
      <xdr:row>282</xdr:row>
      <xdr:rowOff>148425</xdr:rowOff>
    </xdr:to>
    <xdr:graphicFrame macro="">
      <xdr:nvGraphicFramePr>
        <xdr:cNvPr id="3" name="Chart 2">
          <a:extLst>
            <a:ext uri="{FF2B5EF4-FFF2-40B4-BE49-F238E27FC236}">
              <a16:creationId xmlns:a16="http://schemas.microsoft.com/office/drawing/2014/main" id="{D6B5C16A-4AEF-731A-3E46-48B014234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159460</xdr:colOff>
      <xdr:row>288</xdr:row>
      <xdr:rowOff>21623</xdr:rowOff>
    </xdr:from>
    <xdr:to>
      <xdr:col>57</xdr:col>
      <xdr:colOff>381504</xdr:colOff>
      <xdr:row>303</xdr:row>
      <xdr:rowOff>171597</xdr:rowOff>
    </xdr:to>
    <xdr:graphicFrame macro="">
      <xdr:nvGraphicFramePr>
        <xdr:cNvPr id="4" name="Chart 3">
          <a:extLst>
            <a:ext uri="{FF2B5EF4-FFF2-40B4-BE49-F238E27FC236}">
              <a16:creationId xmlns:a16="http://schemas.microsoft.com/office/drawing/2014/main" id="{98837161-300B-8DFA-3D45-A018A68A4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952500</xdr:colOff>
      <xdr:row>299</xdr:row>
      <xdr:rowOff>22698</xdr:rowOff>
    </xdr:from>
    <xdr:to>
      <xdr:col>43</xdr:col>
      <xdr:colOff>287777</xdr:colOff>
      <xdr:row>315</xdr:row>
      <xdr:rowOff>25940</xdr:rowOff>
    </xdr:to>
    <xdr:graphicFrame macro="">
      <xdr:nvGraphicFramePr>
        <xdr:cNvPr id="9" name="Chart 8">
          <a:extLst>
            <a:ext uri="{FF2B5EF4-FFF2-40B4-BE49-F238E27FC236}">
              <a16:creationId xmlns:a16="http://schemas.microsoft.com/office/drawing/2014/main" id="{37407524-57E0-1269-2E0F-9FFD63E48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182195</xdr:colOff>
      <xdr:row>322</xdr:row>
      <xdr:rowOff>64411</xdr:rowOff>
    </xdr:from>
    <xdr:to>
      <xdr:col>38</xdr:col>
      <xdr:colOff>756895</xdr:colOff>
      <xdr:row>337</xdr:row>
      <xdr:rowOff>190298</xdr:rowOff>
    </xdr:to>
    <xdr:graphicFrame macro="">
      <xdr:nvGraphicFramePr>
        <xdr:cNvPr id="10" name="Chart 9">
          <a:extLst>
            <a:ext uri="{FF2B5EF4-FFF2-40B4-BE49-F238E27FC236}">
              <a16:creationId xmlns:a16="http://schemas.microsoft.com/office/drawing/2014/main" id="{7C6EB11E-5C91-2DF3-50DF-026090A11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196625</xdr:colOff>
      <xdr:row>360</xdr:row>
      <xdr:rowOff>64851</xdr:rowOff>
    </xdr:from>
    <xdr:to>
      <xdr:col>44</xdr:col>
      <xdr:colOff>665714</xdr:colOff>
      <xdr:row>376</xdr:row>
      <xdr:rowOff>41613</xdr:rowOff>
    </xdr:to>
    <xdr:graphicFrame macro="">
      <xdr:nvGraphicFramePr>
        <xdr:cNvPr id="11" name="Chart 10">
          <a:extLst>
            <a:ext uri="{FF2B5EF4-FFF2-40B4-BE49-F238E27FC236}">
              <a16:creationId xmlns:a16="http://schemas.microsoft.com/office/drawing/2014/main" id="{119F74F6-DF1A-E092-EAC2-2FFE2323E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461433</xdr:colOff>
      <xdr:row>353</xdr:row>
      <xdr:rowOff>8467</xdr:rowOff>
    </xdr:from>
    <xdr:to>
      <xdr:col>49</xdr:col>
      <xdr:colOff>21166</xdr:colOff>
      <xdr:row>369</xdr:row>
      <xdr:rowOff>25400</xdr:rowOff>
    </xdr:to>
    <xdr:graphicFrame macro="">
      <xdr:nvGraphicFramePr>
        <xdr:cNvPr id="12" name="Chart 11">
          <a:extLst>
            <a:ext uri="{FF2B5EF4-FFF2-40B4-BE49-F238E27FC236}">
              <a16:creationId xmlns:a16="http://schemas.microsoft.com/office/drawing/2014/main" id="{D41F1408-390C-F837-7A95-E5AA0FB76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35</xdr:col>
      <xdr:colOff>0</xdr:colOff>
      <xdr:row>467</xdr:row>
      <xdr:rowOff>0</xdr:rowOff>
    </xdr:from>
    <xdr:to>
      <xdr:col>41</xdr:col>
      <xdr:colOff>839145</xdr:colOff>
      <xdr:row>493</xdr:row>
      <xdr:rowOff>78880</xdr:rowOff>
    </xdr:to>
    <xdr:pic>
      <xdr:nvPicPr>
        <xdr:cNvPr id="5" name="Picture 4">
          <a:extLst>
            <a:ext uri="{FF2B5EF4-FFF2-40B4-BE49-F238E27FC236}">
              <a16:creationId xmlns:a16="http://schemas.microsoft.com/office/drawing/2014/main" id="{D3D2BF34-7850-4828-D8EE-B90FA7078E90}"/>
            </a:ext>
          </a:extLst>
        </xdr:cNvPr>
        <xdr:cNvPicPr>
          <a:picLocks noChangeAspect="1"/>
        </xdr:cNvPicPr>
      </xdr:nvPicPr>
      <xdr:blipFill>
        <a:blip xmlns:r="http://schemas.openxmlformats.org/officeDocument/2006/relationships" r:embed="rId8"/>
        <a:stretch>
          <a:fillRect/>
        </a:stretch>
      </xdr:blipFill>
      <xdr:spPr>
        <a:xfrm>
          <a:off x="21747655" y="78521034"/>
          <a:ext cx="9434378" cy="4633362"/>
        </a:xfrm>
        <a:prstGeom prst="rect">
          <a:avLst/>
        </a:prstGeom>
      </xdr:spPr>
    </xdr:pic>
    <xdr:clientData/>
  </xdr:twoCellAnchor>
  <xdr:twoCellAnchor editAs="oneCell">
    <xdr:from>
      <xdr:col>35</xdr:col>
      <xdr:colOff>0</xdr:colOff>
      <xdr:row>445</xdr:row>
      <xdr:rowOff>0</xdr:rowOff>
    </xdr:from>
    <xdr:to>
      <xdr:col>37</xdr:col>
      <xdr:colOff>220392</xdr:colOff>
      <xdr:row>462</xdr:row>
      <xdr:rowOff>327</xdr:rowOff>
    </xdr:to>
    <xdr:pic>
      <xdr:nvPicPr>
        <xdr:cNvPr id="7" name="Picture 6">
          <a:extLst>
            <a:ext uri="{FF2B5EF4-FFF2-40B4-BE49-F238E27FC236}">
              <a16:creationId xmlns:a16="http://schemas.microsoft.com/office/drawing/2014/main" id="{F520102A-2982-7A88-A421-794FCDA053BC}"/>
            </a:ext>
          </a:extLst>
        </xdr:cNvPr>
        <xdr:cNvPicPr>
          <a:picLocks noChangeAspect="1"/>
        </xdr:cNvPicPr>
      </xdr:nvPicPr>
      <xdr:blipFill>
        <a:blip xmlns:r="http://schemas.openxmlformats.org/officeDocument/2006/relationships" r:embed="rId9"/>
        <a:stretch>
          <a:fillRect/>
        </a:stretch>
      </xdr:blipFill>
      <xdr:spPr>
        <a:xfrm>
          <a:off x="21703862" y="79254569"/>
          <a:ext cx="5255172" cy="3020740"/>
        </a:xfrm>
        <a:prstGeom prst="rect">
          <a:avLst/>
        </a:prstGeom>
      </xdr:spPr>
    </xdr:pic>
    <xdr:clientData/>
  </xdr:twoCellAnchor>
  <xdr:twoCellAnchor editAs="oneCell">
    <xdr:from>
      <xdr:col>35</xdr:col>
      <xdr:colOff>0</xdr:colOff>
      <xdr:row>496</xdr:row>
      <xdr:rowOff>0</xdr:rowOff>
    </xdr:from>
    <xdr:to>
      <xdr:col>39</xdr:col>
      <xdr:colOff>451943</xdr:colOff>
      <xdr:row>517</xdr:row>
      <xdr:rowOff>139370</xdr:rowOff>
    </xdr:to>
    <xdr:pic>
      <xdr:nvPicPr>
        <xdr:cNvPr id="8" name="Picture 7">
          <a:extLst>
            <a:ext uri="{FF2B5EF4-FFF2-40B4-BE49-F238E27FC236}">
              <a16:creationId xmlns:a16="http://schemas.microsoft.com/office/drawing/2014/main" id="{56B99F0D-1224-7739-DF30-F5F80222FE7F}"/>
            </a:ext>
          </a:extLst>
        </xdr:cNvPr>
        <xdr:cNvPicPr>
          <a:picLocks noChangeAspect="1"/>
        </xdr:cNvPicPr>
      </xdr:nvPicPr>
      <xdr:blipFill>
        <a:blip xmlns:r="http://schemas.openxmlformats.org/officeDocument/2006/relationships" r:embed="rId10"/>
        <a:stretch>
          <a:fillRect/>
        </a:stretch>
      </xdr:blipFill>
      <xdr:spPr>
        <a:xfrm>
          <a:off x="21724189" y="85933472"/>
          <a:ext cx="7376799" cy="3840813"/>
        </a:xfrm>
        <a:prstGeom prst="rect">
          <a:avLst/>
        </a:prstGeom>
      </xdr:spPr>
    </xdr:pic>
    <xdr:clientData/>
  </xdr:twoCellAnchor>
  <xdr:twoCellAnchor>
    <xdr:from>
      <xdr:col>63</xdr:col>
      <xdr:colOff>320710</xdr:colOff>
      <xdr:row>559</xdr:row>
      <xdr:rowOff>50241</xdr:rowOff>
    </xdr:from>
    <xdr:to>
      <xdr:col>70</xdr:col>
      <xdr:colOff>546798</xdr:colOff>
      <xdr:row>574</xdr:row>
      <xdr:rowOff>108857</xdr:rowOff>
    </xdr:to>
    <xdr:graphicFrame macro="">
      <xdr:nvGraphicFramePr>
        <xdr:cNvPr id="22" name="Chart 21">
          <a:extLst>
            <a:ext uri="{FF2B5EF4-FFF2-40B4-BE49-F238E27FC236}">
              <a16:creationId xmlns:a16="http://schemas.microsoft.com/office/drawing/2014/main" id="{831C0A08-7FE9-B461-FCE3-4D8890443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35</xdr:col>
      <xdr:colOff>0</xdr:colOff>
      <xdr:row>600</xdr:row>
      <xdr:rowOff>0</xdr:rowOff>
    </xdr:from>
    <xdr:to>
      <xdr:col>38</xdr:col>
      <xdr:colOff>403375</xdr:colOff>
      <xdr:row>613</xdr:row>
      <xdr:rowOff>111085</xdr:rowOff>
    </xdr:to>
    <xdr:pic>
      <xdr:nvPicPr>
        <xdr:cNvPr id="6" name="Picture 5">
          <a:extLst>
            <a:ext uri="{FF2B5EF4-FFF2-40B4-BE49-F238E27FC236}">
              <a16:creationId xmlns:a16="http://schemas.microsoft.com/office/drawing/2014/main" id="{A33171CB-AC0B-8A66-4733-2DA9FF8D3984}"/>
            </a:ext>
          </a:extLst>
        </xdr:cNvPr>
        <xdr:cNvPicPr>
          <a:picLocks noChangeAspect="1"/>
        </xdr:cNvPicPr>
      </xdr:nvPicPr>
      <xdr:blipFill>
        <a:blip xmlns:r="http://schemas.openxmlformats.org/officeDocument/2006/relationships" r:embed="rId12"/>
        <a:stretch>
          <a:fillRect/>
        </a:stretch>
      </xdr:blipFill>
      <xdr:spPr>
        <a:xfrm>
          <a:off x="21645217" y="106823565"/>
          <a:ext cx="6378493" cy="2408129"/>
        </a:xfrm>
        <a:prstGeom prst="rect">
          <a:avLst/>
        </a:prstGeom>
      </xdr:spPr>
    </xdr:pic>
    <xdr:clientData/>
  </xdr:twoCellAnchor>
  <xdr:twoCellAnchor>
    <xdr:from>
      <xdr:col>5</xdr:col>
      <xdr:colOff>125169</xdr:colOff>
      <xdr:row>2711</xdr:row>
      <xdr:rowOff>27110</xdr:rowOff>
    </xdr:from>
    <xdr:to>
      <xdr:col>12</xdr:col>
      <xdr:colOff>134694</xdr:colOff>
      <xdr:row>2727</xdr:row>
      <xdr:rowOff>27110</xdr:rowOff>
    </xdr:to>
    <xdr:graphicFrame macro="">
      <xdr:nvGraphicFramePr>
        <xdr:cNvPr id="15" name="Chart 14">
          <a:extLst>
            <a:ext uri="{FF2B5EF4-FFF2-40B4-BE49-F238E27FC236}">
              <a16:creationId xmlns:a16="http://schemas.microsoft.com/office/drawing/2014/main" id="{6DE8BC56-F4CA-59C0-F435-188022A8C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117231</xdr:colOff>
      <xdr:row>2722</xdr:row>
      <xdr:rowOff>113324</xdr:rowOff>
    </xdr:from>
    <xdr:to>
      <xdr:col>28</xdr:col>
      <xdr:colOff>449385</xdr:colOff>
      <xdr:row>2738</xdr:row>
      <xdr:rowOff>42985</xdr:rowOff>
    </xdr:to>
    <xdr:graphicFrame macro="">
      <xdr:nvGraphicFramePr>
        <xdr:cNvPr id="16" name="Chart 15">
          <a:extLst>
            <a:ext uri="{FF2B5EF4-FFF2-40B4-BE49-F238E27FC236}">
              <a16:creationId xmlns:a16="http://schemas.microsoft.com/office/drawing/2014/main" id="{CA1A4A2F-52A2-A439-5E3B-04FF6AF94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0</xdr:colOff>
      <xdr:row>6</xdr:row>
      <xdr:rowOff>0</xdr:rowOff>
    </xdr:from>
    <xdr:to>
      <xdr:col>21</xdr:col>
      <xdr:colOff>78275</xdr:colOff>
      <xdr:row>24</xdr:row>
      <xdr:rowOff>15519</xdr:rowOff>
    </xdr:to>
    <xdr:pic>
      <xdr:nvPicPr>
        <xdr:cNvPr id="17" name="Picture 16">
          <a:extLst>
            <a:ext uri="{FF2B5EF4-FFF2-40B4-BE49-F238E27FC236}">
              <a16:creationId xmlns:a16="http://schemas.microsoft.com/office/drawing/2014/main" id="{990A4542-DFD7-86DB-3EFE-5AF7F2C11CD5}"/>
            </a:ext>
          </a:extLst>
        </xdr:cNvPr>
        <xdr:cNvPicPr>
          <a:picLocks noChangeAspect="1"/>
        </xdr:cNvPicPr>
      </xdr:nvPicPr>
      <xdr:blipFill>
        <a:blip xmlns:r="http://schemas.openxmlformats.org/officeDocument/2006/relationships" r:embed="rId15"/>
        <a:stretch>
          <a:fillRect/>
        </a:stretch>
      </xdr:blipFill>
      <xdr:spPr>
        <a:xfrm>
          <a:off x="11557000" y="1066800"/>
          <a:ext cx="4404742" cy="3215919"/>
        </a:xfrm>
        <a:prstGeom prst="rect">
          <a:avLst/>
        </a:prstGeom>
      </xdr:spPr>
    </xdr:pic>
    <xdr:clientData/>
  </xdr:twoCellAnchor>
  <xdr:twoCellAnchor>
    <xdr:from>
      <xdr:col>22</xdr:col>
      <xdr:colOff>480505</xdr:colOff>
      <xdr:row>24</xdr:row>
      <xdr:rowOff>67313</xdr:rowOff>
    </xdr:from>
    <xdr:to>
      <xdr:col>27</xdr:col>
      <xdr:colOff>145143</xdr:colOff>
      <xdr:row>36</xdr:row>
      <xdr:rowOff>136070</xdr:rowOff>
    </xdr:to>
    <xdr:graphicFrame macro="">
      <xdr:nvGraphicFramePr>
        <xdr:cNvPr id="18" name="Chart 17">
          <a:extLst>
            <a:ext uri="{FF2B5EF4-FFF2-40B4-BE49-F238E27FC236}">
              <a16:creationId xmlns:a16="http://schemas.microsoft.com/office/drawing/2014/main" id="{98223AD7-0CAC-4600-7310-0E4DC2DD3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591312</xdr:colOff>
      <xdr:row>6</xdr:row>
      <xdr:rowOff>140208</xdr:rowOff>
    </xdr:from>
    <xdr:to>
      <xdr:col>28</xdr:col>
      <xdr:colOff>170688</xdr:colOff>
      <xdr:row>22</xdr:row>
      <xdr:rowOff>54864</xdr:rowOff>
    </xdr:to>
    <xdr:graphicFrame macro="">
      <xdr:nvGraphicFramePr>
        <xdr:cNvPr id="19" name="Chart 18">
          <a:extLst>
            <a:ext uri="{FF2B5EF4-FFF2-40B4-BE49-F238E27FC236}">
              <a16:creationId xmlns:a16="http://schemas.microsoft.com/office/drawing/2014/main" id="{A1F14B7E-434C-442A-8CDC-ECE8C51C6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44</xdr:col>
      <xdr:colOff>462643</xdr:colOff>
      <xdr:row>235</xdr:row>
      <xdr:rowOff>16329</xdr:rowOff>
    </xdr:from>
    <xdr:to>
      <xdr:col>47</xdr:col>
      <xdr:colOff>157843</xdr:colOff>
      <xdr:row>250</xdr:row>
      <xdr:rowOff>146957</xdr:rowOff>
    </xdr:to>
    <xdr:graphicFrame macro="">
      <xdr:nvGraphicFramePr>
        <xdr:cNvPr id="20" name="Chart 19">
          <a:extLst>
            <a:ext uri="{FF2B5EF4-FFF2-40B4-BE49-F238E27FC236}">
              <a16:creationId xmlns:a16="http://schemas.microsoft.com/office/drawing/2014/main" id="{AE115B83-01A0-A1E4-604A-5FB5E9D1A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182030</xdr:colOff>
      <xdr:row>223</xdr:row>
      <xdr:rowOff>127137</xdr:rowOff>
    </xdr:from>
    <xdr:to>
      <xdr:col>18</xdr:col>
      <xdr:colOff>329335</xdr:colOff>
      <xdr:row>239</xdr:row>
      <xdr:rowOff>44642</xdr:rowOff>
    </xdr:to>
    <xdr:graphicFrame macro="">
      <xdr:nvGraphicFramePr>
        <xdr:cNvPr id="23" name="Chart 22">
          <a:extLst>
            <a:ext uri="{FF2B5EF4-FFF2-40B4-BE49-F238E27FC236}">
              <a16:creationId xmlns:a16="http://schemas.microsoft.com/office/drawing/2014/main" id="{1B68244D-10FA-92C3-C2D8-4D11CF1C1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464463</xdr:colOff>
      <xdr:row>9</xdr:row>
      <xdr:rowOff>7257</xdr:rowOff>
    </xdr:from>
    <xdr:to>
      <xdr:col>36</xdr:col>
      <xdr:colOff>1596577</xdr:colOff>
      <xdr:row>24</xdr:row>
      <xdr:rowOff>137886</xdr:rowOff>
    </xdr:to>
    <xdr:graphicFrame macro="">
      <xdr:nvGraphicFramePr>
        <xdr:cNvPr id="24" name="Chart 23">
          <a:extLst>
            <a:ext uri="{FF2B5EF4-FFF2-40B4-BE49-F238E27FC236}">
              <a16:creationId xmlns:a16="http://schemas.microsoft.com/office/drawing/2014/main" id="{285745BA-3BA6-6AA0-E254-AC8B01235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35</xdr:col>
      <xdr:colOff>0</xdr:colOff>
      <xdr:row>28</xdr:row>
      <xdr:rowOff>0</xdr:rowOff>
    </xdr:from>
    <xdr:to>
      <xdr:col>35</xdr:col>
      <xdr:colOff>716342</xdr:colOff>
      <xdr:row>33</xdr:row>
      <xdr:rowOff>81726</xdr:rowOff>
    </xdr:to>
    <xdr:pic>
      <xdr:nvPicPr>
        <xdr:cNvPr id="25" name="Picture 24">
          <a:extLst>
            <a:ext uri="{FF2B5EF4-FFF2-40B4-BE49-F238E27FC236}">
              <a16:creationId xmlns:a16="http://schemas.microsoft.com/office/drawing/2014/main" id="{5C0EF3EB-5C9C-2146-51B1-78D87D1986BC}"/>
            </a:ext>
          </a:extLst>
        </xdr:cNvPr>
        <xdr:cNvPicPr>
          <a:picLocks noChangeAspect="1"/>
        </xdr:cNvPicPr>
      </xdr:nvPicPr>
      <xdr:blipFill>
        <a:blip xmlns:r="http://schemas.openxmlformats.org/officeDocument/2006/relationships" r:embed="rId21"/>
        <a:stretch>
          <a:fillRect/>
        </a:stretch>
      </xdr:blipFill>
      <xdr:spPr>
        <a:xfrm>
          <a:off x="25842686" y="4876800"/>
          <a:ext cx="716342" cy="952583"/>
        </a:xfrm>
        <a:prstGeom prst="rect">
          <a:avLst/>
        </a:prstGeom>
      </xdr:spPr>
    </xdr:pic>
    <xdr:clientData/>
  </xdr:twoCellAnchor>
  <xdr:twoCellAnchor>
    <xdr:from>
      <xdr:col>34</xdr:col>
      <xdr:colOff>181429</xdr:colOff>
      <xdr:row>24</xdr:row>
      <xdr:rowOff>14514</xdr:rowOff>
    </xdr:from>
    <xdr:to>
      <xdr:col>36</xdr:col>
      <xdr:colOff>1313544</xdr:colOff>
      <xdr:row>39</xdr:row>
      <xdr:rowOff>145142</xdr:rowOff>
    </xdr:to>
    <xdr:graphicFrame macro="">
      <xdr:nvGraphicFramePr>
        <xdr:cNvPr id="26" name="Chart 25">
          <a:extLst>
            <a:ext uri="{FF2B5EF4-FFF2-40B4-BE49-F238E27FC236}">
              <a16:creationId xmlns:a16="http://schemas.microsoft.com/office/drawing/2014/main" id="{390C994E-2099-0BCC-F7A9-49292A3F0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30</xdr:col>
      <xdr:colOff>0</xdr:colOff>
      <xdr:row>50</xdr:row>
      <xdr:rowOff>0</xdr:rowOff>
    </xdr:from>
    <xdr:to>
      <xdr:col>37</xdr:col>
      <xdr:colOff>339678</xdr:colOff>
      <xdr:row>78</xdr:row>
      <xdr:rowOff>25821</xdr:rowOff>
    </xdr:to>
    <xdr:pic>
      <xdr:nvPicPr>
        <xdr:cNvPr id="27" name="Picture 26">
          <a:extLst>
            <a:ext uri="{FF2B5EF4-FFF2-40B4-BE49-F238E27FC236}">
              <a16:creationId xmlns:a16="http://schemas.microsoft.com/office/drawing/2014/main" id="{8423F4D5-1721-6F04-A88F-DD55DE3D0FEB}"/>
            </a:ext>
          </a:extLst>
        </xdr:cNvPr>
        <xdr:cNvPicPr>
          <a:picLocks noChangeAspect="1"/>
        </xdr:cNvPicPr>
      </xdr:nvPicPr>
      <xdr:blipFill>
        <a:blip xmlns:r="http://schemas.openxmlformats.org/officeDocument/2006/relationships" r:embed="rId23"/>
        <a:stretch>
          <a:fillRect/>
        </a:stretch>
      </xdr:blipFill>
      <xdr:spPr>
        <a:xfrm>
          <a:off x="21478240" y="8636000"/>
          <a:ext cx="11194750" cy="4861981"/>
        </a:xfrm>
        <a:prstGeom prst="rect">
          <a:avLst/>
        </a:prstGeom>
      </xdr:spPr>
    </xdr:pic>
    <xdr:clientData/>
  </xdr:twoCellAnchor>
  <xdr:twoCellAnchor>
    <xdr:from>
      <xdr:col>39</xdr:col>
      <xdr:colOff>362565</xdr:colOff>
      <xdr:row>66</xdr:row>
      <xdr:rowOff>127820</xdr:rowOff>
    </xdr:from>
    <xdr:to>
      <xdr:col>43</xdr:col>
      <xdr:colOff>780436</xdr:colOff>
      <xdr:row>82</xdr:row>
      <xdr:rowOff>117988</xdr:rowOff>
    </xdr:to>
    <xdr:graphicFrame macro="">
      <xdr:nvGraphicFramePr>
        <xdr:cNvPr id="28" name="Chart 27">
          <a:extLst>
            <a:ext uri="{FF2B5EF4-FFF2-40B4-BE49-F238E27FC236}">
              <a16:creationId xmlns:a16="http://schemas.microsoft.com/office/drawing/2014/main" id="{9598AB3A-4951-73ED-F758-D86942D83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hir Addla" id="{5641B52C-C743-4B4E-934B-598D2C39CB30}" userId="d601b16c2f2ed8f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287" dT="2023-06-28T05:36:38.76" personId="{5641B52C-C743-4B4E-934B-598D2C39CB30}" id="{C3CBB6C6-8D89-4290-B3AB-F4A5FC0E8B2F}">
    <text>Only quarterly data is available so I've had to use that</text>
  </threadedComment>
  <threadedComment ref="AJ294" dT="2023-06-28T05:36:38.76" personId="{5641B52C-C743-4B4E-934B-598D2C39CB30}" id="{E989E494-20DD-4A0D-A74A-76ADF3827696}">
    <text>Only quarterly data is available so I've had to use that</text>
  </threadedComment>
  <threadedComment ref="AJ376" dT="2023-06-28T05:36:38.76" personId="{5641B52C-C743-4B4E-934B-598D2C39CB30}" id="{9B3823AB-CFBE-41D3-8729-908727AFF693}">
    <text>Only quarterly data is available so I've had to use that</text>
  </threadedComment>
  <threadedComment ref="AJ385" dT="2023-06-28T05:36:38.76" personId="{5641B52C-C743-4B4E-934B-598D2C39CB30}" id="{D2F8CA59-FFD2-4CCE-9155-94974B1C06BA}">
    <text>Only quarterly data is available so I've had to use that</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javascript:void(0);" TargetMode="External"/><Relationship Id="rId18" Type="http://schemas.openxmlformats.org/officeDocument/2006/relationships/hyperlink" Target="http://openinsider.com/insider/Alvarez-Manuel-Pham/1903523" TargetMode="External"/><Relationship Id="rId26" Type="http://schemas.openxmlformats.org/officeDocument/2006/relationships/hyperlink" Target="http://openinsider.com/EWBC" TargetMode="External"/><Relationship Id="rId39" Type="http://schemas.openxmlformats.org/officeDocument/2006/relationships/hyperlink" Target="http://openinsider.com/insider/Shi-Parker/1903569" TargetMode="External"/><Relationship Id="rId21" Type="http://schemas.openxmlformats.org/officeDocument/2006/relationships/hyperlink" Target="http://openinsider.com/insider/Deskus-Archana/1566186" TargetMode="External"/><Relationship Id="rId34" Type="http://schemas.openxmlformats.org/officeDocument/2006/relationships/hyperlink" Target="http://www.sec.gov/Archives/edgar/data/1069157/000106915723000048/xslF345X03/wf-form4_168355875080987.xml" TargetMode="External"/><Relationship Id="rId42" Type="http://schemas.openxmlformats.org/officeDocument/2006/relationships/hyperlink" Target="http://openinsider.com/insider/Ng-Dominic/1201236" TargetMode="External"/><Relationship Id="rId47" Type="http://schemas.openxmlformats.org/officeDocument/2006/relationships/hyperlink" Target="http://openinsider.com/EWBC" TargetMode="External"/><Relationship Id="rId50" Type="http://schemas.openxmlformats.org/officeDocument/2006/relationships/hyperlink" Target="http://openinsider.com/EWBC" TargetMode="External"/><Relationship Id="rId55" Type="http://schemas.openxmlformats.org/officeDocument/2006/relationships/comments" Target="../comments1.xm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http://www.sec.gov/Archives/edgar/data/1069157/000106915723000063/xslF345X03/wf-form4_168425474072317.xml" TargetMode="External"/><Relationship Id="rId29" Type="http://schemas.openxmlformats.org/officeDocument/2006/relationships/hyperlink" Target="http://openinsider.com/EWBC" TargetMode="External"/><Relationship Id="rId11" Type="http://schemas.openxmlformats.org/officeDocument/2006/relationships/hyperlink" Target="javascript:void(0);" TargetMode="External"/><Relationship Id="rId24" Type="http://schemas.openxmlformats.org/officeDocument/2006/relationships/hyperlink" Target="http://openinsider.com/insider/Alvarez-Manuel-Pham/1903523" TargetMode="External"/><Relationship Id="rId32" Type="http://schemas.openxmlformats.org/officeDocument/2006/relationships/hyperlink" Target="http://openinsider.com/EWBC" TargetMode="External"/><Relationship Id="rId37" Type="http://schemas.openxmlformats.org/officeDocument/2006/relationships/hyperlink" Target="http://www.sec.gov/Archives/edgar/data/1069157/000106915723000046/xslF345X03/wf-form4_168323788676851.xml" TargetMode="External"/><Relationship Id="rId40" Type="http://schemas.openxmlformats.org/officeDocument/2006/relationships/hyperlink" Target="http://www.sec.gov/Archives/edgar/data/1069157/000106915723000044/xslF345X03/wf-form4_168323778299589.xml" TargetMode="External"/><Relationship Id="rId45" Type="http://schemas.openxmlformats.org/officeDocument/2006/relationships/hyperlink" Target="http://openinsider.com/insider/Oh-Irene-H/1482107" TargetMode="External"/><Relationship Id="rId53" Type="http://schemas.openxmlformats.org/officeDocument/2006/relationships/drawing" Target="../drawings/drawing1.xml"/><Relationship Id="rId5" Type="http://schemas.openxmlformats.org/officeDocument/2006/relationships/hyperlink" Target="javascript:void(0);" TargetMode="External"/><Relationship Id="rId10" Type="http://schemas.openxmlformats.org/officeDocument/2006/relationships/hyperlink" Target="javascript:void(0);" TargetMode="External"/><Relationship Id="rId19" Type="http://schemas.openxmlformats.org/officeDocument/2006/relationships/hyperlink" Target="http://www.sec.gov/Archives/edgar/data/1069157/000106915723000061/xslF345X03/wf-form4_168374343455616.xml" TargetMode="External"/><Relationship Id="rId31" Type="http://schemas.openxmlformats.org/officeDocument/2006/relationships/hyperlink" Target="http://www.sec.gov/Archives/edgar/data/1069157/000106915723000050/xslF345X03/wf-form4_168356652490003.xml" TargetMode="External"/><Relationship Id="rId44" Type="http://schemas.openxmlformats.org/officeDocument/2006/relationships/hyperlink" Target="http://openinsider.com/EWBC" TargetMode="External"/><Relationship Id="rId52" Type="http://schemas.openxmlformats.org/officeDocument/2006/relationships/printerSettings" Target="../printerSettings/printerSettings1.bin"/><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 Id="rId22" Type="http://schemas.openxmlformats.org/officeDocument/2006/relationships/hyperlink" Target="http://www.sec.gov/Archives/edgar/data/1069157/000106915723000059/xslF345X03/wf-form4_168373745637912.xml" TargetMode="External"/><Relationship Id="rId27" Type="http://schemas.openxmlformats.org/officeDocument/2006/relationships/hyperlink" Target="http://openinsider.com/insider/Kay-Sabrina/1835895" TargetMode="External"/><Relationship Id="rId30" Type="http://schemas.openxmlformats.org/officeDocument/2006/relationships/hyperlink" Target="http://openinsider.com/insider/Campbell-Molly/1615786" TargetMode="External"/><Relationship Id="rId35" Type="http://schemas.openxmlformats.org/officeDocument/2006/relationships/hyperlink" Target="http://openinsider.com/EWBC" TargetMode="External"/><Relationship Id="rId43" Type="http://schemas.openxmlformats.org/officeDocument/2006/relationships/hyperlink" Target="http://www.sec.gov/Archives/edgar/data/1069157/000106915723000042/xslF345X03/wf-form4_168322385034773.xml" TargetMode="External"/><Relationship Id="rId48" Type="http://schemas.openxmlformats.org/officeDocument/2006/relationships/hyperlink" Target="http://openinsider.com/insider/Teo-Gary/1668233" TargetMode="External"/><Relationship Id="rId56" Type="http://schemas.microsoft.com/office/2017/10/relationships/threadedComment" Target="../threadedComments/threadedComment1.xml"/><Relationship Id="rId8" Type="http://schemas.openxmlformats.org/officeDocument/2006/relationships/hyperlink" Target="javascript:void(0);" TargetMode="External"/><Relationship Id="rId51" Type="http://schemas.openxmlformats.org/officeDocument/2006/relationships/hyperlink" Target="http://openinsider.com/insider/Oh-Irene-H/1482107" TargetMode="External"/><Relationship Id="rId3"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http://openinsider.com/EWBC" TargetMode="External"/><Relationship Id="rId25" Type="http://schemas.openxmlformats.org/officeDocument/2006/relationships/hyperlink" Target="http://www.sec.gov/Archives/edgar/data/1069157/000106915723000055/xslF345X03/wf-form4_168365979277305.xml" TargetMode="External"/><Relationship Id="rId33" Type="http://schemas.openxmlformats.org/officeDocument/2006/relationships/hyperlink" Target="http://openinsider.com/insider/Sussman-Lester/1247504" TargetMode="External"/><Relationship Id="rId38" Type="http://schemas.openxmlformats.org/officeDocument/2006/relationships/hyperlink" Target="http://openinsider.com/EWBC" TargetMode="External"/><Relationship Id="rId46" Type="http://schemas.openxmlformats.org/officeDocument/2006/relationships/hyperlink" Target="http://www.sec.gov/Archives/edgar/data/1069157/000106915723000040/xslF345X03/wf-form4_168322375390040.xml" TargetMode="External"/><Relationship Id="rId20" Type="http://schemas.openxmlformats.org/officeDocument/2006/relationships/hyperlink" Target="http://openinsider.com/EWBC" TargetMode="External"/><Relationship Id="rId41" Type="http://schemas.openxmlformats.org/officeDocument/2006/relationships/hyperlink" Target="http://openinsider.com/EWBC" TargetMode="External"/><Relationship Id="rId54" Type="http://schemas.openxmlformats.org/officeDocument/2006/relationships/vmlDrawing" Target="../drawings/vmlDrawing1.vm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5" Type="http://schemas.openxmlformats.org/officeDocument/2006/relationships/hyperlink" Target="javascript:void(0);" TargetMode="External"/><Relationship Id="rId23" Type="http://schemas.openxmlformats.org/officeDocument/2006/relationships/hyperlink" Target="http://openinsider.com/EWBC" TargetMode="External"/><Relationship Id="rId28" Type="http://schemas.openxmlformats.org/officeDocument/2006/relationships/hyperlink" Target="http://www.sec.gov/Archives/edgar/data/1069157/000106915723000052/xslF345X03/wf-form4_168356952617651.xml" TargetMode="External"/><Relationship Id="rId36" Type="http://schemas.openxmlformats.org/officeDocument/2006/relationships/hyperlink" Target="http://openinsider.com/insider/Ng-Dominic/1201236" TargetMode="External"/><Relationship Id="rId49" Type="http://schemas.openxmlformats.org/officeDocument/2006/relationships/hyperlink" Target="http://www.sec.gov/Archives/edgar/data/1069157/000106915723000028/xslF345X03/wf-form4_167873718600656.xml"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bamsec.com/filing/104746912001817/1?table=11&amp;utm_source=table-download&amp;utm_medium=excel&amp;utm_campaign=tables" TargetMode="External"/><Relationship Id="rId1" Type="http://schemas.openxmlformats.org/officeDocument/2006/relationships/hyperlink" Target="https://www.bamsec.com/filing/106915723000016/1?table=12&amp;utm_source=table-download&amp;utm_medium=excel&amp;utm_campaign=tabl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768"/>
  <sheetViews>
    <sheetView showGridLines="0" topLeftCell="AG154" zoomScale="63" zoomScaleNormal="40" workbookViewId="0">
      <selection activeCell="AU138" sqref="AU138"/>
    </sheetView>
  </sheetViews>
  <sheetFormatPr defaultRowHeight="13.8" x14ac:dyDescent="0.25"/>
  <cols>
    <col min="1" max="1" width="11.5546875" style="5" bestFit="1" customWidth="1"/>
    <col min="2" max="3" width="9.109375" style="5" bestFit="1" customWidth="1"/>
    <col min="4" max="4" width="10.33203125" style="5" bestFit="1" customWidth="1"/>
    <col min="5" max="5" width="33.109375" style="5" bestFit="1" customWidth="1"/>
    <col min="6" max="6" width="9.21875" style="5" bestFit="1" customWidth="1"/>
    <col min="7" max="7" width="9.6640625" style="5" bestFit="1" customWidth="1"/>
    <col min="8" max="8" width="8.88671875" style="5"/>
    <col min="9" max="9" width="11.5546875" style="5" bestFit="1" customWidth="1"/>
    <col min="10" max="11" width="9.21875" style="5" bestFit="1" customWidth="1"/>
    <col min="12" max="12" width="8.88671875" style="5"/>
    <col min="13" max="13" width="10.33203125" style="5" bestFit="1" customWidth="1"/>
    <col min="14" max="15" width="9" style="5" bestFit="1" customWidth="1"/>
    <col min="16" max="16" width="18.33203125" style="5" bestFit="1" customWidth="1"/>
    <col min="17" max="18" width="9" style="5" bestFit="1" customWidth="1"/>
    <col min="19" max="26" width="8.88671875" style="5"/>
    <col min="27" max="27" width="10.5546875" style="5" bestFit="1" customWidth="1"/>
    <col min="28" max="31" width="8.88671875" style="5"/>
    <col min="32" max="32" width="42.5546875" style="5" bestFit="1" customWidth="1"/>
    <col min="33" max="33" width="15.77734375" style="5" customWidth="1"/>
    <col min="34" max="35" width="8.88671875" style="5"/>
    <col min="36" max="36" width="41.21875" style="5" bestFit="1" customWidth="1"/>
    <col min="37" max="37" width="32" style="5" bestFit="1" customWidth="1"/>
    <col min="38" max="40" width="13.88671875" style="5" bestFit="1" customWidth="1"/>
    <col min="41" max="41" width="10.44140625" style="5" bestFit="1" customWidth="1"/>
    <col min="42" max="42" width="21.33203125" style="5" bestFit="1" customWidth="1"/>
    <col min="43" max="43" width="7.44140625" style="5" bestFit="1" customWidth="1"/>
    <col min="44" max="44" width="11.33203125" style="5" bestFit="1" customWidth="1"/>
    <col min="45" max="45" width="15.21875" style="5" bestFit="1" customWidth="1"/>
    <col min="46" max="46" width="17" style="5" bestFit="1" customWidth="1"/>
    <col min="47" max="47" width="7.6640625" style="5" bestFit="1" customWidth="1"/>
    <col min="48" max="48" width="15.77734375" style="5" bestFit="1" customWidth="1"/>
    <col min="49" max="49" width="17.44140625" style="5" bestFit="1" customWidth="1"/>
    <col min="50" max="50" width="12.6640625" style="5" bestFit="1" customWidth="1"/>
    <col min="51" max="51" width="29.21875" style="5" bestFit="1" customWidth="1"/>
    <col min="52" max="52" width="20.77734375" style="5" bestFit="1" customWidth="1"/>
    <col min="53" max="53" width="21" style="5" bestFit="1" customWidth="1"/>
    <col min="54" max="54" width="9.44140625" style="5" bestFit="1" customWidth="1"/>
    <col min="55" max="55" width="9.6640625" style="5" bestFit="1" customWidth="1"/>
    <col min="56" max="56" width="9.44140625" style="5" bestFit="1" customWidth="1"/>
    <col min="57" max="57" width="10.44140625" style="5" bestFit="1" customWidth="1"/>
    <col min="58" max="59" width="9.44140625" style="5" bestFit="1" customWidth="1"/>
    <col min="60" max="60" width="18.6640625" style="5" bestFit="1" customWidth="1"/>
    <col min="61" max="61" width="10.33203125" style="5" bestFit="1" customWidth="1"/>
    <col min="62" max="62" width="9.109375" style="5" bestFit="1" customWidth="1"/>
    <col min="63" max="63" width="9.33203125" style="5" bestFit="1" customWidth="1"/>
    <col min="64" max="64" width="9.44140625" style="5" bestFit="1" customWidth="1"/>
    <col min="65" max="72" width="9.21875" style="5" bestFit="1" customWidth="1"/>
    <col min="73" max="73" width="9.44140625" style="5" bestFit="1" customWidth="1"/>
    <col min="74" max="76" width="9.21875" style="5" bestFit="1" customWidth="1"/>
    <col min="77" max="77" width="9.44140625" style="5" bestFit="1" customWidth="1"/>
    <col min="78" max="79" width="9.21875" style="5" bestFit="1" customWidth="1"/>
    <col min="80" max="81" width="9.44140625" style="5" bestFit="1" customWidth="1"/>
    <col min="82" max="82" width="9.21875" style="5" bestFit="1" customWidth="1"/>
    <col min="83" max="85" width="9.44140625" style="5" bestFit="1" customWidth="1"/>
    <col min="86" max="88" width="9.21875" style="5" bestFit="1" customWidth="1"/>
    <col min="89" max="89" width="9.44140625" style="5" bestFit="1" customWidth="1"/>
    <col min="90" max="90" width="9.109375" style="5" bestFit="1" customWidth="1"/>
    <col min="91" max="92" width="9.44140625" style="5" bestFit="1" customWidth="1"/>
    <col min="93" max="16384" width="8.88671875" style="5"/>
  </cols>
  <sheetData>
    <row r="1" spans="1:33" x14ac:dyDescent="0.25">
      <c r="A1" s="5" t="s">
        <v>0</v>
      </c>
      <c r="B1" s="5" t="s">
        <v>1</v>
      </c>
      <c r="C1" s="5" t="s">
        <v>2</v>
      </c>
      <c r="D1" s="5" t="s">
        <v>3</v>
      </c>
      <c r="E1" s="5" t="s">
        <v>4</v>
      </c>
      <c r="F1" s="5" t="s">
        <v>5</v>
      </c>
      <c r="G1" s="5" t="s">
        <v>6</v>
      </c>
    </row>
    <row r="2" spans="1:33" x14ac:dyDescent="0.25">
      <c r="A2" s="6">
        <v>44739</v>
      </c>
      <c r="B2" s="5">
        <v>67.010002</v>
      </c>
      <c r="C2" s="5">
        <v>59.939999</v>
      </c>
      <c r="D2" s="5">
        <v>66.139999000000003</v>
      </c>
      <c r="E2" s="5">
        <v>66.889999000000003</v>
      </c>
      <c r="F2" s="5">
        <v>65.116996999999998</v>
      </c>
      <c r="G2" s="5">
        <v>545000</v>
      </c>
    </row>
    <row r="3" spans="1:33" x14ac:dyDescent="0.25">
      <c r="A3" s="6">
        <v>44740</v>
      </c>
      <c r="B3" s="5">
        <v>67.330001999999993</v>
      </c>
      <c r="C3" s="5">
        <v>59.919998</v>
      </c>
      <c r="D3" s="5">
        <v>66.419998000000007</v>
      </c>
      <c r="E3" s="5">
        <v>67.019997000000004</v>
      </c>
      <c r="F3" s="5">
        <v>65.243545999999995</v>
      </c>
      <c r="G3" s="5">
        <v>1125900</v>
      </c>
    </row>
    <row r="4" spans="1:33" x14ac:dyDescent="0.25">
      <c r="A4" s="6">
        <v>44741</v>
      </c>
      <c r="B4" s="5">
        <v>67.220000999999996</v>
      </c>
      <c r="C4" s="5">
        <v>59.18</v>
      </c>
      <c r="D4" s="5">
        <v>65.980002999999996</v>
      </c>
      <c r="E4" s="5">
        <v>66.430000000000007</v>
      </c>
      <c r="F4" s="5">
        <v>64.669189000000003</v>
      </c>
      <c r="G4" s="5">
        <v>966400</v>
      </c>
    </row>
    <row r="5" spans="1:33" x14ac:dyDescent="0.25">
      <c r="A5" s="6">
        <v>44742</v>
      </c>
      <c r="B5" s="5">
        <v>64.449996999999996</v>
      </c>
      <c r="C5" s="5">
        <v>57.599997999999999</v>
      </c>
      <c r="D5" s="5">
        <v>63.200001</v>
      </c>
      <c r="E5" s="5">
        <v>64.800003000000004</v>
      </c>
      <c r="F5" s="5">
        <v>63.082400999999997</v>
      </c>
      <c r="G5" s="5">
        <v>1171600</v>
      </c>
    </row>
    <row r="6" spans="1:33" x14ac:dyDescent="0.25">
      <c r="A6" s="6">
        <v>44743</v>
      </c>
      <c r="B6" s="5">
        <v>64.809997999999993</v>
      </c>
      <c r="C6" s="5">
        <v>57.860000999999997</v>
      </c>
      <c r="D6" s="5">
        <v>64.150002000000001</v>
      </c>
      <c r="E6" s="5">
        <v>65.699996999999996</v>
      </c>
      <c r="F6" s="5">
        <v>63.958534</v>
      </c>
      <c r="G6" s="5">
        <v>620800</v>
      </c>
    </row>
    <row r="7" spans="1:33" x14ac:dyDescent="0.25">
      <c r="A7" s="6">
        <v>44747</v>
      </c>
      <c r="B7" s="5">
        <v>63.880001</v>
      </c>
      <c r="C7" s="5">
        <v>58</v>
      </c>
      <c r="D7" s="5">
        <v>63.25</v>
      </c>
      <c r="E7" s="5">
        <v>66.419998000000007</v>
      </c>
      <c r="F7" s="5">
        <v>64.659447</v>
      </c>
      <c r="G7" s="5">
        <v>680500</v>
      </c>
    </row>
    <row r="8" spans="1:33" x14ac:dyDescent="0.25">
      <c r="A8" s="6">
        <v>44748</v>
      </c>
      <c r="B8" s="5">
        <v>65.720000999999996</v>
      </c>
      <c r="C8" s="5">
        <v>59.029998999999997</v>
      </c>
      <c r="D8" s="5">
        <v>64.690002000000007</v>
      </c>
      <c r="E8" s="5">
        <v>66.089995999999999</v>
      </c>
      <c r="F8" s="5">
        <v>64.338202999999993</v>
      </c>
      <c r="G8" s="5">
        <v>707000</v>
      </c>
      <c r="Y8" s="5" t="s">
        <v>157</v>
      </c>
      <c r="AB8" s="5" t="s">
        <v>385</v>
      </c>
      <c r="AF8" t="s">
        <v>404</v>
      </c>
    </row>
    <row r="9" spans="1:33" x14ac:dyDescent="0.25">
      <c r="A9" s="6">
        <v>44749</v>
      </c>
      <c r="B9" s="5">
        <v>66.470000999999996</v>
      </c>
      <c r="C9" s="5">
        <v>59.27</v>
      </c>
      <c r="D9" s="5">
        <v>66.470000999999996</v>
      </c>
      <c r="E9" s="5">
        <v>67.260002</v>
      </c>
      <c r="F9" s="5">
        <v>65.477180000000004</v>
      </c>
      <c r="G9" s="5">
        <v>534000</v>
      </c>
      <c r="X9" s="5" t="s">
        <v>382</v>
      </c>
      <c r="Y9" s="116">
        <v>0.4</v>
      </c>
      <c r="AA9" s="5" t="s">
        <v>387</v>
      </c>
      <c r="AB9" s="116">
        <v>0.3</v>
      </c>
    </row>
    <row r="10" spans="1:33" x14ac:dyDescent="0.25">
      <c r="A10" s="6">
        <v>44750</v>
      </c>
      <c r="B10" s="5">
        <v>67.650002000000001</v>
      </c>
      <c r="C10" s="5">
        <v>59.580002</v>
      </c>
      <c r="D10" s="5">
        <v>66.370002999999997</v>
      </c>
      <c r="E10" s="5">
        <v>67.279999000000004</v>
      </c>
      <c r="F10" s="5">
        <v>65.496657999999996</v>
      </c>
      <c r="G10" s="5">
        <v>648100</v>
      </c>
      <c r="X10" s="5" t="s">
        <v>383</v>
      </c>
      <c r="Y10" s="116">
        <v>0.31</v>
      </c>
      <c r="AA10" s="5" t="s">
        <v>386</v>
      </c>
      <c r="AB10" s="116">
        <v>0.3</v>
      </c>
    </row>
    <row r="11" spans="1:33" x14ac:dyDescent="0.25">
      <c r="A11" s="6">
        <v>44753</v>
      </c>
      <c r="B11" s="5">
        <v>66.370002999999997</v>
      </c>
      <c r="C11" s="5">
        <v>58.73</v>
      </c>
      <c r="D11" s="5">
        <v>65.290001000000004</v>
      </c>
      <c r="E11" s="5">
        <v>65.639999000000003</v>
      </c>
      <c r="F11" s="5">
        <v>63.900131000000002</v>
      </c>
      <c r="G11" s="5">
        <v>693600</v>
      </c>
      <c r="X11" s="5" t="s">
        <v>384</v>
      </c>
      <c r="Y11" s="116">
        <v>0.28999999999999998</v>
      </c>
      <c r="AA11" s="5" t="s">
        <v>388</v>
      </c>
      <c r="AB11" s="116">
        <v>0.21</v>
      </c>
      <c r="AF11" s="5" t="s">
        <v>389</v>
      </c>
      <c r="AG11" s="7">
        <v>0.127</v>
      </c>
    </row>
    <row r="12" spans="1:33" x14ac:dyDescent="0.25">
      <c r="A12" s="6">
        <v>44754</v>
      </c>
      <c r="B12" s="5">
        <v>65.010002</v>
      </c>
      <c r="C12" s="5">
        <v>58.189999</v>
      </c>
      <c r="D12" s="5">
        <v>65</v>
      </c>
      <c r="E12" s="5">
        <v>66.050003000000004</v>
      </c>
      <c r="F12" s="5">
        <v>64.299262999999996</v>
      </c>
      <c r="G12" s="5">
        <v>567000</v>
      </c>
      <c r="AA12" s="5" t="s">
        <v>320</v>
      </c>
      <c r="AB12" s="116">
        <v>0.19</v>
      </c>
      <c r="AF12" s="5" t="s">
        <v>390</v>
      </c>
      <c r="AG12" s="7">
        <v>0.127</v>
      </c>
    </row>
    <row r="13" spans="1:33" x14ac:dyDescent="0.25">
      <c r="A13" s="6">
        <v>44755</v>
      </c>
      <c r="B13" s="5">
        <v>65.540001000000004</v>
      </c>
      <c r="C13" s="5">
        <v>58.16</v>
      </c>
      <c r="D13" s="5">
        <v>64.550003000000004</v>
      </c>
      <c r="E13" s="5">
        <v>65.160004000000001</v>
      </c>
      <c r="F13" s="5">
        <v>63.432853999999999</v>
      </c>
      <c r="G13" s="5">
        <v>577200</v>
      </c>
      <c r="AF13" s="5" t="s">
        <v>391</v>
      </c>
      <c r="AG13" s="7">
        <v>0.13100000000000001</v>
      </c>
    </row>
    <row r="14" spans="1:33" x14ac:dyDescent="0.25">
      <c r="A14" s="6">
        <v>44756</v>
      </c>
      <c r="B14" s="5">
        <v>63.630001</v>
      </c>
      <c r="C14" s="5">
        <v>56.720001000000003</v>
      </c>
      <c r="D14" s="5">
        <v>62.790000999999997</v>
      </c>
      <c r="E14" s="5">
        <v>63.860000999999997</v>
      </c>
      <c r="F14" s="5">
        <v>62.167309000000003</v>
      </c>
      <c r="G14" s="5">
        <v>588600</v>
      </c>
      <c r="AF14" s="5" t="s">
        <v>392</v>
      </c>
      <c r="AG14" s="7">
        <v>0.13900000000000001</v>
      </c>
    </row>
    <row r="15" spans="1:33" x14ac:dyDescent="0.25">
      <c r="A15" s="6">
        <v>44757</v>
      </c>
      <c r="B15" s="5">
        <v>65.129997000000003</v>
      </c>
      <c r="C15" s="5">
        <v>57.810001</v>
      </c>
      <c r="D15" s="5">
        <v>64.010002</v>
      </c>
      <c r="E15" s="5">
        <v>66.400002000000001</v>
      </c>
      <c r="F15" s="5">
        <v>64.639983999999998</v>
      </c>
      <c r="G15" s="5">
        <v>554000</v>
      </c>
      <c r="AF15" s="5" t="s">
        <v>393</v>
      </c>
      <c r="AG15" s="7">
        <v>0.14699999999999999</v>
      </c>
    </row>
    <row r="16" spans="1:33" x14ac:dyDescent="0.25">
      <c r="A16" s="6">
        <v>44760</v>
      </c>
      <c r="B16" s="5">
        <v>67.199996999999996</v>
      </c>
      <c r="C16" s="5">
        <v>59.41</v>
      </c>
      <c r="D16" s="5">
        <v>67.080001999999993</v>
      </c>
      <c r="E16" s="5">
        <v>67.379997000000003</v>
      </c>
      <c r="F16" s="5">
        <v>65.594002000000003</v>
      </c>
      <c r="G16" s="5">
        <v>956400</v>
      </c>
      <c r="AF16" s="5" t="s">
        <v>394</v>
      </c>
      <c r="AG16" s="7">
        <v>0.155</v>
      </c>
    </row>
    <row r="17" spans="1:33" x14ac:dyDescent="0.25">
      <c r="A17" s="6">
        <v>44761</v>
      </c>
      <c r="B17" s="5">
        <v>68.550003000000004</v>
      </c>
      <c r="C17" s="5">
        <v>59.75</v>
      </c>
      <c r="D17" s="5">
        <v>68.279999000000004</v>
      </c>
      <c r="E17" s="5">
        <v>69.790001000000004</v>
      </c>
      <c r="F17" s="5">
        <v>67.940124999999995</v>
      </c>
      <c r="G17" s="5">
        <v>837100</v>
      </c>
      <c r="AF17" s="5" t="s">
        <v>395</v>
      </c>
      <c r="AG17" s="7">
        <v>0.16500000000000001</v>
      </c>
    </row>
    <row r="18" spans="1:33" x14ac:dyDescent="0.25">
      <c r="A18" s="6">
        <v>44762</v>
      </c>
      <c r="B18" s="5">
        <v>68.970000999999996</v>
      </c>
      <c r="C18" s="5">
        <v>60.619999</v>
      </c>
      <c r="D18" s="5">
        <v>68.550003000000004</v>
      </c>
      <c r="E18" s="5">
        <v>71.160004000000001</v>
      </c>
      <c r="F18" s="5">
        <v>69.273810999999995</v>
      </c>
      <c r="G18" s="5">
        <v>1150400</v>
      </c>
      <c r="AF18" s="5" t="s">
        <v>396</v>
      </c>
      <c r="AG18" s="7">
        <v>0.16800000000000001</v>
      </c>
    </row>
    <row r="19" spans="1:33" x14ac:dyDescent="0.25">
      <c r="A19" s="6">
        <v>44763</v>
      </c>
      <c r="B19" s="5">
        <v>71.169998000000007</v>
      </c>
      <c r="C19" s="5">
        <v>61.48</v>
      </c>
      <c r="D19" s="5">
        <v>69.959998999999996</v>
      </c>
      <c r="E19" s="5">
        <v>71.589995999999999</v>
      </c>
      <c r="F19" s="5">
        <v>69.692406000000005</v>
      </c>
      <c r="G19" s="5">
        <v>1214400</v>
      </c>
      <c r="AF19" s="5" t="s">
        <v>397</v>
      </c>
      <c r="AG19" s="7">
        <v>0.17</v>
      </c>
    </row>
    <row r="20" spans="1:33" x14ac:dyDescent="0.25">
      <c r="A20" s="6">
        <v>44764</v>
      </c>
      <c r="B20" s="5">
        <v>71.930000000000007</v>
      </c>
      <c r="C20" s="5">
        <v>61.950001</v>
      </c>
      <c r="D20" s="5">
        <v>69.319999999999993</v>
      </c>
      <c r="E20" s="5">
        <v>69.849997999999999</v>
      </c>
      <c r="F20" s="5">
        <v>67.998535000000004</v>
      </c>
      <c r="G20" s="5">
        <v>652700</v>
      </c>
      <c r="AF20" s="5" t="s">
        <v>398</v>
      </c>
      <c r="AG20" s="7">
        <v>0.17199999999999999</v>
      </c>
    </row>
    <row r="21" spans="1:33" x14ac:dyDescent="0.25">
      <c r="A21" s="6">
        <v>44767</v>
      </c>
      <c r="B21" s="5">
        <v>70.879997000000003</v>
      </c>
      <c r="C21" s="5">
        <v>61.560001</v>
      </c>
      <c r="D21" s="5">
        <v>70.510002</v>
      </c>
      <c r="E21" s="5">
        <v>72.089995999999999</v>
      </c>
      <c r="F21" s="5">
        <v>70.179160999999993</v>
      </c>
      <c r="G21" s="5">
        <v>727800</v>
      </c>
      <c r="AF21" s="5" t="s">
        <v>399</v>
      </c>
      <c r="AG21" s="7">
        <v>0.17</v>
      </c>
    </row>
    <row r="22" spans="1:33" x14ac:dyDescent="0.25">
      <c r="A22" s="6">
        <v>44768</v>
      </c>
      <c r="B22" s="5">
        <v>71.160004000000001</v>
      </c>
      <c r="C22" s="5">
        <v>61.849997999999999</v>
      </c>
      <c r="D22" s="5">
        <v>69.370002999999997</v>
      </c>
      <c r="E22" s="5">
        <v>69.389999000000003</v>
      </c>
      <c r="F22" s="5">
        <v>67.550728000000007</v>
      </c>
      <c r="G22" s="5">
        <v>606000</v>
      </c>
      <c r="AF22" s="5" t="s">
        <v>400</v>
      </c>
      <c r="AG22" s="7">
        <v>0.17399999999999999</v>
      </c>
    </row>
    <row r="23" spans="1:33" x14ac:dyDescent="0.25">
      <c r="A23" s="6">
        <v>44769</v>
      </c>
      <c r="B23" s="5">
        <v>69.650002000000001</v>
      </c>
      <c r="C23" s="5">
        <v>61.900002000000001</v>
      </c>
      <c r="D23" s="5">
        <v>69.489998</v>
      </c>
      <c r="E23" s="5">
        <v>70.790001000000004</v>
      </c>
      <c r="F23" s="5">
        <v>68.913628000000003</v>
      </c>
      <c r="G23" s="5">
        <v>618600</v>
      </c>
      <c r="AF23" s="5" t="s">
        <v>401</v>
      </c>
      <c r="AG23" s="7">
        <v>0.17899999999999999</v>
      </c>
    </row>
    <row r="24" spans="1:33" x14ac:dyDescent="0.25">
      <c r="A24" s="6">
        <v>44770</v>
      </c>
      <c r="B24" s="5">
        <v>70.470000999999996</v>
      </c>
      <c r="C24" s="5">
        <v>62.810001</v>
      </c>
      <c r="D24" s="5">
        <v>68.959998999999996</v>
      </c>
      <c r="E24" s="5">
        <v>70.459998999999996</v>
      </c>
      <c r="F24" s="5">
        <v>68.592369000000005</v>
      </c>
      <c r="G24" s="5">
        <v>603700</v>
      </c>
      <c r="AF24" s="5" t="s">
        <v>402</v>
      </c>
      <c r="AG24" s="7">
        <v>0.185</v>
      </c>
    </row>
    <row r="25" spans="1:33" x14ac:dyDescent="0.25">
      <c r="A25" s="6">
        <v>44771</v>
      </c>
      <c r="B25" s="5">
        <v>70.099997999999999</v>
      </c>
      <c r="C25" s="5">
        <v>62.919998</v>
      </c>
      <c r="D25" s="5">
        <v>70</v>
      </c>
      <c r="E25" s="5">
        <v>71.779999000000004</v>
      </c>
      <c r="F25" s="5">
        <v>70.276336999999998</v>
      </c>
      <c r="G25" s="5">
        <v>1010300</v>
      </c>
      <c r="AF25" s="5" t="s">
        <v>403</v>
      </c>
      <c r="AG25" s="7">
        <v>0.192</v>
      </c>
    </row>
    <row r="26" spans="1:33" x14ac:dyDescent="0.25">
      <c r="A26" s="6">
        <v>44774</v>
      </c>
      <c r="B26" s="5">
        <v>71.059997999999993</v>
      </c>
      <c r="C26" s="5">
        <v>63.389999000000003</v>
      </c>
      <c r="D26" s="5">
        <v>70.410004000000001</v>
      </c>
      <c r="E26" s="5">
        <v>71.440002000000007</v>
      </c>
      <c r="F26" s="5">
        <v>69.943459000000004</v>
      </c>
      <c r="G26" s="5">
        <v>906600</v>
      </c>
    </row>
    <row r="27" spans="1:33" x14ac:dyDescent="0.25">
      <c r="A27" s="6">
        <v>44775</v>
      </c>
      <c r="B27" s="5">
        <v>71.040001000000004</v>
      </c>
      <c r="C27" s="5">
        <v>63.619999</v>
      </c>
      <c r="D27" s="5">
        <v>69.959998999999996</v>
      </c>
      <c r="E27" s="5">
        <v>70.190002000000007</v>
      </c>
      <c r="F27" s="5">
        <v>68.719650000000001</v>
      </c>
      <c r="G27" s="5">
        <v>732400</v>
      </c>
    </row>
    <row r="28" spans="1:33" x14ac:dyDescent="0.25">
      <c r="A28" s="6">
        <v>44776</v>
      </c>
      <c r="B28" s="5">
        <v>70.849997999999999</v>
      </c>
      <c r="C28" s="5">
        <v>63.540000999999997</v>
      </c>
      <c r="D28" s="5">
        <v>70.260002</v>
      </c>
      <c r="E28" s="5">
        <v>70.699996999999996</v>
      </c>
      <c r="F28" s="5">
        <v>69.218964</v>
      </c>
      <c r="G28" s="5">
        <v>658900</v>
      </c>
      <c r="AF28" s="5" t="s">
        <v>405</v>
      </c>
      <c r="AG28" s="7">
        <v>0.22975000000000001</v>
      </c>
    </row>
    <row r="29" spans="1:33" x14ac:dyDescent="0.25">
      <c r="A29" s="6">
        <v>44777</v>
      </c>
      <c r="B29" s="5">
        <v>70.440002000000007</v>
      </c>
      <c r="C29" s="5">
        <v>63.759998000000003</v>
      </c>
      <c r="D29" s="5">
        <v>69.029999000000004</v>
      </c>
      <c r="E29" s="5">
        <v>69.120002999999997</v>
      </c>
      <c r="F29" s="5">
        <v>67.672066000000001</v>
      </c>
      <c r="G29" s="5">
        <v>589600</v>
      </c>
      <c r="AF29" s="5" t="s">
        <v>406</v>
      </c>
      <c r="AG29" s="7">
        <v>0.25800000000000001</v>
      </c>
    </row>
    <row r="30" spans="1:33" x14ac:dyDescent="0.25">
      <c r="A30" s="6">
        <v>44778</v>
      </c>
      <c r="B30" s="5">
        <v>68.680000000000007</v>
      </c>
      <c r="C30" s="5">
        <v>63.25</v>
      </c>
      <c r="D30" s="5">
        <v>68.589995999999999</v>
      </c>
      <c r="E30" s="5">
        <v>70.230002999999996</v>
      </c>
      <c r="F30" s="5">
        <v>68.758812000000006</v>
      </c>
      <c r="G30" s="5">
        <v>480200</v>
      </c>
      <c r="AF30" s="5" t="s">
        <v>407</v>
      </c>
      <c r="AG30" s="7">
        <v>0.23799999999999999</v>
      </c>
    </row>
    <row r="31" spans="1:33" x14ac:dyDescent="0.25">
      <c r="A31" s="6">
        <v>44781</v>
      </c>
      <c r="B31" s="5">
        <v>70.389999000000003</v>
      </c>
      <c r="C31" s="5">
        <v>64.199996999999996</v>
      </c>
      <c r="D31" s="5">
        <v>69.980002999999996</v>
      </c>
      <c r="E31" s="5">
        <v>70.150002000000001</v>
      </c>
      <c r="F31" s="5">
        <v>68.680481</v>
      </c>
      <c r="G31" s="5">
        <v>373100</v>
      </c>
      <c r="AF31" s="5" t="s">
        <v>408</v>
      </c>
      <c r="AG31" s="7">
        <v>0.252</v>
      </c>
    </row>
    <row r="32" spans="1:33" x14ac:dyDescent="0.25">
      <c r="A32" s="6">
        <v>44782</v>
      </c>
      <c r="B32" s="5">
        <v>70.260002</v>
      </c>
      <c r="C32" s="5">
        <v>64.029999000000004</v>
      </c>
      <c r="D32" s="5">
        <v>69.25</v>
      </c>
      <c r="E32" s="5">
        <v>70.089995999999999</v>
      </c>
      <c r="F32" s="5">
        <v>68.621735000000001</v>
      </c>
      <c r="G32" s="5">
        <v>536700</v>
      </c>
      <c r="AF32" s="5" t="s">
        <v>409</v>
      </c>
      <c r="AG32" s="7">
        <v>0.26100000000000001</v>
      </c>
    </row>
    <row r="33" spans="1:33" x14ac:dyDescent="0.25">
      <c r="A33" s="6">
        <v>44783</v>
      </c>
      <c r="B33" s="5">
        <v>71.529999000000004</v>
      </c>
      <c r="C33" s="5">
        <v>64.989998</v>
      </c>
      <c r="D33" s="5">
        <v>71.209998999999996</v>
      </c>
      <c r="E33" s="5">
        <v>73.900002000000001</v>
      </c>
      <c r="F33" s="5">
        <v>72.351928999999998</v>
      </c>
      <c r="G33" s="5">
        <v>827700</v>
      </c>
      <c r="AF33" s="5" t="s">
        <v>410</v>
      </c>
      <c r="AG33" s="7">
        <v>0.20300000000000001</v>
      </c>
    </row>
    <row r="34" spans="1:33" x14ac:dyDescent="0.25">
      <c r="A34" s="6">
        <v>44784</v>
      </c>
      <c r="B34" s="5">
        <v>74.230002999999996</v>
      </c>
      <c r="C34" s="5">
        <v>66.139999000000003</v>
      </c>
      <c r="D34" s="5">
        <v>74.230002999999996</v>
      </c>
      <c r="E34" s="5">
        <v>74.660004000000001</v>
      </c>
      <c r="F34" s="5">
        <v>73.096007999999998</v>
      </c>
      <c r="G34" s="5">
        <v>506000</v>
      </c>
    </row>
    <row r="35" spans="1:33" x14ac:dyDescent="0.25">
      <c r="A35" s="6">
        <v>44785</v>
      </c>
      <c r="B35" s="5">
        <v>75.199996999999996</v>
      </c>
      <c r="C35" s="5">
        <v>67.040001000000004</v>
      </c>
      <c r="D35" s="5">
        <v>74.75</v>
      </c>
      <c r="E35" s="5">
        <v>75.989998</v>
      </c>
      <c r="F35" s="5">
        <v>74.398148000000006</v>
      </c>
      <c r="G35" s="5">
        <v>447300</v>
      </c>
    </row>
    <row r="36" spans="1:33" x14ac:dyDescent="0.25">
      <c r="A36" s="6">
        <v>44788</v>
      </c>
      <c r="B36" s="5">
        <v>75.419998000000007</v>
      </c>
      <c r="C36" s="5">
        <v>66.930000000000007</v>
      </c>
      <c r="D36" s="5">
        <v>75.120002999999997</v>
      </c>
      <c r="E36" s="5">
        <v>76.540001000000004</v>
      </c>
      <c r="F36" s="5">
        <v>74.936622999999997</v>
      </c>
      <c r="G36" s="5">
        <v>509200</v>
      </c>
    </row>
    <row r="37" spans="1:33" x14ac:dyDescent="0.25">
      <c r="A37" s="6">
        <v>44789</v>
      </c>
      <c r="B37" s="5">
        <v>76.080001999999993</v>
      </c>
      <c r="C37" s="5">
        <v>67.559997999999993</v>
      </c>
      <c r="D37" s="5">
        <v>76.080001999999993</v>
      </c>
      <c r="E37" s="5">
        <v>77.569999999999993</v>
      </c>
      <c r="F37" s="5">
        <v>75.945053000000001</v>
      </c>
      <c r="G37" s="5">
        <v>483100</v>
      </c>
    </row>
    <row r="38" spans="1:33" x14ac:dyDescent="0.25">
      <c r="A38" s="6">
        <v>44790</v>
      </c>
      <c r="B38" s="5">
        <v>76.389999000000003</v>
      </c>
      <c r="C38" s="5">
        <v>67.720000999999996</v>
      </c>
      <c r="D38" s="5">
        <v>75.980002999999996</v>
      </c>
      <c r="E38" s="5">
        <v>76.470000999999996</v>
      </c>
      <c r="F38" s="5">
        <v>74.868088</v>
      </c>
      <c r="G38" s="5">
        <v>509200</v>
      </c>
    </row>
    <row r="39" spans="1:33" x14ac:dyDescent="0.25">
      <c r="A39" s="6">
        <v>44791</v>
      </c>
      <c r="B39" s="5">
        <v>76.830001999999993</v>
      </c>
      <c r="C39" s="5">
        <v>67.800003000000004</v>
      </c>
      <c r="D39" s="5">
        <v>76.209998999999996</v>
      </c>
      <c r="E39" s="5">
        <v>77.209998999999996</v>
      </c>
      <c r="F39" s="5">
        <v>75.592590000000001</v>
      </c>
      <c r="G39" s="5">
        <v>411700</v>
      </c>
    </row>
    <row r="40" spans="1:33" x14ac:dyDescent="0.25">
      <c r="A40" s="6">
        <v>44792</v>
      </c>
      <c r="B40" s="5">
        <v>76.720000999999996</v>
      </c>
      <c r="C40" s="5">
        <v>67.550003000000004</v>
      </c>
      <c r="D40" s="5">
        <v>75.839995999999999</v>
      </c>
      <c r="E40" s="5">
        <v>76.339995999999999</v>
      </c>
      <c r="F40" s="5">
        <v>74.740814</v>
      </c>
      <c r="G40" s="5">
        <v>802000</v>
      </c>
    </row>
    <row r="41" spans="1:33" x14ac:dyDescent="0.25">
      <c r="A41" s="6">
        <v>44795</v>
      </c>
      <c r="B41" s="5">
        <v>75.169998000000007</v>
      </c>
      <c r="C41" s="5">
        <v>65.900002000000001</v>
      </c>
      <c r="D41" s="5">
        <v>74.040001000000004</v>
      </c>
      <c r="E41" s="5">
        <v>74.430000000000007</v>
      </c>
      <c r="F41" s="5">
        <v>72.870827000000006</v>
      </c>
      <c r="G41" s="5">
        <v>739400</v>
      </c>
    </row>
    <row r="42" spans="1:33" x14ac:dyDescent="0.25">
      <c r="A42" s="6">
        <v>44796</v>
      </c>
      <c r="B42" s="5">
        <v>74.779999000000004</v>
      </c>
      <c r="C42" s="5">
        <v>65.290001000000004</v>
      </c>
      <c r="D42" s="5">
        <v>74.110000999999997</v>
      </c>
      <c r="E42" s="5">
        <v>74.360000999999997</v>
      </c>
      <c r="F42" s="5">
        <v>72.802291999999994</v>
      </c>
      <c r="G42" s="5">
        <v>496400</v>
      </c>
    </row>
    <row r="43" spans="1:33" x14ac:dyDescent="0.25">
      <c r="A43" s="6">
        <v>44797</v>
      </c>
      <c r="B43" s="5">
        <v>74</v>
      </c>
      <c r="C43" s="5">
        <v>64.889999000000003</v>
      </c>
      <c r="D43" s="5">
        <v>73.610000999999997</v>
      </c>
      <c r="E43" s="5">
        <v>74.419998000000007</v>
      </c>
      <c r="F43" s="5">
        <v>72.861030999999997</v>
      </c>
      <c r="G43" s="5">
        <v>281800</v>
      </c>
    </row>
    <row r="44" spans="1:33" x14ac:dyDescent="0.25">
      <c r="A44" s="6">
        <v>44798</v>
      </c>
      <c r="B44" s="5">
        <v>74.519997000000004</v>
      </c>
      <c r="C44" s="5">
        <v>64.699996999999996</v>
      </c>
      <c r="D44" s="5">
        <v>74.519997000000004</v>
      </c>
      <c r="E44" s="5">
        <v>76.169998000000007</v>
      </c>
      <c r="F44" s="5">
        <v>74.574370999999999</v>
      </c>
      <c r="G44" s="5">
        <v>478300</v>
      </c>
    </row>
    <row r="45" spans="1:33" x14ac:dyDescent="0.25">
      <c r="A45" s="6">
        <v>44799</v>
      </c>
      <c r="B45" s="5">
        <v>76.410004000000001</v>
      </c>
      <c r="C45" s="5">
        <v>66.040001000000004</v>
      </c>
      <c r="D45" s="5">
        <v>73.930000000000007</v>
      </c>
      <c r="E45" s="5">
        <v>73.940002000000007</v>
      </c>
      <c r="F45" s="5">
        <v>72.391090000000005</v>
      </c>
      <c r="G45" s="5">
        <v>515600</v>
      </c>
    </row>
    <row r="46" spans="1:33" x14ac:dyDescent="0.25">
      <c r="A46" s="6">
        <v>44802</v>
      </c>
      <c r="B46" s="5">
        <v>73.209998999999996</v>
      </c>
      <c r="C46" s="5">
        <v>63.709999000000003</v>
      </c>
      <c r="D46" s="5">
        <v>72.610000999999997</v>
      </c>
      <c r="E46" s="5">
        <v>73.209998999999996</v>
      </c>
      <c r="F46" s="5">
        <v>71.676376000000005</v>
      </c>
      <c r="G46" s="5">
        <v>657900</v>
      </c>
    </row>
    <row r="47" spans="1:33" x14ac:dyDescent="0.25">
      <c r="A47" s="6">
        <v>44803</v>
      </c>
      <c r="B47" s="5">
        <v>73.540001000000004</v>
      </c>
      <c r="C47" s="5">
        <v>63.32</v>
      </c>
      <c r="D47" s="5">
        <v>71.730002999999996</v>
      </c>
      <c r="E47" s="5">
        <v>72.779999000000004</v>
      </c>
      <c r="F47" s="5">
        <v>71.255386000000001</v>
      </c>
      <c r="G47" s="5">
        <v>656300</v>
      </c>
    </row>
    <row r="48" spans="1:33" x14ac:dyDescent="0.25">
      <c r="A48" s="6">
        <v>44804</v>
      </c>
      <c r="B48" s="5">
        <v>73</v>
      </c>
      <c r="C48" s="5">
        <v>63.259998000000003</v>
      </c>
      <c r="D48" s="5">
        <v>71.980002999999996</v>
      </c>
      <c r="E48" s="5">
        <v>72.169998000000007</v>
      </c>
      <c r="F48" s="5">
        <v>70.658164999999997</v>
      </c>
      <c r="G48" s="5">
        <v>455400</v>
      </c>
    </row>
    <row r="49" spans="1:48" x14ac:dyDescent="0.25">
      <c r="A49" s="6">
        <v>44805</v>
      </c>
      <c r="B49" s="5">
        <v>71.989998</v>
      </c>
      <c r="C49" s="5">
        <v>62.310001</v>
      </c>
      <c r="D49" s="5">
        <v>70.489998</v>
      </c>
      <c r="E49" s="5">
        <v>71.730002999999996</v>
      </c>
      <c r="F49" s="5">
        <v>70.227385999999996</v>
      </c>
      <c r="G49" s="5">
        <v>615200</v>
      </c>
    </row>
    <row r="50" spans="1:48" x14ac:dyDescent="0.25">
      <c r="A50" s="6">
        <v>44806</v>
      </c>
      <c r="B50" s="5">
        <v>72.769997000000004</v>
      </c>
      <c r="C50" s="5">
        <v>62.779998999999997</v>
      </c>
      <c r="D50" s="5">
        <v>70.290001000000004</v>
      </c>
      <c r="E50" s="5">
        <v>70.5</v>
      </c>
      <c r="F50" s="5">
        <v>69.023148000000006</v>
      </c>
      <c r="G50" s="5">
        <v>981600</v>
      </c>
    </row>
    <row r="51" spans="1:48" x14ac:dyDescent="0.25">
      <c r="A51" s="6">
        <v>44810</v>
      </c>
      <c r="B51" s="5">
        <v>70.980002999999996</v>
      </c>
      <c r="C51" s="5">
        <v>61.990001999999997</v>
      </c>
      <c r="D51" s="5">
        <v>68.599997999999999</v>
      </c>
      <c r="E51" s="5">
        <v>69.620002999999997</v>
      </c>
      <c r="F51" s="5">
        <v>68.161591000000001</v>
      </c>
      <c r="G51" s="5">
        <v>762000</v>
      </c>
    </row>
    <row r="52" spans="1:48" x14ac:dyDescent="0.25">
      <c r="A52" s="6">
        <v>44811</v>
      </c>
      <c r="B52" s="5">
        <v>69.389999000000003</v>
      </c>
      <c r="C52" s="5">
        <v>60.48</v>
      </c>
      <c r="D52" s="5">
        <v>69.339995999999999</v>
      </c>
      <c r="E52" s="5">
        <v>71.790001000000004</v>
      </c>
      <c r="F52" s="5">
        <v>70.286124999999998</v>
      </c>
      <c r="G52" s="5">
        <v>585600</v>
      </c>
    </row>
    <row r="53" spans="1:48" x14ac:dyDescent="0.25">
      <c r="A53" s="6">
        <v>44812</v>
      </c>
      <c r="B53" s="5">
        <v>71.180000000000007</v>
      </c>
      <c r="C53" s="5">
        <v>61.419998</v>
      </c>
      <c r="D53" s="5">
        <v>70.889999000000003</v>
      </c>
      <c r="E53" s="5">
        <v>73.610000999999997</v>
      </c>
      <c r="F53" s="5">
        <v>72.068008000000006</v>
      </c>
      <c r="G53" s="5">
        <v>558700</v>
      </c>
    </row>
    <row r="54" spans="1:48" x14ac:dyDescent="0.25">
      <c r="A54" s="6">
        <v>44813</v>
      </c>
      <c r="B54" s="5">
        <v>74.239998</v>
      </c>
      <c r="C54" s="5">
        <v>63.849997999999999</v>
      </c>
      <c r="D54" s="5">
        <v>74.190002000000007</v>
      </c>
      <c r="E54" s="5">
        <v>75.25</v>
      </c>
      <c r="F54" s="5">
        <v>73.673644999999993</v>
      </c>
      <c r="G54" s="5">
        <v>602800</v>
      </c>
    </row>
    <row r="55" spans="1:48" x14ac:dyDescent="0.25">
      <c r="A55" s="6">
        <v>44816</v>
      </c>
      <c r="B55" s="5">
        <v>75.25</v>
      </c>
      <c r="C55" s="5">
        <v>64.180000000000007</v>
      </c>
      <c r="D55" s="5">
        <v>75.25</v>
      </c>
      <c r="E55" s="5">
        <v>76.279999000000004</v>
      </c>
      <c r="F55" s="5">
        <v>74.682068000000001</v>
      </c>
      <c r="G55" s="5">
        <v>634100</v>
      </c>
    </row>
    <row r="56" spans="1:48" x14ac:dyDescent="0.25">
      <c r="A56" s="6">
        <v>44817</v>
      </c>
      <c r="B56" s="5">
        <v>74.040001000000004</v>
      </c>
      <c r="C56" s="5">
        <v>63.540000999999997</v>
      </c>
      <c r="D56" s="5">
        <v>72.709998999999996</v>
      </c>
      <c r="E56" s="5">
        <v>73.059997999999993</v>
      </c>
      <c r="F56" s="5">
        <v>71.529517999999996</v>
      </c>
      <c r="G56" s="5">
        <v>594900</v>
      </c>
    </row>
    <row r="57" spans="1:48" x14ac:dyDescent="0.25">
      <c r="A57" s="6">
        <v>44818</v>
      </c>
      <c r="B57" s="5">
        <v>73.569999999999993</v>
      </c>
      <c r="C57" s="5">
        <v>62.720001000000003</v>
      </c>
      <c r="D57" s="5">
        <v>72.389999000000003</v>
      </c>
      <c r="E57" s="5">
        <v>73.389999000000003</v>
      </c>
      <c r="F57" s="5">
        <v>71.852608000000004</v>
      </c>
      <c r="G57" s="5">
        <v>730900</v>
      </c>
    </row>
    <row r="58" spans="1:48" x14ac:dyDescent="0.25">
      <c r="A58" s="6">
        <v>44819</v>
      </c>
      <c r="B58" s="5">
        <v>73.339995999999999</v>
      </c>
      <c r="C58" s="5">
        <v>62.630001</v>
      </c>
      <c r="D58" s="5">
        <v>73.339995999999999</v>
      </c>
      <c r="E58" s="5">
        <v>74.199996999999996</v>
      </c>
      <c r="F58" s="5">
        <v>72.645638000000005</v>
      </c>
      <c r="G58" s="5">
        <v>632700</v>
      </c>
    </row>
    <row r="59" spans="1:48" x14ac:dyDescent="0.25">
      <c r="A59" s="6">
        <v>44820</v>
      </c>
      <c r="B59" s="5">
        <v>72.779999000000004</v>
      </c>
      <c r="C59" s="5">
        <v>62.790000999999997</v>
      </c>
      <c r="D59" s="5">
        <v>71.400002000000001</v>
      </c>
      <c r="E59" s="5">
        <v>72.669998000000007</v>
      </c>
      <c r="F59" s="5">
        <v>71.147689999999997</v>
      </c>
      <c r="G59" s="5">
        <v>2528600</v>
      </c>
      <c r="AO59" s="5">
        <v>2023</v>
      </c>
      <c r="AP59" s="5">
        <v>2024</v>
      </c>
      <c r="AQ59" s="5">
        <v>2025</v>
      </c>
      <c r="AR59" s="5">
        <v>2026</v>
      </c>
      <c r="AS59" s="5">
        <v>2027</v>
      </c>
      <c r="AT59" s="5">
        <v>2028</v>
      </c>
      <c r="AU59" s="5">
        <v>2029</v>
      </c>
      <c r="AV59" s="5">
        <v>2030</v>
      </c>
    </row>
    <row r="60" spans="1:48" x14ac:dyDescent="0.25">
      <c r="A60" s="6">
        <v>44823</v>
      </c>
      <c r="B60" s="5">
        <v>71.449996999999996</v>
      </c>
      <c r="C60" s="5">
        <v>61.84</v>
      </c>
      <c r="D60" s="5">
        <v>71.449996999999996</v>
      </c>
      <c r="E60" s="5">
        <v>74.190002000000007</v>
      </c>
      <c r="F60" s="5">
        <v>72.635857000000001</v>
      </c>
      <c r="G60" s="5">
        <v>667200</v>
      </c>
      <c r="AO60" s="5">
        <v>92</v>
      </c>
      <c r="AP60" s="5">
        <v>58</v>
      </c>
      <c r="AQ60" s="5">
        <v>47</v>
      </c>
      <c r="AR60" s="5">
        <v>30</v>
      </c>
      <c r="AS60" s="5">
        <v>37</v>
      </c>
      <c r="AT60" s="5">
        <v>24</v>
      </c>
      <c r="AU60" s="5">
        <v>31</v>
      </c>
      <c r="AV60" s="5">
        <v>18</v>
      </c>
    </row>
    <row r="61" spans="1:48" x14ac:dyDescent="0.25">
      <c r="A61" s="6">
        <v>44824</v>
      </c>
      <c r="B61" s="5">
        <v>73.690002000000007</v>
      </c>
      <c r="C61" s="5">
        <v>63.27</v>
      </c>
      <c r="D61" s="5">
        <v>72.900002000000001</v>
      </c>
      <c r="E61" s="5">
        <v>73.589995999999999</v>
      </c>
      <c r="F61" s="5">
        <v>72.048409000000007</v>
      </c>
      <c r="G61" s="5">
        <v>509000</v>
      </c>
      <c r="AO61" s="5">
        <f>SUM(AO60:AV60)</f>
        <v>337</v>
      </c>
    </row>
    <row r="62" spans="1:48" x14ac:dyDescent="0.25">
      <c r="A62" s="6">
        <v>44825</v>
      </c>
      <c r="B62" s="5">
        <v>73.720000999999996</v>
      </c>
      <c r="C62" s="5">
        <v>63.720001000000003</v>
      </c>
      <c r="D62" s="5">
        <v>72.470000999999996</v>
      </c>
      <c r="E62" s="5">
        <v>72.470000999999996</v>
      </c>
      <c r="F62" s="5">
        <v>70.951888999999994</v>
      </c>
      <c r="G62" s="5">
        <v>484400</v>
      </c>
      <c r="AO62" s="5">
        <v>2023</v>
      </c>
      <c r="AP62" s="5">
        <v>2024</v>
      </c>
      <c r="AQ62" s="5">
        <v>2025</v>
      </c>
      <c r="AR62" s="5">
        <v>2026</v>
      </c>
      <c r="AS62" s="5">
        <v>2027</v>
      </c>
      <c r="AT62" s="5">
        <v>2028</v>
      </c>
      <c r="AU62" s="5">
        <v>2029</v>
      </c>
      <c r="AV62" s="5">
        <v>2030</v>
      </c>
    </row>
    <row r="63" spans="1:48" x14ac:dyDescent="0.25">
      <c r="A63" s="6">
        <v>44826</v>
      </c>
      <c r="B63" s="5">
        <v>72.629997000000003</v>
      </c>
      <c r="C63" s="5">
        <v>62.91</v>
      </c>
      <c r="D63" s="5">
        <v>69.529999000000004</v>
      </c>
      <c r="E63" s="5">
        <v>69.730002999999996</v>
      </c>
      <c r="F63" s="5">
        <v>68.269287000000006</v>
      </c>
      <c r="G63" s="5">
        <v>760500</v>
      </c>
      <c r="AO63" s="16">
        <f>AO60/$AO$61</f>
        <v>0.27299703264094954</v>
      </c>
      <c r="AP63" s="16">
        <f t="shared" ref="AP63:AV63" si="0">AP60/$AO$61</f>
        <v>0.17210682492581603</v>
      </c>
      <c r="AQ63" s="16">
        <f t="shared" si="0"/>
        <v>0.1394658753709199</v>
      </c>
      <c r="AR63" s="16">
        <f t="shared" si="0"/>
        <v>8.9020771513353122E-2</v>
      </c>
      <c r="AS63" s="16">
        <f t="shared" si="0"/>
        <v>0.10979228486646884</v>
      </c>
      <c r="AT63" s="16">
        <f t="shared" si="0"/>
        <v>7.1216617210682495E-2</v>
      </c>
      <c r="AU63" s="16">
        <f t="shared" si="0"/>
        <v>9.1988130563798218E-2</v>
      </c>
      <c r="AV63" s="16">
        <f t="shared" si="0"/>
        <v>5.3412462908011868E-2</v>
      </c>
    </row>
    <row r="64" spans="1:48" x14ac:dyDescent="0.25">
      <c r="A64" s="6">
        <v>44827</v>
      </c>
      <c r="B64" s="5">
        <v>68.709998999999996</v>
      </c>
      <c r="C64" s="5">
        <v>60.549999</v>
      </c>
      <c r="D64" s="5">
        <v>66.300003000000004</v>
      </c>
      <c r="E64" s="5">
        <v>67.620002999999997</v>
      </c>
      <c r="F64" s="5">
        <v>66.203484000000003</v>
      </c>
      <c r="G64" s="5">
        <v>844700</v>
      </c>
      <c r="AO64" s="18"/>
      <c r="AP64" s="18">
        <f>SUM(AO63:AP63)</f>
        <v>0.44510385756676557</v>
      </c>
    </row>
    <row r="65" spans="1:7" x14ac:dyDescent="0.25">
      <c r="A65" s="6">
        <v>44830</v>
      </c>
      <c r="B65" s="5">
        <v>67.160004000000001</v>
      </c>
      <c r="C65" s="5">
        <v>59.799999</v>
      </c>
      <c r="D65" s="5">
        <v>66.690002000000007</v>
      </c>
      <c r="E65" s="5">
        <v>67.059997999999993</v>
      </c>
      <c r="F65" s="5">
        <v>65.655204999999995</v>
      </c>
      <c r="G65" s="5">
        <v>774100</v>
      </c>
    </row>
    <row r="66" spans="1:7" x14ac:dyDescent="0.25">
      <c r="A66" s="6">
        <v>44831</v>
      </c>
      <c r="B66" s="5">
        <v>67.540001000000004</v>
      </c>
      <c r="C66" s="5">
        <v>60.209999000000003</v>
      </c>
      <c r="D66" s="5">
        <v>65.769997000000004</v>
      </c>
      <c r="E66" s="5">
        <v>66.839995999999999</v>
      </c>
      <c r="F66" s="5">
        <v>65.439819</v>
      </c>
      <c r="G66" s="5">
        <v>707100</v>
      </c>
    </row>
    <row r="67" spans="1:7" x14ac:dyDescent="0.25">
      <c r="A67" s="6">
        <v>44832</v>
      </c>
      <c r="B67" s="5">
        <v>67.300003000000004</v>
      </c>
      <c r="C67" s="5">
        <v>59.23</v>
      </c>
      <c r="D67" s="5">
        <v>67</v>
      </c>
      <c r="E67" s="5">
        <v>68.339995999999999</v>
      </c>
      <c r="F67" s="5">
        <v>66.908394000000001</v>
      </c>
      <c r="G67" s="5">
        <v>581900</v>
      </c>
    </row>
    <row r="68" spans="1:7" x14ac:dyDescent="0.25">
      <c r="A68" s="6">
        <v>44833</v>
      </c>
      <c r="B68" s="5">
        <v>67.25</v>
      </c>
      <c r="C68" s="5">
        <v>59.299999</v>
      </c>
      <c r="D68" s="5">
        <v>66.110000999999997</v>
      </c>
      <c r="E68" s="5">
        <v>67.610000999999997</v>
      </c>
      <c r="F68" s="5">
        <v>66.193695000000005</v>
      </c>
      <c r="G68" s="5">
        <v>598700</v>
      </c>
    </row>
    <row r="69" spans="1:7" x14ac:dyDescent="0.25">
      <c r="A69" s="6">
        <v>44834</v>
      </c>
      <c r="B69" s="5">
        <v>67.809997999999993</v>
      </c>
      <c r="C69" s="5">
        <v>59.09</v>
      </c>
      <c r="D69" s="5">
        <v>67</v>
      </c>
      <c r="E69" s="5">
        <v>67.139999000000003</v>
      </c>
      <c r="F69" s="5">
        <v>65.733542999999997</v>
      </c>
      <c r="G69" s="5">
        <v>883100</v>
      </c>
    </row>
    <row r="70" spans="1:7" x14ac:dyDescent="0.25">
      <c r="A70" s="6">
        <v>44837</v>
      </c>
      <c r="B70" s="5">
        <v>68.050003000000004</v>
      </c>
      <c r="C70" s="5">
        <v>59.540000999999997</v>
      </c>
      <c r="D70" s="5">
        <v>66.809997999999993</v>
      </c>
      <c r="E70" s="5">
        <v>69.269997000000004</v>
      </c>
      <c r="F70" s="5">
        <v>67.818909000000005</v>
      </c>
      <c r="G70" s="5">
        <v>726200</v>
      </c>
    </row>
    <row r="71" spans="1:7" x14ac:dyDescent="0.25">
      <c r="A71" s="6">
        <v>44838</v>
      </c>
      <c r="B71" s="5">
        <v>70.720000999999996</v>
      </c>
      <c r="C71" s="5">
        <v>61.009998000000003</v>
      </c>
      <c r="D71" s="5">
        <v>70.559997999999993</v>
      </c>
      <c r="E71" s="5">
        <v>73.860000999999997</v>
      </c>
      <c r="F71" s="5">
        <v>72.312766999999994</v>
      </c>
      <c r="G71" s="5">
        <v>743200</v>
      </c>
    </row>
    <row r="72" spans="1:7" x14ac:dyDescent="0.25">
      <c r="A72" s="6">
        <v>44839</v>
      </c>
      <c r="B72" s="5">
        <v>72.180000000000007</v>
      </c>
      <c r="C72" s="5">
        <v>61.950001</v>
      </c>
      <c r="D72" s="5">
        <v>71.010002</v>
      </c>
      <c r="E72" s="5">
        <v>73.550003000000004</v>
      </c>
      <c r="F72" s="5">
        <v>72.009262000000007</v>
      </c>
      <c r="G72" s="5">
        <v>666200</v>
      </c>
    </row>
    <row r="73" spans="1:7" x14ac:dyDescent="0.25">
      <c r="A73" s="6">
        <v>44840</v>
      </c>
      <c r="B73" s="5">
        <v>72.830001999999993</v>
      </c>
      <c r="C73" s="5">
        <v>61.849997999999999</v>
      </c>
      <c r="D73" s="5">
        <v>72.629997000000003</v>
      </c>
      <c r="E73" s="5">
        <v>73.050003000000004</v>
      </c>
      <c r="F73" s="5">
        <v>71.519729999999996</v>
      </c>
      <c r="G73" s="5">
        <v>492600</v>
      </c>
    </row>
    <row r="74" spans="1:7" x14ac:dyDescent="0.25">
      <c r="A74" s="6">
        <v>44841</v>
      </c>
      <c r="B74" s="5">
        <v>72.269997000000004</v>
      </c>
      <c r="C74" s="5">
        <v>61.240001999999997</v>
      </c>
      <c r="D74" s="5">
        <v>70.480002999999996</v>
      </c>
      <c r="E74" s="5">
        <v>71.059997999999993</v>
      </c>
      <c r="F74" s="5">
        <v>69.571419000000006</v>
      </c>
      <c r="G74" s="5">
        <v>593400</v>
      </c>
    </row>
    <row r="75" spans="1:7" x14ac:dyDescent="0.25">
      <c r="A75" s="6">
        <v>44844</v>
      </c>
      <c r="B75" s="5">
        <v>71.660004000000001</v>
      </c>
      <c r="C75" s="5">
        <v>60.75</v>
      </c>
      <c r="D75" s="5">
        <v>70.199996999999996</v>
      </c>
      <c r="E75" s="5">
        <v>70.709998999999996</v>
      </c>
      <c r="F75" s="5">
        <v>69.228745000000004</v>
      </c>
      <c r="G75" s="5">
        <v>614600</v>
      </c>
    </row>
    <row r="76" spans="1:7" x14ac:dyDescent="0.25">
      <c r="A76" s="6">
        <v>44845</v>
      </c>
      <c r="B76" s="5">
        <v>70.330001999999993</v>
      </c>
      <c r="C76" s="5">
        <v>59.849997999999999</v>
      </c>
      <c r="D76" s="5">
        <v>69.309997999999993</v>
      </c>
      <c r="E76" s="5">
        <v>69.860000999999997</v>
      </c>
      <c r="F76" s="5">
        <v>68.396561000000005</v>
      </c>
      <c r="G76" s="5">
        <v>725200</v>
      </c>
    </row>
    <row r="77" spans="1:7" x14ac:dyDescent="0.25">
      <c r="A77" s="6">
        <v>44846</v>
      </c>
      <c r="B77" s="5">
        <v>69.550003000000004</v>
      </c>
      <c r="C77" s="5">
        <v>60.049999</v>
      </c>
      <c r="D77" s="5">
        <v>68.470000999999996</v>
      </c>
      <c r="E77" s="5">
        <v>68.930000000000007</v>
      </c>
      <c r="F77" s="5">
        <v>67.486037999999994</v>
      </c>
      <c r="G77" s="5">
        <v>775100</v>
      </c>
    </row>
    <row r="78" spans="1:7" x14ac:dyDescent="0.25">
      <c r="A78" s="6">
        <v>44847</v>
      </c>
      <c r="B78" s="5">
        <v>67.230002999999996</v>
      </c>
      <c r="C78" s="5">
        <v>58.93</v>
      </c>
      <c r="D78" s="5">
        <v>66.319999999999993</v>
      </c>
      <c r="E78" s="5">
        <v>71.419998000000007</v>
      </c>
      <c r="F78" s="5">
        <v>69.923882000000006</v>
      </c>
      <c r="G78" s="5">
        <v>773900</v>
      </c>
    </row>
    <row r="79" spans="1:7" x14ac:dyDescent="0.25">
      <c r="A79" s="6">
        <v>44848</v>
      </c>
      <c r="B79" s="5">
        <v>72.459998999999996</v>
      </c>
      <c r="C79" s="5">
        <v>62.799999</v>
      </c>
      <c r="D79" s="5">
        <v>68.949996999999996</v>
      </c>
      <c r="E79" s="5">
        <v>69.160004000000001</v>
      </c>
      <c r="F79" s="5">
        <v>67.711226999999994</v>
      </c>
      <c r="G79" s="5">
        <v>943200</v>
      </c>
    </row>
    <row r="80" spans="1:7" x14ac:dyDescent="0.25">
      <c r="A80" s="6">
        <v>44851</v>
      </c>
      <c r="B80" s="5">
        <v>71.220000999999996</v>
      </c>
      <c r="C80" s="5">
        <v>62.630001</v>
      </c>
      <c r="D80" s="5">
        <v>70.800003000000004</v>
      </c>
      <c r="E80" s="5">
        <v>72.5</v>
      </c>
      <c r="F80" s="5">
        <v>70.981262000000001</v>
      </c>
      <c r="G80" s="5">
        <v>1029500</v>
      </c>
    </row>
    <row r="81" spans="1:56" x14ac:dyDescent="0.25">
      <c r="A81" s="6">
        <v>44852</v>
      </c>
      <c r="B81" s="5">
        <v>73.870002999999997</v>
      </c>
      <c r="C81" s="5">
        <v>63.919998</v>
      </c>
      <c r="D81" s="5">
        <v>72.099997999999999</v>
      </c>
      <c r="E81" s="5">
        <v>73.029999000000004</v>
      </c>
      <c r="F81" s="5">
        <v>71.500152999999997</v>
      </c>
      <c r="G81" s="5">
        <v>714200</v>
      </c>
    </row>
    <row r="82" spans="1:56" ht="14.4" x14ac:dyDescent="0.3">
      <c r="A82" s="6">
        <v>44853</v>
      </c>
      <c r="B82" s="5">
        <v>72.319999999999993</v>
      </c>
      <c r="C82" s="5">
        <v>62.529998999999997</v>
      </c>
      <c r="D82" s="5">
        <v>70.300003000000004</v>
      </c>
      <c r="E82" s="5">
        <v>70.989998</v>
      </c>
      <c r="F82" s="5">
        <v>69.502892000000003</v>
      </c>
      <c r="G82" s="5">
        <v>1047700</v>
      </c>
      <c r="AF82" s="286" t="s">
        <v>412</v>
      </c>
      <c r="AG82" s="287"/>
    </row>
    <row r="83" spans="1:56" ht="14.4" x14ac:dyDescent="0.3">
      <c r="A83" s="6">
        <v>44854</v>
      </c>
      <c r="B83" s="5">
        <v>68.050003000000004</v>
      </c>
      <c r="C83" s="5">
        <v>61.619999</v>
      </c>
      <c r="D83" s="5">
        <v>63.200001</v>
      </c>
      <c r="E83" s="5">
        <v>64.389999000000003</v>
      </c>
      <c r="F83" s="5">
        <v>63.041142000000001</v>
      </c>
      <c r="G83" s="5">
        <v>2117300</v>
      </c>
      <c r="AF83" s="181" t="s">
        <v>415</v>
      </c>
      <c r="AG83" s="182">
        <f>2018/AG85</f>
        <v>1.0131217338057286E-4</v>
      </c>
    </row>
    <row r="84" spans="1:56" ht="14.4" x14ac:dyDescent="0.3">
      <c r="A84" s="6">
        <v>44855</v>
      </c>
      <c r="B84" s="5">
        <v>63.84</v>
      </c>
      <c r="C84" s="5">
        <v>59.82</v>
      </c>
      <c r="D84" s="5">
        <v>63</v>
      </c>
      <c r="E84" s="5">
        <v>66.699996999999996</v>
      </c>
      <c r="F84" s="5">
        <v>65.302757</v>
      </c>
      <c r="G84" s="5">
        <v>1294800</v>
      </c>
      <c r="AF84" s="181" t="s">
        <v>411</v>
      </c>
      <c r="AG84" s="185">
        <v>22097</v>
      </c>
    </row>
    <row r="85" spans="1:56" ht="14.4" x14ac:dyDescent="0.3">
      <c r="A85" s="6">
        <v>44858</v>
      </c>
      <c r="B85" s="5">
        <v>67.029999000000004</v>
      </c>
      <c r="C85" s="5">
        <v>60.98</v>
      </c>
      <c r="D85" s="5">
        <v>66.790001000000004</v>
      </c>
      <c r="E85" s="5">
        <v>67.360000999999997</v>
      </c>
      <c r="F85" s="5">
        <v>65.948929000000007</v>
      </c>
      <c r="G85" s="5">
        <v>1069500</v>
      </c>
      <c r="AF85" s="181" t="s">
        <v>413</v>
      </c>
      <c r="AG85" s="184">
        <v>19918633</v>
      </c>
    </row>
    <row r="86" spans="1:56" ht="14.4" x14ac:dyDescent="0.3">
      <c r="A86" s="6">
        <v>44859</v>
      </c>
      <c r="B86" s="5">
        <v>66.819999999999993</v>
      </c>
      <c r="C86" s="5">
        <v>61.189999</v>
      </c>
      <c r="D86" s="5">
        <v>66.400002000000001</v>
      </c>
      <c r="E86" s="5">
        <v>68.459998999999996</v>
      </c>
      <c r="F86" s="5">
        <v>67.025886999999997</v>
      </c>
      <c r="G86" s="5">
        <v>601900</v>
      </c>
      <c r="AF86" s="183" t="s">
        <v>414</v>
      </c>
      <c r="AG86" s="186">
        <f>AG84/AG85</f>
        <v>1.1093632780924273E-3</v>
      </c>
    </row>
    <row r="87" spans="1:56" x14ac:dyDescent="0.25">
      <c r="A87" s="6">
        <v>44860</v>
      </c>
      <c r="B87" s="5">
        <v>68.629997000000003</v>
      </c>
      <c r="C87" s="5">
        <v>62.560001</v>
      </c>
      <c r="D87" s="5">
        <v>68.069999999999993</v>
      </c>
      <c r="E87" s="5">
        <v>69.860000999999997</v>
      </c>
      <c r="F87" s="5">
        <v>68.396561000000005</v>
      </c>
      <c r="G87" s="5">
        <v>900900</v>
      </c>
    </row>
    <row r="88" spans="1:56" x14ac:dyDescent="0.25">
      <c r="A88" s="6">
        <v>44861</v>
      </c>
      <c r="B88" s="5">
        <v>70.800003000000004</v>
      </c>
      <c r="C88" s="5">
        <v>62.98</v>
      </c>
      <c r="D88" s="5">
        <v>69.569999999999993</v>
      </c>
      <c r="E88" s="5">
        <v>69.889999000000003</v>
      </c>
      <c r="F88" s="5">
        <v>68.425926000000004</v>
      </c>
      <c r="G88" s="5">
        <v>811900</v>
      </c>
      <c r="AO88" s="188"/>
      <c r="AP88" s="288">
        <v>45057</v>
      </c>
      <c r="AQ88" s="290" t="s">
        <v>1</v>
      </c>
      <c r="AR88" s="290" t="s">
        <v>416</v>
      </c>
      <c r="AS88" s="292" t="s">
        <v>417</v>
      </c>
      <c r="AT88" s="292" t="s">
        <v>418</v>
      </c>
      <c r="AU88" s="278">
        <v>43.6</v>
      </c>
      <c r="AV88" s="280">
        <v>1250</v>
      </c>
      <c r="AW88" s="280">
        <v>4445</v>
      </c>
      <c r="AX88" s="282">
        <v>0.39</v>
      </c>
      <c r="AY88" s="284">
        <v>54505</v>
      </c>
      <c r="AZ88" s="276"/>
      <c r="BA88" s="276"/>
      <c r="BB88" s="276"/>
      <c r="BC88" s="276"/>
      <c r="BD88" s="187"/>
    </row>
    <row r="89" spans="1:56" ht="14.4" thickBot="1" x14ac:dyDescent="0.3">
      <c r="A89" s="6">
        <v>44862</v>
      </c>
      <c r="B89" s="5">
        <v>70.650002000000001</v>
      </c>
      <c r="C89" s="5">
        <v>62.639999000000003</v>
      </c>
      <c r="D89" s="5">
        <v>69.800003000000004</v>
      </c>
      <c r="E89" s="5">
        <v>71.639999000000003</v>
      </c>
      <c r="F89" s="5">
        <v>70.139267000000004</v>
      </c>
      <c r="G89" s="5">
        <v>804400</v>
      </c>
      <c r="AO89" s="189">
        <v>45062.522592592592</v>
      </c>
      <c r="AP89" s="289"/>
      <c r="AQ89" s="291"/>
      <c r="AR89" s="291"/>
      <c r="AS89" s="293"/>
      <c r="AT89" s="293"/>
      <c r="AU89" s="279"/>
      <c r="AV89" s="281"/>
      <c r="AW89" s="281"/>
      <c r="AX89" s="283"/>
      <c r="AY89" s="285"/>
      <c r="AZ89" s="277"/>
      <c r="BA89" s="277"/>
      <c r="BB89" s="277"/>
      <c r="BC89" s="277"/>
      <c r="BD89" s="187"/>
    </row>
    <row r="90" spans="1:56" ht="14.4" thickBot="1" x14ac:dyDescent="0.3">
      <c r="A90" s="6">
        <v>44865</v>
      </c>
      <c r="B90" s="5">
        <v>70.540001000000004</v>
      </c>
      <c r="C90" s="5">
        <v>63.52</v>
      </c>
      <c r="D90" s="5">
        <v>70.540001000000004</v>
      </c>
      <c r="E90" s="5">
        <v>71.569999999999993</v>
      </c>
      <c r="F90" s="5">
        <v>70.464172000000005</v>
      </c>
      <c r="G90" s="5">
        <v>827100</v>
      </c>
      <c r="AO90" s="190" t="s">
        <v>419</v>
      </c>
      <c r="AP90" s="189">
        <v>45056.604733796295</v>
      </c>
      <c r="AQ90" s="191">
        <v>45054</v>
      </c>
      <c r="AR90" s="192" t="s">
        <v>1</v>
      </c>
      <c r="AS90" s="192" t="s">
        <v>420</v>
      </c>
      <c r="AT90" s="193" t="s">
        <v>417</v>
      </c>
      <c r="AU90" s="193" t="s">
        <v>418</v>
      </c>
      <c r="AV90" s="194">
        <v>44.44</v>
      </c>
      <c r="AW90" s="195">
        <v>1000</v>
      </c>
      <c r="AX90" s="195">
        <v>9193</v>
      </c>
      <c r="AY90" s="196">
        <v>0.12</v>
      </c>
      <c r="AZ90" s="197">
        <v>44440</v>
      </c>
      <c r="BA90" s="190"/>
      <c r="BB90" s="190"/>
      <c r="BC90" s="190"/>
      <c r="BD90" s="190"/>
    </row>
    <row r="91" spans="1:56" ht="27" thickBot="1" x14ac:dyDescent="0.3">
      <c r="A91" s="6">
        <v>44866</v>
      </c>
      <c r="B91" s="5">
        <v>72.550003000000004</v>
      </c>
      <c r="C91" s="5">
        <v>64.400002000000001</v>
      </c>
      <c r="D91" s="5">
        <v>71.440002000000007</v>
      </c>
      <c r="E91" s="5">
        <v>72.019997000000004</v>
      </c>
      <c r="F91" s="5">
        <v>70.907211000000004</v>
      </c>
      <c r="G91" s="5">
        <v>590000</v>
      </c>
      <c r="AO91" s="198"/>
      <c r="AP91" s="199">
        <v>45056.535497685189</v>
      </c>
      <c r="AQ91" s="200">
        <v>45054</v>
      </c>
      <c r="AR91" s="201" t="s">
        <v>1</v>
      </c>
      <c r="AS91" s="201" t="s">
        <v>416</v>
      </c>
      <c r="AT91" s="202" t="s">
        <v>417</v>
      </c>
      <c r="AU91" s="202" t="s">
        <v>418</v>
      </c>
      <c r="AV91" s="203">
        <v>45.19</v>
      </c>
      <c r="AW91" s="198">
        <v>500</v>
      </c>
      <c r="AX91" s="204">
        <v>3195</v>
      </c>
      <c r="AY91" s="205">
        <v>0.19</v>
      </c>
      <c r="AZ91" s="206">
        <v>22595</v>
      </c>
      <c r="BA91" s="198"/>
      <c r="BB91" s="198"/>
      <c r="BC91" s="198"/>
      <c r="BD91" s="198"/>
    </row>
    <row r="92" spans="1:56" ht="14.4" thickBot="1" x14ac:dyDescent="0.3">
      <c r="A92" s="6">
        <v>44867</v>
      </c>
      <c r="B92" s="5">
        <v>71.860000999999997</v>
      </c>
      <c r="C92" s="5">
        <v>63.720001000000003</v>
      </c>
      <c r="D92" s="5">
        <v>67.730002999999996</v>
      </c>
      <c r="E92" s="5">
        <v>68</v>
      </c>
      <c r="F92" s="5">
        <v>66.949332999999996</v>
      </c>
      <c r="G92" s="5">
        <v>1543900</v>
      </c>
      <c r="AO92" s="207"/>
      <c r="AP92" s="208">
        <v>45055.636631944442</v>
      </c>
      <c r="AQ92" s="209">
        <v>45055</v>
      </c>
      <c r="AR92" s="210" t="s">
        <v>1</v>
      </c>
      <c r="AS92" s="210" t="s">
        <v>421</v>
      </c>
      <c r="AT92" s="211" t="s">
        <v>417</v>
      </c>
      <c r="AU92" s="211" t="s">
        <v>418</v>
      </c>
      <c r="AV92" s="212">
        <v>43.88</v>
      </c>
      <c r="AW92" s="213">
        <v>6840</v>
      </c>
      <c r="AX92" s="213">
        <v>8846</v>
      </c>
      <c r="AY92" s="214">
        <v>3.41</v>
      </c>
      <c r="AZ92" s="215">
        <v>300105</v>
      </c>
      <c r="BA92" s="207"/>
      <c r="BB92" s="207"/>
      <c r="BC92" s="207"/>
      <c r="BD92" s="207"/>
    </row>
    <row r="93" spans="1:56" ht="14.4" thickBot="1" x14ac:dyDescent="0.3">
      <c r="A93" s="6">
        <v>44868</v>
      </c>
      <c r="B93" s="5">
        <v>67.419998000000007</v>
      </c>
      <c r="C93" s="5">
        <v>61.82</v>
      </c>
      <c r="D93" s="5">
        <v>66.569999999999993</v>
      </c>
      <c r="E93" s="5">
        <v>68</v>
      </c>
      <c r="F93" s="5">
        <v>66.949332999999996</v>
      </c>
      <c r="G93" s="5">
        <v>1063100</v>
      </c>
      <c r="AO93" s="216"/>
      <c r="AP93" s="217">
        <v>45054.591874999998</v>
      </c>
      <c r="AQ93" s="218">
        <v>45054</v>
      </c>
      <c r="AR93" s="219" t="s">
        <v>1</v>
      </c>
      <c r="AS93" s="219" t="s">
        <v>422</v>
      </c>
      <c r="AT93" s="220" t="s">
        <v>417</v>
      </c>
      <c r="AU93" s="220" t="s">
        <v>418</v>
      </c>
      <c r="AV93" s="221">
        <v>45.15</v>
      </c>
      <c r="AW93" s="216">
        <v>650</v>
      </c>
      <c r="AX93" s="222">
        <v>13843</v>
      </c>
      <c r="AY93" s="223">
        <v>0.05</v>
      </c>
      <c r="AZ93" s="224">
        <v>29348</v>
      </c>
      <c r="BA93" s="216"/>
      <c r="BB93" s="216"/>
      <c r="BC93" s="216"/>
      <c r="BD93" s="216"/>
    </row>
    <row r="94" spans="1:56" ht="14.4" thickBot="1" x14ac:dyDescent="0.3">
      <c r="A94" s="6">
        <v>44869</v>
      </c>
      <c r="B94" s="5">
        <v>69.410004000000001</v>
      </c>
      <c r="C94" s="5">
        <v>62.700001</v>
      </c>
      <c r="D94" s="5">
        <v>68.809997999999993</v>
      </c>
      <c r="E94" s="5">
        <v>70.019997000000004</v>
      </c>
      <c r="F94" s="5">
        <v>68.938118000000003</v>
      </c>
      <c r="G94" s="5">
        <v>984800</v>
      </c>
      <c r="AO94" s="190"/>
      <c r="AP94" s="189">
        <v>45054.557164351849</v>
      </c>
      <c r="AQ94" s="191">
        <v>45051</v>
      </c>
      <c r="AR94" s="192" t="s">
        <v>1</v>
      </c>
      <c r="AS94" s="192" t="s">
        <v>423</v>
      </c>
      <c r="AT94" s="193" t="s">
        <v>417</v>
      </c>
      <c r="AU94" s="193" t="s">
        <v>418</v>
      </c>
      <c r="AV94" s="194">
        <v>44.19</v>
      </c>
      <c r="AW94" s="195">
        <v>1000</v>
      </c>
      <c r="AX94" s="195">
        <v>20577</v>
      </c>
      <c r="AY94" s="196">
        <v>0.05</v>
      </c>
      <c r="AZ94" s="197">
        <v>44194</v>
      </c>
      <c r="BA94" s="190"/>
      <c r="BB94" s="190"/>
      <c r="BC94" s="190"/>
      <c r="BD94" s="190"/>
    </row>
    <row r="95" spans="1:56" ht="14.4" thickBot="1" x14ac:dyDescent="0.3">
      <c r="A95" s="6">
        <v>44872</v>
      </c>
      <c r="B95" s="5">
        <v>70.629997000000003</v>
      </c>
      <c r="C95" s="5">
        <v>63.709999000000003</v>
      </c>
      <c r="D95" s="5">
        <v>68.970000999999996</v>
      </c>
      <c r="E95" s="5">
        <v>69.75</v>
      </c>
      <c r="F95" s="5">
        <v>68.672286999999997</v>
      </c>
      <c r="G95" s="5">
        <v>671300</v>
      </c>
      <c r="AO95" s="207"/>
      <c r="AP95" s="208">
        <v>45054.467152777775</v>
      </c>
      <c r="AQ95" s="209">
        <v>45051</v>
      </c>
      <c r="AR95" s="210" t="s">
        <v>1</v>
      </c>
      <c r="AS95" s="210" t="s">
        <v>424</v>
      </c>
      <c r="AT95" s="211" t="s">
        <v>425</v>
      </c>
      <c r="AU95" s="211" t="s">
        <v>418</v>
      </c>
      <c r="AV95" s="212">
        <v>43.94</v>
      </c>
      <c r="AW95" s="213">
        <v>5700</v>
      </c>
      <c r="AX95" s="213">
        <v>902452</v>
      </c>
      <c r="AY95" s="214">
        <v>0.01</v>
      </c>
      <c r="AZ95" s="215">
        <v>250437</v>
      </c>
      <c r="BA95" s="207"/>
      <c r="BB95" s="207"/>
      <c r="BC95" s="207"/>
      <c r="BD95" s="207"/>
    </row>
    <row r="96" spans="1:56" ht="14.4" thickBot="1" x14ac:dyDescent="0.3">
      <c r="A96" s="6">
        <v>44873</v>
      </c>
      <c r="B96" s="5">
        <v>69.569999999999993</v>
      </c>
      <c r="C96" s="5">
        <v>63.779998999999997</v>
      </c>
      <c r="D96" s="5">
        <v>68.790001000000004</v>
      </c>
      <c r="E96" s="5">
        <v>70.150002000000001</v>
      </c>
      <c r="F96" s="5">
        <v>69.066108999999997</v>
      </c>
      <c r="G96" s="5">
        <v>947100</v>
      </c>
      <c r="AO96" s="225"/>
      <c r="AP96" s="226">
        <v>45050.753449074073</v>
      </c>
      <c r="AQ96" s="227">
        <v>45050</v>
      </c>
      <c r="AR96" s="228" t="s">
        <v>1</v>
      </c>
      <c r="AS96" s="228" t="s">
        <v>426</v>
      </c>
      <c r="AT96" s="229" t="s">
        <v>427</v>
      </c>
      <c r="AU96" s="229" t="s">
        <v>418</v>
      </c>
      <c r="AV96" s="230">
        <v>41.94</v>
      </c>
      <c r="AW96" s="231">
        <v>4780</v>
      </c>
      <c r="AX96" s="231">
        <v>4780</v>
      </c>
      <c r="AY96" s="225" t="s">
        <v>428</v>
      </c>
      <c r="AZ96" s="232">
        <v>200473</v>
      </c>
      <c r="BA96" s="225"/>
      <c r="BB96" s="225"/>
      <c r="BC96" s="225"/>
      <c r="BD96" s="225"/>
    </row>
    <row r="97" spans="1:56" ht="14.4" thickBot="1" x14ac:dyDescent="0.3">
      <c r="A97" s="6">
        <v>44874</v>
      </c>
      <c r="B97" s="5">
        <v>69.430000000000007</v>
      </c>
      <c r="C97" s="5">
        <v>63.029998999999997</v>
      </c>
      <c r="D97" s="5">
        <v>68.550003000000004</v>
      </c>
      <c r="E97" s="5">
        <v>68.940002000000007</v>
      </c>
      <c r="F97" s="5">
        <v>67.874808999999999</v>
      </c>
      <c r="G97" s="5">
        <v>900000</v>
      </c>
      <c r="AO97" s="233"/>
      <c r="AP97" s="234">
        <v>45050.752268518518</v>
      </c>
      <c r="AQ97" s="235">
        <v>45050</v>
      </c>
      <c r="AR97" s="236" t="s">
        <v>1</v>
      </c>
      <c r="AS97" s="236" t="s">
        <v>424</v>
      </c>
      <c r="AT97" s="237" t="s">
        <v>425</v>
      </c>
      <c r="AU97" s="237" t="s">
        <v>418</v>
      </c>
      <c r="AV97" s="238">
        <v>42.09</v>
      </c>
      <c r="AW97" s="239">
        <v>11900</v>
      </c>
      <c r="AX97" s="239">
        <v>896752</v>
      </c>
      <c r="AY97" s="240">
        <v>0.01</v>
      </c>
      <c r="AZ97" s="241">
        <v>500889</v>
      </c>
      <c r="BA97" s="233"/>
      <c r="BB97" s="233"/>
      <c r="BC97" s="233"/>
      <c r="BD97" s="233"/>
    </row>
    <row r="98" spans="1:56" ht="14.4" thickBot="1" x14ac:dyDescent="0.3">
      <c r="A98" s="6">
        <v>44875</v>
      </c>
      <c r="B98" s="5">
        <v>71.269997000000004</v>
      </c>
      <c r="C98" s="5">
        <v>64.370002999999997</v>
      </c>
      <c r="D98" s="5">
        <v>71.269997000000004</v>
      </c>
      <c r="E98" s="5">
        <v>73.919998000000007</v>
      </c>
      <c r="F98" s="5">
        <v>72.777855000000002</v>
      </c>
      <c r="G98" s="5">
        <v>1164400</v>
      </c>
      <c r="AO98" s="190"/>
      <c r="AP98" s="189">
        <v>45050.590995370374</v>
      </c>
      <c r="AQ98" s="191">
        <v>45050</v>
      </c>
      <c r="AR98" s="192" t="s">
        <v>1</v>
      </c>
      <c r="AS98" s="192" t="s">
        <v>429</v>
      </c>
      <c r="AT98" s="193" t="s">
        <v>430</v>
      </c>
      <c r="AU98" s="193" t="s">
        <v>418</v>
      </c>
      <c r="AV98" s="194">
        <v>43</v>
      </c>
      <c r="AW98" s="195">
        <v>1000</v>
      </c>
      <c r="AX98" s="195">
        <v>128215</v>
      </c>
      <c r="AY98" s="196">
        <v>0.01</v>
      </c>
      <c r="AZ98" s="197">
        <v>43000</v>
      </c>
      <c r="BA98" s="190"/>
      <c r="BB98" s="190"/>
      <c r="BC98" s="190"/>
      <c r="BD98" s="190"/>
    </row>
    <row r="99" spans="1:56" ht="14.4" thickBot="1" x14ac:dyDescent="0.3">
      <c r="A99" s="6">
        <v>44876</v>
      </c>
      <c r="B99" s="5">
        <v>73.959998999999996</v>
      </c>
      <c r="C99" s="5">
        <v>65.489998</v>
      </c>
      <c r="D99" s="5">
        <v>73.569999999999993</v>
      </c>
      <c r="E99" s="5">
        <v>74.069999999999993</v>
      </c>
      <c r="F99" s="5">
        <v>72.925545</v>
      </c>
      <c r="G99" s="5">
        <v>1035400</v>
      </c>
      <c r="AO99" s="242"/>
      <c r="AP99" s="243">
        <v>45050.589907407404</v>
      </c>
      <c r="AQ99" s="244">
        <v>45050</v>
      </c>
      <c r="AR99" s="245" t="s">
        <v>1</v>
      </c>
      <c r="AS99" s="245" t="s">
        <v>431</v>
      </c>
      <c r="AT99" s="246" t="s">
        <v>432</v>
      </c>
      <c r="AU99" s="246" t="s">
        <v>418</v>
      </c>
      <c r="AV99" s="247">
        <v>43</v>
      </c>
      <c r="AW99" s="248">
        <v>3450</v>
      </c>
      <c r="AX99" s="248">
        <v>14855</v>
      </c>
      <c r="AY99" s="249">
        <v>0.3</v>
      </c>
      <c r="AZ99" s="250">
        <v>148350</v>
      </c>
      <c r="BA99" s="242"/>
      <c r="BB99" s="242"/>
      <c r="BC99" s="242"/>
      <c r="BD99" s="242"/>
    </row>
    <row r="100" spans="1:56" ht="14.4" thickBot="1" x14ac:dyDescent="0.3">
      <c r="A100" s="6">
        <v>44879</v>
      </c>
      <c r="B100" s="5">
        <v>73.470000999999996</v>
      </c>
      <c r="C100" s="5">
        <v>64.819999999999993</v>
      </c>
      <c r="D100" s="5">
        <v>71.760002</v>
      </c>
      <c r="E100" s="5">
        <v>71.800003000000004</v>
      </c>
      <c r="F100" s="5">
        <v>70.690619999999996</v>
      </c>
      <c r="G100" s="5">
        <v>905500</v>
      </c>
      <c r="AO100" s="251"/>
      <c r="AP100" s="252">
        <v>44998.661990740744</v>
      </c>
      <c r="AQ100" s="253">
        <v>44998</v>
      </c>
      <c r="AR100" s="254" t="s">
        <v>1</v>
      </c>
      <c r="AS100" s="254" t="s">
        <v>429</v>
      </c>
      <c r="AT100" s="255" t="s">
        <v>430</v>
      </c>
      <c r="AU100" s="255" t="s">
        <v>418</v>
      </c>
      <c r="AV100" s="256">
        <v>49.51</v>
      </c>
      <c r="AW100" s="257">
        <v>10000</v>
      </c>
      <c r="AX100" s="257">
        <v>127215</v>
      </c>
      <c r="AY100" s="258">
        <v>0.09</v>
      </c>
      <c r="AZ100" s="259">
        <v>495130</v>
      </c>
      <c r="BA100" s="187"/>
      <c r="BB100" s="187"/>
      <c r="BC100" s="187"/>
      <c r="BD100" s="187"/>
    </row>
    <row r="101" spans="1:56" x14ac:dyDescent="0.25">
      <c r="A101" s="6">
        <v>44880</v>
      </c>
      <c r="B101" s="5">
        <v>72.819999999999993</v>
      </c>
      <c r="C101" s="5">
        <v>64.940002000000007</v>
      </c>
      <c r="D101" s="5">
        <v>71.349997999999999</v>
      </c>
      <c r="E101" s="5">
        <v>71.660004000000001</v>
      </c>
      <c r="F101" s="5">
        <v>70.552779999999998</v>
      </c>
      <c r="G101" s="5">
        <v>1531300</v>
      </c>
    </row>
    <row r="102" spans="1:56" x14ac:dyDescent="0.25">
      <c r="A102" s="6">
        <v>44881</v>
      </c>
      <c r="B102" s="5">
        <v>71.360000999999997</v>
      </c>
      <c r="C102" s="5">
        <v>64.389999000000003</v>
      </c>
      <c r="D102" s="5">
        <v>68.610000999999997</v>
      </c>
      <c r="E102" s="5">
        <v>68.760002</v>
      </c>
      <c r="F102" s="5">
        <v>67.697593999999995</v>
      </c>
      <c r="G102" s="5">
        <v>1014200</v>
      </c>
    </row>
    <row r="103" spans="1:56" x14ac:dyDescent="0.25">
      <c r="A103" s="6">
        <v>44882</v>
      </c>
      <c r="B103" s="5">
        <v>68.069999999999993</v>
      </c>
      <c r="C103" s="5">
        <v>62.740001999999997</v>
      </c>
      <c r="D103" s="5">
        <v>66.309997999999993</v>
      </c>
      <c r="E103" s="5">
        <v>67.339995999999999</v>
      </c>
      <c r="F103" s="5">
        <v>66.299521999999996</v>
      </c>
      <c r="G103" s="5">
        <v>1412700</v>
      </c>
    </row>
    <row r="104" spans="1:56" x14ac:dyDescent="0.25">
      <c r="A104" s="6">
        <v>44883</v>
      </c>
      <c r="B104" s="5">
        <v>68.730002999999996</v>
      </c>
      <c r="C104" s="5">
        <v>63.240001999999997</v>
      </c>
      <c r="D104" s="5">
        <v>66.25</v>
      </c>
      <c r="E104" s="5">
        <v>67.230002999999996</v>
      </c>
      <c r="F104" s="5">
        <v>66.191231000000002</v>
      </c>
      <c r="G104" s="5">
        <v>952300</v>
      </c>
      <c r="AO104" s="5" t="s">
        <v>433</v>
      </c>
    </row>
    <row r="105" spans="1:56" x14ac:dyDescent="0.25">
      <c r="A105" s="6">
        <v>44886</v>
      </c>
      <c r="B105" s="5">
        <v>67.489998</v>
      </c>
      <c r="C105" s="5">
        <v>62.880001</v>
      </c>
      <c r="D105" s="5">
        <v>67.029999000000004</v>
      </c>
      <c r="E105" s="5">
        <v>68</v>
      </c>
      <c r="F105" s="5">
        <v>66.949332999999996</v>
      </c>
      <c r="G105" s="5">
        <v>662000</v>
      </c>
      <c r="AO105" s="5" t="s">
        <v>434</v>
      </c>
    </row>
    <row r="106" spans="1:56" x14ac:dyDescent="0.25">
      <c r="A106" s="6">
        <v>44887</v>
      </c>
      <c r="B106" s="5">
        <v>68.410004000000001</v>
      </c>
      <c r="C106" s="5">
        <v>63.68</v>
      </c>
      <c r="D106" s="5">
        <v>67.900002000000001</v>
      </c>
      <c r="E106" s="5">
        <v>69.550003000000004</v>
      </c>
      <c r="F106" s="5">
        <v>68.475387999999995</v>
      </c>
      <c r="G106" s="5">
        <v>638300</v>
      </c>
      <c r="AO106" s="5" t="s">
        <v>435</v>
      </c>
    </row>
    <row r="107" spans="1:56" x14ac:dyDescent="0.25">
      <c r="A107" s="6">
        <v>44888</v>
      </c>
      <c r="B107" s="5">
        <v>69.25</v>
      </c>
      <c r="C107" s="5">
        <v>63.939999</v>
      </c>
      <c r="D107" s="5">
        <v>68.819999999999993</v>
      </c>
      <c r="E107" s="5">
        <v>69.160004000000001</v>
      </c>
      <c r="F107" s="5">
        <v>68.091414999999998</v>
      </c>
      <c r="G107" s="5">
        <v>477800</v>
      </c>
      <c r="AO107" s="5" t="s">
        <v>436</v>
      </c>
    </row>
    <row r="108" spans="1:56" x14ac:dyDescent="0.25">
      <c r="A108" s="6">
        <v>44890</v>
      </c>
      <c r="B108" s="5">
        <v>69.739998</v>
      </c>
      <c r="C108" s="5">
        <v>64.160004000000001</v>
      </c>
      <c r="D108" s="5">
        <v>69.199996999999996</v>
      </c>
      <c r="E108" s="5">
        <v>69.730002999999996</v>
      </c>
      <c r="F108" s="5">
        <v>68.652602999999999</v>
      </c>
      <c r="G108" s="5">
        <v>204700</v>
      </c>
      <c r="AO108" s="5" t="s">
        <v>437</v>
      </c>
    </row>
    <row r="109" spans="1:56" x14ac:dyDescent="0.25">
      <c r="A109" s="6">
        <v>44893</v>
      </c>
      <c r="B109" s="5">
        <v>69.050003000000004</v>
      </c>
      <c r="C109" s="5">
        <v>63.919998</v>
      </c>
      <c r="D109" s="5">
        <v>67.089995999999999</v>
      </c>
      <c r="E109" s="5">
        <v>67.319999999999993</v>
      </c>
      <c r="F109" s="5">
        <v>66.279838999999996</v>
      </c>
      <c r="G109" s="5">
        <v>834500</v>
      </c>
      <c r="AO109" s="5" t="s">
        <v>438</v>
      </c>
    </row>
    <row r="110" spans="1:56" x14ac:dyDescent="0.25">
      <c r="A110" s="6">
        <v>44894</v>
      </c>
      <c r="B110" s="5">
        <v>67.540001000000004</v>
      </c>
      <c r="C110" s="5">
        <v>62.98</v>
      </c>
      <c r="D110" s="5">
        <v>66.870002999999997</v>
      </c>
      <c r="E110" s="5">
        <v>68.139999000000003</v>
      </c>
      <c r="F110" s="5">
        <v>67.087165999999996</v>
      </c>
      <c r="G110" s="5">
        <v>722900</v>
      </c>
      <c r="AO110" s="5" t="s">
        <v>439</v>
      </c>
    </row>
    <row r="111" spans="1:56" x14ac:dyDescent="0.25">
      <c r="A111" s="6">
        <v>44895</v>
      </c>
      <c r="B111" s="5">
        <v>68.059997999999993</v>
      </c>
      <c r="C111" s="5">
        <v>63.34</v>
      </c>
      <c r="D111" s="5">
        <v>66.769997000000004</v>
      </c>
      <c r="E111" s="5">
        <v>70.209998999999996</v>
      </c>
      <c r="F111" s="5">
        <v>69.125183000000007</v>
      </c>
      <c r="G111" s="5">
        <v>1156700</v>
      </c>
      <c r="AO111" s="5" t="s">
        <v>440</v>
      </c>
    </row>
    <row r="112" spans="1:56" x14ac:dyDescent="0.25">
      <c r="A112" s="6">
        <v>44896</v>
      </c>
      <c r="B112" s="5">
        <v>70.650002000000001</v>
      </c>
      <c r="C112" s="5">
        <v>64.849997999999999</v>
      </c>
      <c r="D112" s="5">
        <v>68.529999000000004</v>
      </c>
      <c r="E112" s="5">
        <v>69.220000999999996</v>
      </c>
      <c r="F112" s="5">
        <v>68.150481999999997</v>
      </c>
      <c r="G112" s="5">
        <v>620900</v>
      </c>
      <c r="AO112" s="5" t="s">
        <v>441</v>
      </c>
    </row>
    <row r="113" spans="1:50" x14ac:dyDescent="0.25">
      <c r="A113" s="6">
        <v>44897</v>
      </c>
      <c r="B113" s="5">
        <v>68.309997999999993</v>
      </c>
      <c r="C113" s="5">
        <v>63.599997999999999</v>
      </c>
      <c r="D113" s="5">
        <v>68.029999000000004</v>
      </c>
      <c r="E113" s="5">
        <v>68.819999999999993</v>
      </c>
      <c r="F113" s="5">
        <v>67.756659999999997</v>
      </c>
      <c r="G113" s="5">
        <v>529900</v>
      </c>
      <c r="AO113" s="5" t="s">
        <v>442</v>
      </c>
    </row>
    <row r="114" spans="1:50" x14ac:dyDescent="0.25">
      <c r="A114" s="6">
        <v>44900</v>
      </c>
      <c r="B114" s="5">
        <v>68.230002999999996</v>
      </c>
      <c r="C114" s="5">
        <v>63.509998000000003</v>
      </c>
      <c r="D114" s="5">
        <v>62.91</v>
      </c>
      <c r="E114" s="5">
        <v>63.959999000000003</v>
      </c>
      <c r="F114" s="5">
        <v>62.971752000000002</v>
      </c>
      <c r="G114" s="5">
        <v>1450600</v>
      </c>
      <c r="AO114" s="5" t="s">
        <v>443</v>
      </c>
    </row>
    <row r="115" spans="1:50" x14ac:dyDescent="0.25">
      <c r="A115" s="6">
        <v>44901</v>
      </c>
      <c r="B115" s="5">
        <v>64.029999000000004</v>
      </c>
      <c r="C115" s="5">
        <v>60.73</v>
      </c>
      <c r="D115" s="5">
        <v>63.52</v>
      </c>
      <c r="E115" s="5">
        <v>64.970000999999996</v>
      </c>
      <c r="F115" s="5">
        <v>63.966147999999997</v>
      </c>
      <c r="G115" s="5">
        <v>1657300</v>
      </c>
      <c r="AO115" s="5" t="s">
        <v>444</v>
      </c>
    </row>
    <row r="116" spans="1:50" x14ac:dyDescent="0.25">
      <c r="A116" s="6">
        <v>44902</v>
      </c>
      <c r="B116" s="5">
        <v>64.709998999999996</v>
      </c>
      <c r="C116" s="5">
        <v>59.889999000000003</v>
      </c>
      <c r="D116" s="5">
        <v>64.339995999999999</v>
      </c>
      <c r="E116" s="5">
        <v>65.779999000000004</v>
      </c>
      <c r="F116" s="5">
        <v>64.763626000000002</v>
      </c>
      <c r="G116" s="5">
        <v>1370600</v>
      </c>
      <c r="AO116" s="5" t="s">
        <v>445</v>
      </c>
    </row>
    <row r="117" spans="1:50" x14ac:dyDescent="0.25">
      <c r="A117" s="6">
        <v>44903</v>
      </c>
      <c r="B117" s="5">
        <v>66.260002</v>
      </c>
      <c r="C117" s="5">
        <v>60.279998999999997</v>
      </c>
      <c r="D117" s="5">
        <v>65.300003000000004</v>
      </c>
      <c r="E117" s="5">
        <v>65.730002999999996</v>
      </c>
      <c r="F117" s="5">
        <v>64.714409000000003</v>
      </c>
      <c r="G117" s="5">
        <v>639800</v>
      </c>
      <c r="AO117" s="5" t="s">
        <v>446</v>
      </c>
    </row>
    <row r="118" spans="1:50" x14ac:dyDescent="0.25">
      <c r="A118" s="6">
        <v>44904</v>
      </c>
      <c r="B118" s="5">
        <v>65.360000999999997</v>
      </c>
      <c r="C118" s="5">
        <v>60.049999</v>
      </c>
      <c r="D118" s="5">
        <v>65.220000999999996</v>
      </c>
      <c r="E118" s="5">
        <v>65.669998000000007</v>
      </c>
      <c r="F118" s="5">
        <v>64.655333999999996</v>
      </c>
      <c r="G118" s="5">
        <v>743300</v>
      </c>
      <c r="AO118" s="5" t="s">
        <v>447</v>
      </c>
    </row>
    <row r="119" spans="1:50" x14ac:dyDescent="0.25">
      <c r="A119" s="6">
        <v>44907</v>
      </c>
      <c r="B119" s="5">
        <v>65.900002000000001</v>
      </c>
      <c r="C119" s="5">
        <v>60.09</v>
      </c>
      <c r="D119" s="5">
        <v>65.099997999999999</v>
      </c>
      <c r="E119" s="5">
        <v>67.260002</v>
      </c>
      <c r="F119" s="5">
        <v>66.220764000000003</v>
      </c>
      <c r="G119" s="5">
        <v>724900</v>
      </c>
      <c r="AO119" s="5" t="s">
        <v>448</v>
      </c>
    </row>
    <row r="120" spans="1:50" x14ac:dyDescent="0.25">
      <c r="A120" s="6">
        <v>44908</v>
      </c>
      <c r="B120" s="5">
        <v>68.690002000000007</v>
      </c>
      <c r="C120" s="5">
        <v>61.52</v>
      </c>
      <c r="D120" s="5">
        <v>65.25</v>
      </c>
      <c r="E120" s="5">
        <v>66.120002999999997</v>
      </c>
      <c r="F120" s="5">
        <v>65.098381000000003</v>
      </c>
      <c r="G120" s="5">
        <v>950700</v>
      </c>
      <c r="AO120" s="260"/>
    </row>
    <row r="121" spans="1:50" ht="14.4" x14ac:dyDescent="0.3">
      <c r="A121" s="6">
        <v>44909</v>
      </c>
      <c r="B121" s="5">
        <v>66.139999000000003</v>
      </c>
      <c r="C121" s="5">
        <v>59.529998999999997</v>
      </c>
      <c r="D121" s="5">
        <v>64.260002</v>
      </c>
      <c r="E121" s="5">
        <v>64.379997000000003</v>
      </c>
      <c r="F121" s="5">
        <v>63.385261999999997</v>
      </c>
      <c r="G121" s="5">
        <v>848000</v>
      </c>
      <c r="AO121" s="261" t="s">
        <v>449</v>
      </c>
      <c r="AP121" s="262" t="s">
        <v>450</v>
      </c>
      <c r="AQ121" s="262" t="s">
        <v>451</v>
      </c>
      <c r="AR121" s="262" t="s">
        <v>452</v>
      </c>
      <c r="AS121" s="262" t="s">
        <v>453</v>
      </c>
      <c r="AT121" s="262" t="s">
        <v>454</v>
      </c>
      <c r="AU121" s="262" t="s">
        <v>442</v>
      </c>
      <c r="AV121" s="262" t="s">
        <v>455</v>
      </c>
      <c r="AW121" s="263" t="s">
        <v>456</v>
      </c>
      <c r="AX121" s="5" t="s">
        <v>128</v>
      </c>
    </row>
    <row r="122" spans="1:50" ht="14.4" x14ac:dyDescent="0.3">
      <c r="A122" s="6">
        <v>44910</v>
      </c>
      <c r="B122" s="5">
        <v>63.48</v>
      </c>
      <c r="C122" s="5">
        <v>57.779998999999997</v>
      </c>
      <c r="D122" s="5">
        <v>62.669998</v>
      </c>
      <c r="E122" s="5">
        <v>63.279998999999997</v>
      </c>
      <c r="F122" s="5">
        <v>62.302258000000002</v>
      </c>
      <c r="G122" s="5">
        <v>1218700</v>
      </c>
      <c r="AO122" s="264">
        <v>45057</v>
      </c>
      <c r="AP122" s="265" t="s">
        <v>416</v>
      </c>
      <c r="AQ122" s="265" t="s">
        <v>417</v>
      </c>
      <c r="AR122" s="265" t="s">
        <v>418</v>
      </c>
      <c r="AS122" s="266">
        <v>43.6</v>
      </c>
      <c r="AT122" s="267">
        <v>1250</v>
      </c>
      <c r="AU122" s="267">
        <v>4445</v>
      </c>
      <c r="AV122" s="268">
        <v>0.39</v>
      </c>
      <c r="AW122" s="269">
        <v>54505</v>
      </c>
      <c r="AX122" s="5" t="s">
        <v>128</v>
      </c>
    </row>
    <row r="123" spans="1:50" ht="14.4" x14ac:dyDescent="0.3">
      <c r="A123" s="6">
        <v>44911</v>
      </c>
      <c r="B123" s="5">
        <v>62.68</v>
      </c>
      <c r="C123" s="5">
        <v>56.950001</v>
      </c>
      <c r="D123" s="5">
        <v>62.349997999999999</v>
      </c>
      <c r="E123" s="5">
        <v>62.98</v>
      </c>
      <c r="F123" s="5">
        <v>62.006897000000002</v>
      </c>
      <c r="G123" s="5">
        <v>2414800</v>
      </c>
      <c r="AO123" s="264">
        <v>45054</v>
      </c>
      <c r="AP123" s="265" t="s">
        <v>420</v>
      </c>
      <c r="AQ123" s="265" t="s">
        <v>417</v>
      </c>
      <c r="AR123" s="265" t="s">
        <v>418</v>
      </c>
      <c r="AS123" s="266">
        <v>44.44</v>
      </c>
      <c r="AT123" s="267">
        <v>1000</v>
      </c>
      <c r="AU123" s="267">
        <v>9193</v>
      </c>
      <c r="AV123" s="268">
        <v>0.12</v>
      </c>
      <c r="AW123" s="269">
        <v>44440</v>
      </c>
      <c r="AX123" s="5" t="s">
        <v>128</v>
      </c>
    </row>
    <row r="124" spans="1:50" ht="14.4" x14ac:dyDescent="0.3">
      <c r="A124" s="6">
        <v>44914</v>
      </c>
      <c r="B124" s="5">
        <v>62.970001000000003</v>
      </c>
      <c r="C124" s="5">
        <v>56.740001999999997</v>
      </c>
      <c r="D124" s="5">
        <v>62.560001</v>
      </c>
      <c r="E124" s="5">
        <v>63.57</v>
      </c>
      <c r="F124" s="5">
        <v>62.587780000000002</v>
      </c>
      <c r="G124" s="5">
        <v>844300</v>
      </c>
      <c r="AO124" s="264">
        <v>45054</v>
      </c>
      <c r="AP124" s="265" t="s">
        <v>416</v>
      </c>
      <c r="AQ124" s="265" t="s">
        <v>417</v>
      </c>
      <c r="AR124" s="265" t="s">
        <v>418</v>
      </c>
      <c r="AS124" s="266">
        <v>45.19</v>
      </c>
      <c r="AT124" s="265">
        <v>500</v>
      </c>
      <c r="AU124" s="267">
        <v>3195</v>
      </c>
      <c r="AV124" s="268">
        <v>0.19</v>
      </c>
      <c r="AW124" s="269">
        <v>22595</v>
      </c>
      <c r="AX124" s="5" t="s">
        <v>128</v>
      </c>
    </row>
    <row r="125" spans="1:50" ht="14.4" x14ac:dyDescent="0.3">
      <c r="A125" s="6">
        <v>44915</v>
      </c>
      <c r="B125" s="5">
        <v>63.830002</v>
      </c>
      <c r="C125" s="5">
        <v>56.880001</v>
      </c>
      <c r="D125" s="5">
        <v>63.68</v>
      </c>
      <c r="E125" s="5">
        <v>64.300003000000004</v>
      </c>
      <c r="F125" s="5">
        <v>63.306502999999999</v>
      </c>
      <c r="G125" s="5">
        <v>687200</v>
      </c>
      <c r="AO125" s="264">
        <v>45055</v>
      </c>
      <c r="AP125" s="265" t="s">
        <v>421</v>
      </c>
      <c r="AQ125" s="265" t="s">
        <v>417</v>
      </c>
      <c r="AR125" s="265" t="s">
        <v>418</v>
      </c>
      <c r="AS125" s="266">
        <v>43.88</v>
      </c>
      <c r="AT125" s="267">
        <v>6840</v>
      </c>
      <c r="AU125" s="267">
        <v>8846</v>
      </c>
      <c r="AV125" s="268">
        <v>3.41</v>
      </c>
      <c r="AW125" s="269">
        <v>300105</v>
      </c>
      <c r="AX125" s="5" t="s">
        <v>128</v>
      </c>
    </row>
    <row r="126" spans="1:50" ht="14.4" x14ac:dyDescent="0.3">
      <c r="A126" s="6">
        <v>44916</v>
      </c>
      <c r="B126" s="5">
        <v>65.080001999999993</v>
      </c>
      <c r="C126" s="5">
        <v>57.610000999999997</v>
      </c>
      <c r="D126" s="5">
        <v>65.069999999999993</v>
      </c>
      <c r="E126" s="5">
        <v>65.360000999999997</v>
      </c>
      <c r="F126" s="5">
        <v>64.350121000000001</v>
      </c>
      <c r="G126" s="5">
        <v>735700</v>
      </c>
      <c r="AO126" s="264">
        <v>45054</v>
      </c>
      <c r="AP126" s="265" t="s">
        <v>422</v>
      </c>
      <c r="AQ126" s="265" t="s">
        <v>417</v>
      </c>
      <c r="AR126" s="265" t="s">
        <v>418</v>
      </c>
      <c r="AS126" s="266">
        <v>45.15</v>
      </c>
      <c r="AT126" s="265">
        <v>650</v>
      </c>
      <c r="AU126" s="267">
        <v>13843</v>
      </c>
      <c r="AV126" s="268">
        <v>0.05</v>
      </c>
      <c r="AW126" s="269">
        <v>29348</v>
      </c>
      <c r="AX126" s="5" t="s">
        <v>128</v>
      </c>
    </row>
    <row r="127" spans="1:50" ht="14.4" x14ac:dyDescent="0.3">
      <c r="A127" s="6">
        <v>44917</v>
      </c>
      <c r="B127" s="5">
        <v>65.120002999999997</v>
      </c>
      <c r="C127" s="5">
        <v>57.75</v>
      </c>
      <c r="D127" s="5">
        <v>63.189999</v>
      </c>
      <c r="E127" s="5">
        <v>64.559997999999993</v>
      </c>
      <c r="F127" s="5">
        <v>63.562480999999998</v>
      </c>
      <c r="G127" s="5">
        <v>640000</v>
      </c>
      <c r="AO127" s="264">
        <v>45051</v>
      </c>
      <c r="AP127" s="265" t="s">
        <v>423</v>
      </c>
      <c r="AQ127" s="265" t="s">
        <v>417</v>
      </c>
      <c r="AR127" s="265" t="s">
        <v>418</v>
      </c>
      <c r="AS127" s="266">
        <v>44.19</v>
      </c>
      <c r="AT127" s="267">
        <v>1000</v>
      </c>
      <c r="AU127" s="267">
        <v>20577</v>
      </c>
      <c r="AV127" s="268">
        <v>0.05</v>
      </c>
      <c r="AW127" s="269">
        <v>44194</v>
      </c>
      <c r="AX127" s="5" t="s">
        <v>128</v>
      </c>
    </row>
    <row r="128" spans="1:50" ht="14.4" x14ac:dyDescent="0.3">
      <c r="A128" s="6">
        <v>44918</v>
      </c>
      <c r="B128" s="5">
        <v>64.489998</v>
      </c>
      <c r="C128" s="5">
        <v>57.869999</v>
      </c>
      <c r="D128" s="5">
        <v>64.010002</v>
      </c>
      <c r="E128" s="5">
        <v>64.860000999999997</v>
      </c>
      <c r="F128" s="5">
        <v>63.857849000000002</v>
      </c>
      <c r="G128" s="5">
        <v>490000</v>
      </c>
      <c r="AO128" s="264">
        <v>45051</v>
      </c>
      <c r="AP128" s="265" t="s">
        <v>424</v>
      </c>
      <c r="AQ128" s="265" t="s">
        <v>425</v>
      </c>
      <c r="AR128" s="265" t="s">
        <v>418</v>
      </c>
      <c r="AS128" s="266">
        <v>43.94</v>
      </c>
      <c r="AT128" s="267">
        <v>5700</v>
      </c>
      <c r="AU128" s="267">
        <v>902452</v>
      </c>
      <c r="AV128" s="268">
        <v>0.01</v>
      </c>
      <c r="AW128" s="269">
        <v>250437</v>
      </c>
      <c r="AX128" s="5" t="s">
        <v>128</v>
      </c>
    </row>
    <row r="129" spans="1:50" ht="14.4" x14ac:dyDescent="0.3">
      <c r="A129" s="6">
        <v>44922</v>
      </c>
      <c r="B129" s="5">
        <v>65.040001000000004</v>
      </c>
      <c r="C129" s="5">
        <v>58.310001</v>
      </c>
      <c r="D129" s="5">
        <v>64.160004000000001</v>
      </c>
      <c r="E129" s="5">
        <v>64.819999999999993</v>
      </c>
      <c r="F129" s="5">
        <v>63.818466000000001</v>
      </c>
      <c r="G129" s="5">
        <v>580000</v>
      </c>
      <c r="AO129" s="264">
        <v>45050</v>
      </c>
      <c r="AP129" s="265" t="s">
        <v>426</v>
      </c>
      <c r="AQ129" s="265" t="s">
        <v>427</v>
      </c>
      <c r="AR129" s="265" t="s">
        <v>418</v>
      </c>
      <c r="AS129" s="266">
        <v>41.94</v>
      </c>
      <c r="AT129" s="267">
        <v>4780</v>
      </c>
      <c r="AU129" s="267">
        <v>4780</v>
      </c>
      <c r="AV129" s="265" t="s">
        <v>428</v>
      </c>
      <c r="AW129" s="269">
        <v>200473</v>
      </c>
      <c r="AX129" s="5" t="s">
        <v>128</v>
      </c>
    </row>
    <row r="130" spans="1:50" ht="14.4" x14ac:dyDescent="0.3">
      <c r="A130" s="6">
        <v>44923</v>
      </c>
      <c r="B130" s="5">
        <v>65.279999000000004</v>
      </c>
      <c r="C130" s="5">
        <v>58.389999000000003</v>
      </c>
      <c r="D130" s="5">
        <v>64.440002000000007</v>
      </c>
      <c r="E130" s="5">
        <v>64.480002999999996</v>
      </c>
      <c r="F130" s="5">
        <v>63.483722999999998</v>
      </c>
      <c r="G130" s="5">
        <v>467200</v>
      </c>
      <c r="AO130" s="264">
        <v>45050</v>
      </c>
      <c r="AP130" s="265" t="s">
        <v>424</v>
      </c>
      <c r="AQ130" s="265" t="s">
        <v>425</v>
      </c>
      <c r="AR130" s="265" t="s">
        <v>418</v>
      </c>
      <c r="AS130" s="266">
        <v>42.09</v>
      </c>
      <c r="AT130" s="267">
        <v>11900</v>
      </c>
      <c r="AU130" s="267">
        <v>896752</v>
      </c>
      <c r="AV130" s="268">
        <v>0.01</v>
      </c>
      <c r="AW130" s="269">
        <v>500889</v>
      </c>
      <c r="AX130" s="5" t="s">
        <v>128</v>
      </c>
    </row>
    <row r="131" spans="1:50" ht="14.4" x14ac:dyDescent="0.3">
      <c r="A131" s="6">
        <v>44924</v>
      </c>
      <c r="B131" s="5">
        <v>64.610000999999997</v>
      </c>
      <c r="C131" s="5">
        <v>57.990001999999997</v>
      </c>
      <c r="D131" s="5">
        <v>64.480002999999996</v>
      </c>
      <c r="E131" s="5">
        <v>66.069999999999993</v>
      </c>
      <c r="F131" s="5">
        <v>65.049149</v>
      </c>
      <c r="G131" s="5">
        <v>588300</v>
      </c>
      <c r="AO131" s="264">
        <v>45050</v>
      </c>
      <c r="AP131" s="265" t="s">
        <v>429</v>
      </c>
      <c r="AQ131" s="265" t="s">
        <v>430</v>
      </c>
      <c r="AR131" s="265" t="s">
        <v>418</v>
      </c>
      <c r="AS131" s="266">
        <v>43</v>
      </c>
      <c r="AT131" s="267">
        <v>1000</v>
      </c>
      <c r="AU131" s="267">
        <v>128215</v>
      </c>
      <c r="AV131" s="268">
        <v>0.01</v>
      </c>
      <c r="AW131" s="269">
        <v>43000</v>
      </c>
      <c r="AX131" s="5" t="s">
        <v>128</v>
      </c>
    </row>
    <row r="132" spans="1:50" ht="14.4" x14ac:dyDescent="0.3">
      <c r="A132" s="6">
        <v>44925</v>
      </c>
      <c r="B132" s="5">
        <v>65.529999000000004</v>
      </c>
      <c r="C132" s="5">
        <v>58.59</v>
      </c>
      <c r="D132" s="5">
        <v>65.160004000000001</v>
      </c>
      <c r="E132" s="5">
        <v>65.900002000000001</v>
      </c>
      <c r="F132" s="5">
        <v>64.881775000000005</v>
      </c>
      <c r="G132" s="5">
        <v>474500</v>
      </c>
      <c r="AO132" s="264">
        <v>45050</v>
      </c>
      <c r="AP132" s="265" t="s">
        <v>431</v>
      </c>
      <c r="AQ132" s="265" t="s">
        <v>432</v>
      </c>
      <c r="AR132" s="265" t="s">
        <v>418</v>
      </c>
      <c r="AS132" s="266">
        <v>43</v>
      </c>
      <c r="AT132" s="267">
        <v>3450</v>
      </c>
      <c r="AU132" s="267">
        <v>14855</v>
      </c>
      <c r="AV132" s="268">
        <v>0.3</v>
      </c>
      <c r="AW132" s="269">
        <v>148350</v>
      </c>
      <c r="AX132" s="5" t="s">
        <v>128</v>
      </c>
    </row>
    <row r="133" spans="1:50" ht="14.4" x14ac:dyDescent="0.3">
      <c r="A133" s="6">
        <v>44929</v>
      </c>
      <c r="B133" s="5">
        <v>66.319999999999993</v>
      </c>
      <c r="C133" s="5">
        <v>59.220001000000003</v>
      </c>
      <c r="D133" s="5">
        <v>65.339995999999999</v>
      </c>
      <c r="E133" s="5">
        <v>66.010002</v>
      </c>
      <c r="F133" s="5">
        <v>64.990082000000001</v>
      </c>
      <c r="G133" s="5">
        <v>853800</v>
      </c>
      <c r="I133" s="5" t="s">
        <v>0</v>
      </c>
      <c r="J133" s="5" t="s">
        <v>1</v>
      </c>
      <c r="K133" s="5" t="s">
        <v>2</v>
      </c>
      <c r="AO133" s="270">
        <v>44998</v>
      </c>
      <c r="AP133" s="271" t="s">
        <v>429</v>
      </c>
      <c r="AQ133" s="271" t="s">
        <v>430</v>
      </c>
      <c r="AR133" s="271" t="s">
        <v>418</v>
      </c>
      <c r="AS133" s="272">
        <v>49.51</v>
      </c>
      <c r="AT133" s="273">
        <v>10000</v>
      </c>
      <c r="AU133" s="273">
        <v>127215</v>
      </c>
      <c r="AV133" s="274">
        <v>0.09</v>
      </c>
      <c r="AW133" s="275">
        <v>495130</v>
      </c>
      <c r="AX133" s="5" t="s">
        <v>128</v>
      </c>
    </row>
    <row r="134" spans="1:50" x14ac:dyDescent="0.25">
      <c r="A134" s="6">
        <v>44930</v>
      </c>
      <c r="B134" s="5">
        <v>66.790001000000004</v>
      </c>
      <c r="C134" s="5">
        <v>58.82</v>
      </c>
      <c r="D134" s="5">
        <v>65.989998</v>
      </c>
      <c r="E134" s="5">
        <v>66.550003000000004</v>
      </c>
      <c r="F134" s="5">
        <v>65.521736000000004</v>
      </c>
      <c r="G134" s="5">
        <v>1733100</v>
      </c>
      <c r="I134" s="6">
        <v>44929</v>
      </c>
      <c r="J134" s="5">
        <v>66.319999999999993</v>
      </c>
      <c r="K134" s="5">
        <v>59.220001000000003</v>
      </c>
      <c r="AX134" s="5" t="s">
        <v>128</v>
      </c>
    </row>
    <row r="135" spans="1:50" x14ac:dyDescent="0.25">
      <c r="A135" s="6">
        <v>44931</v>
      </c>
      <c r="B135" s="5">
        <v>66.309997999999993</v>
      </c>
      <c r="C135" s="5">
        <v>58.310001</v>
      </c>
      <c r="D135" s="5">
        <v>65.430000000000007</v>
      </c>
      <c r="E135" s="5">
        <v>66.589995999999999</v>
      </c>
      <c r="F135" s="5">
        <v>65.561110999999997</v>
      </c>
      <c r="G135" s="5">
        <v>933300</v>
      </c>
      <c r="I135" s="6">
        <v>44930</v>
      </c>
      <c r="J135" s="5">
        <v>66.790001000000004</v>
      </c>
      <c r="K135" s="5">
        <v>58.82</v>
      </c>
      <c r="AX135" s="5" t="s">
        <v>128</v>
      </c>
    </row>
    <row r="136" spans="1:50" x14ac:dyDescent="0.25">
      <c r="A136" s="6">
        <v>44932</v>
      </c>
      <c r="B136" s="5">
        <v>67.300003000000004</v>
      </c>
      <c r="C136" s="5">
        <v>58.34</v>
      </c>
      <c r="D136" s="5">
        <v>66.519997000000004</v>
      </c>
      <c r="E136" s="5">
        <v>68.349997999999999</v>
      </c>
      <c r="F136" s="5">
        <v>67.293921999999995</v>
      </c>
      <c r="G136" s="5">
        <v>853700</v>
      </c>
      <c r="I136" s="6">
        <v>44931</v>
      </c>
      <c r="J136" s="5">
        <v>66.309997999999993</v>
      </c>
      <c r="K136" s="5">
        <v>58.310001</v>
      </c>
      <c r="AX136" s="5" t="s">
        <v>128</v>
      </c>
    </row>
    <row r="137" spans="1:50" x14ac:dyDescent="0.25">
      <c r="A137" s="6">
        <v>44935</v>
      </c>
      <c r="B137" s="5">
        <v>68.470000999999996</v>
      </c>
      <c r="C137" s="5">
        <v>59.849997999999999</v>
      </c>
      <c r="D137" s="5">
        <v>67.209998999999996</v>
      </c>
      <c r="E137" s="5">
        <v>67.339995999999999</v>
      </c>
      <c r="F137" s="5">
        <v>66.299521999999996</v>
      </c>
      <c r="G137" s="5">
        <v>788100</v>
      </c>
      <c r="I137" s="6">
        <v>44932</v>
      </c>
      <c r="J137" s="5">
        <v>67.300003000000004</v>
      </c>
      <c r="K137" s="5">
        <v>58.34</v>
      </c>
      <c r="AX137" s="5" t="s">
        <v>128</v>
      </c>
    </row>
    <row r="138" spans="1:50" x14ac:dyDescent="0.25">
      <c r="A138" s="6">
        <v>44936</v>
      </c>
      <c r="B138" s="5">
        <v>67.239998</v>
      </c>
      <c r="C138" s="5">
        <v>59.09</v>
      </c>
      <c r="D138" s="5">
        <v>66.540001000000004</v>
      </c>
      <c r="E138" s="5">
        <v>67.529999000000004</v>
      </c>
      <c r="F138" s="5">
        <v>66.486594999999994</v>
      </c>
      <c r="G138" s="5">
        <v>479400</v>
      </c>
      <c r="I138" s="6">
        <v>44935</v>
      </c>
      <c r="J138" s="5">
        <v>68.470000999999996</v>
      </c>
      <c r="K138" s="5">
        <v>59.849997999999999</v>
      </c>
      <c r="AX138" s="5" t="s">
        <v>128</v>
      </c>
    </row>
    <row r="139" spans="1:50" x14ac:dyDescent="0.25">
      <c r="A139" s="6">
        <v>44937</v>
      </c>
      <c r="B139" s="5">
        <v>68.059997999999993</v>
      </c>
      <c r="C139" s="5">
        <v>59.77</v>
      </c>
      <c r="D139" s="5">
        <v>67.370002999999997</v>
      </c>
      <c r="E139" s="5">
        <v>67.870002999999997</v>
      </c>
      <c r="F139" s="5">
        <v>66.821342000000001</v>
      </c>
      <c r="G139" s="5">
        <v>697900</v>
      </c>
      <c r="I139" s="6">
        <v>44936</v>
      </c>
      <c r="J139" s="5">
        <v>67.239998</v>
      </c>
      <c r="K139" s="5">
        <v>59.09</v>
      </c>
      <c r="AX139" s="5" t="s">
        <v>128</v>
      </c>
    </row>
    <row r="140" spans="1:50" x14ac:dyDescent="0.25">
      <c r="A140" s="6">
        <v>44938</v>
      </c>
      <c r="B140" s="5">
        <v>68.430000000000007</v>
      </c>
      <c r="C140" s="5">
        <v>60.259998000000003</v>
      </c>
      <c r="D140" s="5">
        <v>68.110000999999997</v>
      </c>
      <c r="E140" s="5">
        <v>69.010002</v>
      </c>
      <c r="F140" s="5">
        <v>67.943732999999995</v>
      </c>
      <c r="G140" s="5">
        <v>625500</v>
      </c>
      <c r="I140" s="6">
        <v>44937</v>
      </c>
      <c r="J140" s="5">
        <v>68.059997999999993</v>
      </c>
      <c r="K140" s="5">
        <v>59.77</v>
      </c>
      <c r="AX140" s="5" t="s">
        <v>128</v>
      </c>
    </row>
    <row r="141" spans="1:50" x14ac:dyDescent="0.25">
      <c r="A141" s="6">
        <v>44939</v>
      </c>
      <c r="B141" s="5">
        <v>67.870002999999997</v>
      </c>
      <c r="C141" s="5">
        <v>59.900002000000001</v>
      </c>
      <c r="D141" s="5">
        <v>67.139999000000003</v>
      </c>
      <c r="E141" s="5">
        <v>69.199996999999996</v>
      </c>
      <c r="F141" s="5">
        <v>68.130782999999994</v>
      </c>
      <c r="G141" s="5">
        <v>490900</v>
      </c>
      <c r="I141" s="6">
        <v>44938</v>
      </c>
      <c r="J141" s="5">
        <v>68.430000000000007</v>
      </c>
      <c r="K141" s="5">
        <v>60.259998000000003</v>
      </c>
      <c r="AX141" s="5" t="s">
        <v>128</v>
      </c>
    </row>
    <row r="142" spans="1:50" x14ac:dyDescent="0.25">
      <c r="A142" s="6">
        <v>44943</v>
      </c>
      <c r="B142" s="5">
        <v>68.980002999999996</v>
      </c>
      <c r="C142" s="5">
        <v>60.610000999999997</v>
      </c>
      <c r="D142" s="5">
        <v>68.220000999999996</v>
      </c>
      <c r="E142" s="5">
        <v>68.470000999999996</v>
      </c>
      <c r="F142" s="5">
        <v>67.412070999999997</v>
      </c>
      <c r="G142" s="5">
        <v>662800</v>
      </c>
      <c r="I142" s="6">
        <v>44939</v>
      </c>
      <c r="J142" s="5">
        <v>67.870002999999997</v>
      </c>
      <c r="K142" s="5">
        <v>59.900002000000001</v>
      </c>
      <c r="AX142" s="5" t="s">
        <v>128</v>
      </c>
    </row>
    <row r="143" spans="1:50" x14ac:dyDescent="0.25">
      <c r="A143" s="6">
        <v>44944</v>
      </c>
      <c r="B143" s="5">
        <v>68.199996999999996</v>
      </c>
      <c r="C143" s="5">
        <v>59.869999</v>
      </c>
      <c r="D143" s="5">
        <v>65.779999000000004</v>
      </c>
      <c r="E143" s="5">
        <v>65.879997000000003</v>
      </c>
      <c r="F143" s="5">
        <v>64.862082999999998</v>
      </c>
      <c r="G143" s="5">
        <v>786000</v>
      </c>
      <c r="I143" s="6">
        <v>44943</v>
      </c>
      <c r="J143" s="5">
        <v>68.980002999999996</v>
      </c>
      <c r="K143" s="5">
        <v>60.610000999999997</v>
      </c>
      <c r="AX143" s="5" t="s">
        <v>128</v>
      </c>
    </row>
    <row r="144" spans="1:50" x14ac:dyDescent="0.25">
      <c r="A144" s="6">
        <v>44945</v>
      </c>
      <c r="B144" s="5">
        <v>65.580001999999993</v>
      </c>
      <c r="C144" s="5">
        <v>57.779998999999997</v>
      </c>
      <c r="D144" s="5">
        <v>64.769997000000004</v>
      </c>
      <c r="E144" s="5">
        <v>66.080001999999993</v>
      </c>
      <c r="F144" s="5">
        <v>65.058998000000003</v>
      </c>
      <c r="G144" s="5">
        <v>821100</v>
      </c>
      <c r="I144" s="6">
        <v>44944</v>
      </c>
      <c r="J144" s="5">
        <v>68.199996999999996</v>
      </c>
      <c r="K144" s="5">
        <v>59.869999</v>
      </c>
      <c r="AX144" s="5" t="s">
        <v>128</v>
      </c>
    </row>
    <row r="145" spans="1:50" x14ac:dyDescent="0.25">
      <c r="A145" s="6">
        <v>44946</v>
      </c>
      <c r="B145" s="5">
        <v>66.739998</v>
      </c>
      <c r="C145" s="5">
        <v>58.529998999999997</v>
      </c>
      <c r="D145" s="5">
        <v>66.389999000000003</v>
      </c>
      <c r="E145" s="5">
        <v>68.089995999999999</v>
      </c>
      <c r="F145" s="5">
        <v>67.037932999999995</v>
      </c>
      <c r="G145" s="5">
        <v>689600</v>
      </c>
      <c r="I145" s="6">
        <v>44945</v>
      </c>
      <c r="J145" s="5">
        <v>65.580001999999993</v>
      </c>
      <c r="K145" s="5">
        <v>57.779998999999997</v>
      </c>
      <c r="AX145" s="5" t="s">
        <v>128</v>
      </c>
    </row>
    <row r="146" spans="1:50" x14ac:dyDescent="0.25">
      <c r="A146" s="6">
        <v>44949</v>
      </c>
      <c r="B146" s="5">
        <v>68.5</v>
      </c>
      <c r="C146" s="5">
        <v>59.91</v>
      </c>
      <c r="D146" s="5">
        <v>67.800003000000004</v>
      </c>
      <c r="E146" s="5">
        <v>69.760002</v>
      </c>
      <c r="F146" s="5">
        <v>68.682136999999997</v>
      </c>
      <c r="G146" s="5">
        <v>901500</v>
      </c>
      <c r="I146" s="6">
        <v>44946</v>
      </c>
      <c r="J146" s="5">
        <v>66.739998</v>
      </c>
      <c r="K146" s="5">
        <v>58.529998999999997</v>
      </c>
      <c r="AX146" s="5" t="s">
        <v>128</v>
      </c>
    </row>
    <row r="147" spans="1:50" x14ac:dyDescent="0.25">
      <c r="A147" s="6">
        <v>44950</v>
      </c>
      <c r="B147" s="5">
        <v>69.900002000000001</v>
      </c>
      <c r="C147" s="5">
        <v>60.619999</v>
      </c>
      <c r="D147" s="5">
        <v>68.169998000000007</v>
      </c>
      <c r="E147" s="5">
        <v>68.360000999999997</v>
      </c>
      <c r="F147" s="5">
        <v>67.303771999999995</v>
      </c>
      <c r="G147" s="5">
        <v>943300</v>
      </c>
      <c r="I147" s="6">
        <v>44949</v>
      </c>
      <c r="J147" s="5">
        <v>68.5</v>
      </c>
      <c r="K147" s="5">
        <v>59.91</v>
      </c>
      <c r="AX147" s="5" t="s">
        <v>128</v>
      </c>
    </row>
    <row r="148" spans="1:50" x14ac:dyDescent="0.25">
      <c r="A148" s="6">
        <v>44951</v>
      </c>
      <c r="B148" s="5">
        <v>67.860000999999997</v>
      </c>
      <c r="C148" s="5">
        <v>59.5</v>
      </c>
      <c r="D148" s="5">
        <v>67.360000999999997</v>
      </c>
      <c r="E148" s="5">
        <v>68.900002000000001</v>
      </c>
      <c r="F148" s="5">
        <v>67.835425999999998</v>
      </c>
      <c r="G148" s="5">
        <v>1030500</v>
      </c>
      <c r="I148" s="6">
        <v>44950</v>
      </c>
      <c r="J148" s="5">
        <v>69.900002000000001</v>
      </c>
      <c r="K148" s="5">
        <v>60.619999</v>
      </c>
      <c r="AX148" s="5" t="s">
        <v>128</v>
      </c>
    </row>
    <row r="149" spans="1:50" x14ac:dyDescent="0.25">
      <c r="A149" s="6">
        <v>44952</v>
      </c>
      <c r="B149" s="5">
        <v>71</v>
      </c>
      <c r="C149" s="5">
        <v>60.59</v>
      </c>
      <c r="D149" s="5">
        <v>70.739998</v>
      </c>
      <c r="E149" s="5">
        <v>74.620002999999997</v>
      </c>
      <c r="F149" s="5">
        <v>73.467049000000003</v>
      </c>
      <c r="G149" s="5">
        <v>2188500</v>
      </c>
      <c r="I149" s="6">
        <v>44951</v>
      </c>
      <c r="J149" s="5">
        <v>67.860000999999997</v>
      </c>
      <c r="K149" s="5">
        <v>59.5</v>
      </c>
      <c r="AX149" s="5" t="s">
        <v>128</v>
      </c>
    </row>
    <row r="150" spans="1:50" x14ac:dyDescent="0.25">
      <c r="A150" s="6">
        <v>44953</v>
      </c>
      <c r="B150" s="5">
        <v>75.019997000000004</v>
      </c>
      <c r="C150" s="5">
        <v>60.490001999999997</v>
      </c>
      <c r="D150" s="5">
        <v>75.019997000000004</v>
      </c>
      <c r="E150" s="5">
        <v>75.940002000000007</v>
      </c>
      <c r="F150" s="5">
        <v>74.766655</v>
      </c>
      <c r="G150" s="5">
        <v>1377300</v>
      </c>
      <c r="I150" s="6">
        <v>44952</v>
      </c>
      <c r="J150" s="5">
        <v>71</v>
      </c>
      <c r="K150" s="5">
        <v>60.59</v>
      </c>
      <c r="AX150" s="5" t="s">
        <v>128</v>
      </c>
    </row>
    <row r="151" spans="1:50" x14ac:dyDescent="0.25">
      <c r="A151" s="6">
        <v>44956</v>
      </c>
      <c r="B151" s="5">
        <v>75.389999000000003</v>
      </c>
      <c r="C151" s="5">
        <v>60.459999000000003</v>
      </c>
      <c r="D151" s="5">
        <v>74.800003000000004</v>
      </c>
      <c r="E151" s="5">
        <v>75.150002000000001</v>
      </c>
      <c r="F151" s="5">
        <v>73.988861</v>
      </c>
      <c r="G151" s="5">
        <v>1093300</v>
      </c>
      <c r="I151" s="6">
        <v>44953</v>
      </c>
      <c r="J151" s="5">
        <v>75.019997000000004</v>
      </c>
      <c r="K151" s="5">
        <v>60.490001999999997</v>
      </c>
      <c r="AX151" s="5" t="s">
        <v>128</v>
      </c>
    </row>
    <row r="152" spans="1:50" x14ac:dyDescent="0.25">
      <c r="A152" s="6">
        <v>44957</v>
      </c>
      <c r="B152" s="5">
        <v>75.150002000000001</v>
      </c>
      <c r="C152" s="5">
        <v>60.41</v>
      </c>
      <c r="D152" s="5">
        <v>75.150002000000001</v>
      </c>
      <c r="E152" s="5">
        <v>78.519997000000004</v>
      </c>
      <c r="F152" s="5">
        <v>77.306777999999994</v>
      </c>
      <c r="G152" s="5">
        <v>1195000</v>
      </c>
      <c r="I152" s="6">
        <v>44956</v>
      </c>
      <c r="J152" s="5">
        <v>75.389999000000003</v>
      </c>
      <c r="K152" s="5">
        <v>60.459999000000003</v>
      </c>
    </row>
    <row r="153" spans="1:50" x14ac:dyDescent="0.25">
      <c r="A153" s="6">
        <v>44958</v>
      </c>
      <c r="B153" s="5">
        <v>78.139999000000003</v>
      </c>
      <c r="C153" s="5">
        <v>61.75</v>
      </c>
      <c r="D153" s="5">
        <v>77.559997999999993</v>
      </c>
      <c r="E153" s="5">
        <v>79.910004000000001</v>
      </c>
      <c r="F153" s="5">
        <v>78.675315999999995</v>
      </c>
      <c r="G153" s="5">
        <v>967100</v>
      </c>
      <c r="I153" s="6">
        <v>44957</v>
      </c>
      <c r="J153" s="5">
        <v>75.150002000000001</v>
      </c>
      <c r="K153" s="5">
        <v>60.41</v>
      </c>
    </row>
    <row r="154" spans="1:50" x14ac:dyDescent="0.25">
      <c r="A154" s="6">
        <v>44959</v>
      </c>
      <c r="B154" s="5">
        <v>80.919998000000007</v>
      </c>
      <c r="C154" s="5">
        <v>63.610000999999997</v>
      </c>
      <c r="D154" s="5">
        <v>78.269997000000004</v>
      </c>
      <c r="E154" s="5">
        <v>78.900002000000001</v>
      </c>
      <c r="F154" s="5">
        <v>77.680915999999996</v>
      </c>
      <c r="G154" s="5">
        <v>1374900</v>
      </c>
      <c r="I154" s="6">
        <v>44958</v>
      </c>
      <c r="J154" s="5">
        <v>78.139999000000003</v>
      </c>
      <c r="K154" s="5">
        <v>61.75</v>
      </c>
    </row>
    <row r="155" spans="1:50" x14ac:dyDescent="0.25">
      <c r="A155" s="6">
        <v>44960</v>
      </c>
      <c r="B155" s="5">
        <v>78.059997999999993</v>
      </c>
      <c r="C155" s="5">
        <v>63.939999</v>
      </c>
      <c r="D155" s="5">
        <v>78.019997000000004</v>
      </c>
      <c r="E155" s="5">
        <v>78.470000999999996</v>
      </c>
      <c r="F155" s="5">
        <v>77.730446000000001</v>
      </c>
      <c r="G155" s="5">
        <v>996800</v>
      </c>
      <c r="I155" s="6">
        <v>44959</v>
      </c>
      <c r="J155" s="5">
        <v>80.919998000000007</v>
      </c>
      <c r="K155" s="5">
        <v>63.610000999999997</v>
      </c>
    </row>
    <row r="156" spans="1:50" x14ac:dyDescent="0.25">
      <c r="A156" s="6">
        <v>44963</v>
      </c>
      <c r="B156" s="5">
        <v>78.209998999999996</v>
      </c>
      <c r="C156" s="5">
        <v>64.330001999999993</v>
      </c>
      <c r="D156" s="5">
        <v>77.75</v>
      </c>
      <c r="E156" s="5">
        <v>78.290001000000004</v>
      </c>
      <c r="F156" s="5">
        <v>77.552138999999997</v>
      </c>
      <c r="G156" s="5">
        <v>589300</v>
      </c>
      <c r="I156" s="6">
        <v>44960</v>
      </c>
      <c r="J156" s="5">
        <v>78.059997999999993</v>
      </c>
      <c r="K156" s="5">
        <v>63.939999</v>
      </c>
    </row>
    <row r="157" spans="1:50" x14ac:dyDescent="0.25">
      <c r="A157" s="6">
        <v>44964</v>
      </c>
      <c r="B157" s="5">
        <v>78.080001999999993</v>
      </c>
      <c r="C157" s="5">
        <v>63.82</v>
      </c>
      <c r="D157" s="5">
        <v>77.550003000000004</v>
      </c>
      <c r="E157" s="5">
        <v>79.959998999999996</v>
      </c>
      <c r="F157" s="5">
        <v>79.206397999999993</v>
      </c>
      <c r="G157" s="5">
        <v>738600</v>
      </c>
      <c r="I157" s="6">
        <v>44963</v>
      </c>
      <c r="J157" s="5">
        <v>78.209998999999996</v>
      </c>
      <c r="K157" s="5">
        <v>64.330001999999993</v>
      </c>
    </row>
    <row r="158" spans="1:50" x14ac:dyDescent="0.25">
      <c r="A158" s="6">
        <v>44965</v>
      </c>
      <c r="B158" s="5">
        <v>79.120002999999997</v>
      </c>
      <c r="C158" s="5">
        <v>64.25</v>
      </c>
      <c r="D158" s="5">
        <v>78.529999000000004</v>
      </c>
      <c r="E158" s="5">
        <v>78.879997000000003</v>
      </c>
      <c r="F158" s="5">
        <v>78.136581000000007</v>
      </c>
      <c r="G158" s="5">
        <v>586500</v>
      </c>
      <c r="I158" s="6">
        <v>44964</v>
      </c>
      <c r="J158" s="5">
        <v>78.080001999999993</v>
      </c>
      <c r="K158" s="5">
        <v>63.82</v>
      </c>
    </row>
    <row r="159" spans="1:50" x14ac:dyDescent="0.25">
      <c r="A159" s="6">
        <v>44966</v>
      </c>
      <c r="B159" s="5">
        <v>79.440002000000007</v>
      </c>
      <c r="C159" s="5">
        <v>64.540001000000004</v>
      </c>
      <c r="D159" s="5">
        <v>77.800003000000004</v>
      </c>
      <c r="E159" s="5">
        <v>77.919998000000007</v>
      </c>
      <c r="F159" s="5">
        <v>77.185623000000007</v>
      </c>
      <c r="G159" s="5">
        <v>990300</v>
      </c>
      <c r="I159" s="6">
        <v>44965</v>
      </c>
      <c r="J159" s="5">
        <v>79.120002999999997</v>
      </c>
      <c r="K159" s="5">
        <v>64.25</v>
      </c>
    </row>
    <row r="160" spans="1:50" x14ac:dyDescent="0.25">
      <c r="A160" s="6">
        <v>44967</v>
      </c>
      <c r="B160" s="5">
        <v>77.580001999999993</v>
      </c>
      <c r="C160" s="5">
        <v>62.82</v>
      </c>
      <c r="D160" s="5">
        <v>76.900002000000001</v>
      </c>
      <c r="E160" s="5">
        <v>77.620002999999997</v>
      </c>
      <c r="F160" s="5">
        <v>76.888458</v>
      </c>
      <c r="G160" s="5">
        <v>504800</v>
      </c>
      <c r="I160" s="6">
        <v>44966</v>
      </c>
      <c r="J160" s="5">
        <v>79.440002000000007</v>
      </c>
      <c r="K160" s="5">
        <v>64.540001000000004</v>
      </c>
    </row>
    <row r="161" spans="1:11" x14ac:dyDescent="0.25">
      <c r="A161" s="6">
        <v>44970</v>
      </c>
      <c r="B161" s="5">
        <v>77.779999000000004</v>
      </c>
      <c r="C161" s="5">
        <v>62.939999</v>
      </c>
      <c r="D161" s="5">
        <v>77.139999000000003</v>
      </c>
      <c r="E161" s="5">
        <v>78.089995999999999</v>
      </c>
      <c r="F161" s="5">
        <v>77.354018999999994</v>
      </c>
      <c r="G161" s="5">
        <v>545300</v>
      </c>
      <c r="I161" s="6">
        <v>44967</v>
      </c>
      <c r="J161" s="5">
        <v>77.580001999999993</v>
      </c>
      <c r="K161" s="5">
        <v>62.82</v>
      </c>
    </row>
    <row r="162" spans="1:11" x14ac:dyDescent="0.25">
      <c r="A162" s="6">
        <v>44971</v>
      </c>
      <c r="B162" s="5">
        <v>78.169998000000007</v>
      </c>
      <c r="C162" s="5">
        <v>63.48</v>
      </c>
      <c r="D162" s="5">
        <v>76.690002000000007</v>
      </c>
      <c r="E162" s="5">
        <v>77.819999999999993</v>
      </c>
      <c r="F162" s="5">
        <v>77.086571000000006</v>
      </c>
      <c r="G162" s="5">
        <v>527400</v>
      </c>
      <c r="I162" s="6">
        <v>44970</v>
      </c>
      <c r="J162" s="5">
        <v>77.779999000000004</v>
      </c>
      <c r="K162" s="5">
        <v>62.939999</v>
      </c>
    </row>
    <row r="163" spans="1:11" x14ac:dyDescent="0.25">
      <c r="A163" s="6">
        <v>44972</v>
      </c>
      <c r="B163" s="5">
        <v>77.059997999999993</v>
      </c>
      <c r="C163" s="5">
        <v>62.84</v>
      </c>
      <c r="D163" s="5">
        <v>77.040001000000004</v>
      </c>
      <c r="E163" s="5">
        <v>78.480002999999996</v>
      </c>
      <c r="F163" s="5">
        <v>77.740356000000006</v>
      </c>
      <c r="G163" s="5">
        <v>553200</v>
      </c>
      <c r="I163" s="6">
        <v>44971</v>
      </c>
      <c r="J163" s="5">
        <v>78.169998000000007</v>
      </c>
      <c r="K163" s="5">
        <v>63.48</v>
      </c>
    </row>
    <row r="164" spans="1:11" x14ac:dyDescent="0.25">
      <c r="A164" s="6">
        <v>44973</v>
      </c>
      <c r="B164" s="5">
        <v>77.269997000000004</v>
      </c>
      <c r="C164" s="5">
        <v>63.57</v>
      </c>
      <c r="D164" s="5">
        <v>76.860000999999997</v>
      </c>
      <c r="E164" s="5">
        <v>77.790001000000004</v>
      </c>
      <c r="F164" s="5">
        <v>77.056854000000001</v>
      </c>
      <c r="G164" s="5">
        <v>806300</v>
      </c>
      <c r="I164" s="6">
        <v>44972</v>
      </c>
      <c r="J164" s="5">
        <v>77.059997999999993</v>
      </c>
      <c r="K164" s="5">
        <v>62.84</v>
      </c>
    </row>
    <row r="165" spans="1:11" x14ac:dyDescent="0.25">
      <c r="A165" s="6">
        <v>44974</v>
      </c>
      <c r="B165" s="5">
        <v>77.830001999999993</v>
      </c>
      <c r="C165" s="5">
        <v>62.880001</v>
      </c>
      <c r="D165" s="5">
        <v>76.610000999999997</v>
      </c>
      <c r="E165" s="5">
        <v>78.160004000000001</v>
      </c>
      <c r="F165" s="5">
        <v>77.423370000000006</v>
      </c>
      <c r="G165" s="5">
        <v>813200</v>
      </c>
      <c r="I165" s="6">
        <v>44973</v>
      </c>
      <c r="J165" s="5">
        <v>77.269997000000004</v>
      </c>
      <c r="K165" s="5">
        <v>63.57</v>
      </c>
    </row>
    <row r="166" spans="1:11" x14ac:dyDescent="0.25">
      <c r="A166" s="6">
        <v>44978</v>
      </c>
      <c r="B166" s="5">
        <v>77.190002000000007</v>
      </c>
      <c r="C166" s="5">
        <v>62.599997999999999</v>
      </c>
      <c r="D166" s="5">
        <v>76.059997999999993</v>
      </c>
      <c r="E166" s="5">
        <v>76.349997999999999</v>
      </c>
      <c r="F166" s="5">
        <v>75.630424000000005</v>
      </c>
      <c r="G166" s="5">
        <v>496400</v>
      </c>
      <c r="I166" s="6">
        <v>44974</v>
      </c>
      <c r="J166" s="5">
        <v>77.830001999999993</v>
      </c>
      <c r="K166" s="5">
        <v>62.880001</v>
      </c>
    </row>
    <row r="167" spans="1:11" x14ac:dyDescent="0.25">
      <c r="A167" s="6">
        <v>44979</v>
      </c>
      <c r="B167" s="5">
        <v>76.480002999999996</v>
      </c>
      <c r="C167" s="5">
        <v>61.73</v>
      </c>
      <c r="D167" s="5">
        <v>75.089995999999999</v>
      </c>
      <c r="E167" s="5">
        <v>75.779999000000004</v>
      </c>
      <c r="F167" s="5">
        <v>75.065796000000006</v>
      </c>
      <c r="G167" s="5">
        <v>582300</v>
      </c>
      <c r="I167" s="6">
        <v>44978</v>
      </c>
      <c r="J167" s="5">
        <v>77.190002000000007</v>
      </c>
      <c r="K167" s="5">
        <v>62.599997999999999</v>
      </c>
    </row>
    <row r="168" spans="1:11" x14ac:dyDescent="0.25">
      <c r="A168" s="6">
        <v>44980</v>
      </c>
      <c r="B168" s="5">
        <v>76.330001999999993</v>
      </c>
      <c r="C168" s="5">
        <v>61.830002</v>
      </c>
      <c r="D168" s="5">
        <v>75.139999000000003</v>
      </c>
      <c r="E168" s="5">
        <v>76.319999999999993</v>
      </c>
      <c r="F168" s="5">
        <v>75.600707999999997</v>
      </c>
      <c r="G168" s="5">
        <v>528600</v>
      </c>
      <c r="I168" s="6">
        <v>44979</v>
      </c>
      <c r="J168" s="5">
        <v>76.480002999999996</v>
      </c>
      <c r="K168" s="5">
        <v>61.73</v>
      </c>
    </row>
    <row r="169" spans="1:11" x14ac:dyDescent="0.25">
      <c r="A169" s="6">
        <v>44981</v>
      </c>
      <c r="B169" s="5">
        <v>75.459998999999996</v>
      </c>
      <c r="C169" s="5">
        <v>61.040000999999997</v>
      </c>
      <c r="D169" s="5">
        <v>74.690002000000007</v>
      </c>
      <c r="E169" s="5">
        <v>76.830001999999993</v>
      </c>
      <c r="F169" s="5">
        <v>76.105903999999995</v>
      </c>
      <c r="G169" s="5">
        <v>597200</v>
      </c>
      <c r="I169" s="6">
        <v>44980</v>
      </c>
      <c r="J169" s="5">
        <v>76.330001999999993</v>
      </c>
      <c r="K169" s="5">
        <v>61.830002</v>
      </c>
    </row>
    <row r="170" spans="1:11" x14ac:dyDescent="0.25">
      <c r="A170" s="6">
        <v>44984</v>
      </c>
      <c r="B170" s="5">
        <v>77.639999000000003</v>
      </c>
      <c r="C170" s="5">
        <v>62.119999</v>
      </c>
      <c r="D170" s="5">
        <v>76.889999000000003</v>
      </c>
      <c r="E170" s="5">
        <v>76.889999000000003</v>
      </c>
      <c r="F170" s="5">
        <v>76.165336999999994</v>
      </c>
      <c r="G170" s="5">
        <v>787400</v>
      </c>
      <c r="I170" s="6">
        <v>44981</v>
      </c>
      <c r="J170" s="5">
        <v>75.459998999999996</v>
      </c>
      <c r="K170" s="5">
        <v>61.040000999999997</v>
      </c>
    </row>
    <row r="171" spans="1:11" x14ac:dyDescent="0.25">
      <c r="A171" s="6">
        <v>44985</v>
      </c>
      <c r="B171" s="5">
        <v>77.199996999999996</v>
      </c>
      <c r="C171" s="5">
        <v>61.889999000000003</v>
      </c>
      <c r="D171" s="5">
        <v>76.169998000000007</v>
      </c>
      <c r="E171" s="5">
        <v>76.209998999999996</v>
      </c>
      <c r="F171" s="5">
        <v>75.491744999999995</v>
      </c>
      <c r="G171" s="5">
        <v>1360600</v>
      </c>
      <c r="I171" s="6">
        <v>44984</v>
      </c>
      <c r="J171" s="5">
        <v>77.639999000000003</v>
      </c>
      <c r="K171" s="5">
        <v>62.119999</v>
      </c>
    </row>
    <row r="172" spans="1:11" x14ac:dyDescent="0.25">
      <c r="A172" s="6">
        <v>44986</v>
      </c>
      <c r="B172" s="5">
        <v>75.5</v>
      </c>
      <c r="C172" s="5">
        <v>61.009998000000003</v>
      </c>
      <c r="D172" s="5">
        <v>74.599997999999999</v>
      </c>
      <c r="E172" s="5">
        <v>75.830001999999993</v>
      </c>
      <c r="F172" s="5">
        <v>75.115325999999996</v>
      </c>
      <c r="G172" s="5">
        <v>1260700</v>
      </c>
      <c r="I172" s="6">
        <v>44985</v>
      </c>
      <c r="J172" s="5">
        <v>77.199996999999996</v>
      </c>
      <c r="K172" s="5">
        <v>61.889999000000003</v>
      </c>
    </row>
    <row r="173" spans="1:11" x14ac:dyDescent="0.25">
      <c r="A173" s="6">
        <v>44987</v>
      </c>
      <c r="B173" s="5">
        <v>75.069999999999993</v>
      </c>
      <c r="C173" s="5">
        <v>60.299999</v>
      </c>
      <c r="D173" s="5">
        <v>73</v>
      </c>
      <c r="E173" s="5">
        <v>74.389999000000003</v>
      </c>
      <c r="F173" s="5">
        <v>73.688896</v>
      </c>
      <c r="G173" s="5">
        <v>830000</v>
      </c>
      <c r="I173" s="6">
        <v>44986</v>
      </c>
      <c r="J173" s="5">
        <v>75.5</v>
      </c>
      <c r="K173" s="5">
        <v>61.009998000000003</v>
      </c>
    </row>
    <row r="174" spans="1:11" x14ac:dyDescent="0.25">
      <c r="A174" s="6">
        <v>44988</v>
      </c>
      <c r="B174" s="5">
        <v>74.970000999999996</v>
      </c>
      <c r="C174" s="5">
        <v>60.02</v>
      </c>
      <c r="D174" s="5">
        <v>74.279999000000004</v>
      </c>
      <c r="E174" s="5">
        <v>75.25</v>
      </c>
      <c r="F174" s="5">
        <v>74.540794000000005</v>
      </c>
      <c r="G174" s="5">
        <v>640700</v>
      </c>
      <c r="I174" s="6">
        <v>44987</v>
      </c>
      <c r="J174" s="5">
        <v>75.069999999999993</v>
      </c>
      <c r="K174" s="5">
        <v>60.299999</v>
      </c>
    </row>
    <row r="175" spans="1:11" x14ac:dyDescent="0.25">
      <c r="A175" s="6">
        <v>44991</v>
      </c>
      <c r="B175" s="5">
        <v>75.260002</v>
      </c>
      <c r="C175" s="5">
        <v>60.540000999999997</v>
      </c>
      <c r="D175" s="5">
        <v>74.489998</v>
      </c>
      <c r="E175" s="5">
        <v>74.550003000000004</v>
      </c>
      <c r="F175" s="5">
        <v>73.847389000000007</v>
      </c>
      <c r="G175" s="5">
        <v>664200</v>
      </c>
      <c r="I175" s="6">
        <v>44988</v>
      </c>
      <c r="J175" s="5">
        <v>74.970000999999996</v>
      </c>
      <c r="K175" s="5">
        <v>60.02</v>
      </c>
    </row>
    <row r="176" spans="1:11" x14ac:dyDescent="0.25">
      <c r="A176" s="6">
        <v>44992</v>
      </c>
      <c r="B176" s="5">
        <v>74.139999000000003</v>
      </c>
      <c r="C176" s="5">
        <v>59.619999</v>
      </c>
      <c r="D176" s="5">
        <v>72.489998</v>
      </c>
      <c r="E176" s="5">
        <v>72.809997999999993</v>
      </c>
      <c r="F176" s="5">
        <v>72.123786999999993</v>
      </c>
      <c r="G176" s="5">
        <v>848100</v>
      </c>
      <c r="I176" s="6">
        <v>44991</v>
      </c>
      <c r="J176" s="5">
        <v>75.260002</v>
      </c>
      <c r="K176" s="5">
        <v>60.540000999999997</v>
      </c>
    </row>
    <row r="177" spans="1:11" x14ac:dyDescent="0.25">
      <c r="A177" s="6">
        <v>44993</v>
      </c>
      <c r="B177" s="5">
        <v>73.089995999999999</v>
      </c>
      <c r="C177" s="5">
        <v>58.169998</v>
      </c>
      <c r="D177" s="5">
        <v>72.360000999999997</v>
      </c>
      <c r="E177" s="5">
        <v>72.879997000000003</v>
      </c>
      <c r="F177" s="5">
        <v>72.193123</v>
      </c>
      <c r="G177" s="5">
        <v>651700</v>
      </c>
      <c r="I177" s="6">
        <v>44992</v>
      </c>
      <c r="J177" s="5">
        <v>74.139999000000003</v>
      </c>
      <c r="K177" s="5">
        <v>59.619999</v>
      </c>
    </row>
    <row r="178" spans="1:11" x14ac:dyDescent="0.25">
      <c r="A178" s="6">
        <v>44994</v>
      </c>
      <c r="B178" s="5">
        <v>71.669998000000007</v>
      </c>
      <c r="C178" s="5">
        <v>56.549999</v>
      </c>
      <c r="D178" s="5">
        <v>66.779999000000004</v>
      </c>
      <c r="E178" s="5">
        <v>66.790001000000004</v>
      </c>
      <c r="F178" s="5">
        <v>66.160522</v>
      </c>
      <c r="G178" s="5">
        <v>1363000</v>
      </c>
      <c r="I178" s="6">
        <v>44993</v>
      </c>
      <c r="J178" s="5">
        <v>73.089995999999999</v>
      </c>
      <c r="K178" s="5">
        <v>58.169998</v>
      </c>
    </row>
    <row r="179" spans="1:11" x14ac:dyDescent="0.25">
      <c r="A179" s="6">
        <v>44995</v>
      </c>
      <c r="B179" s="5">
        <v>64.620002999999997</v>
      </c>
      <c r="C179" s="5">
        <v>50.82</v>
      </c>
      <c r="D179" s="5">
        <v>60.290000999999997</v>
      </c>
      <c r="E179" s="5">
        <v>62.709999000000003</v>
      </c>
      <c r="F179" s="5">
        <v>62.118977000000001</v>
      </c>
      <c r="G179" s="5">
        <v>3140100</v>
      </c>
      <c r="I179" s="6">
        <v>44994</v>
      </c>
      <c r="J179" s="5">
        <v>71.669998000000007</v>
      </c>
      <c r="K179" s="5">
        <v>56.549999</v>
      </c>
    </row>
    <row r="180" spans="1:11" x14ac:dyDescent="0.25">
      <c r="A180" s="6">
        <v>44998</v>
      </c>
      <c r="B180" s="5">
        <v>53.369999</v>
      </c>
      <c r="C180" s="5">
        <v>44.32</v>
      </c>
      <c r="D180" s="5">
        <v>33.860000999999997</v>
      </c>
      <c r="E180" s="5">
        <v>51.82</v>
      </c>
      <c r="F180" s="5">
        <v>51.331612</v>
      </c>
      <c r="G180" s="5">
        <v>12939400</v>
      </c>
      <c r="I180" s="6">
        <v>44995</v>
      </c>
      <c r="J180" s="5">
        <v>64.620002999999997</v>
      </c>
      <c r="K180" s="5">
        <v>50.82</v>
      </c>
    </row>
    <row r="181" spans="1:11" x14ac:dyDescent="0.25">
      <c r="A181" s="6">
        <v>44999</v>
      </c>
      <c r="B181" s="5">
        <v>58.599997999999999</v>
      </c>
      <c r="C181" s="5">
        <v>49.16</v>
      </c>
      <c r="D181" s="5">
        <v>55.25</v>
      </c>
      <c r="E181" s="5">
        <v>57.380001</v>
      </c>
      <c r="F181" s="5">
        <v>56.839213999999998</v>
      </c>
      <c r="G181" s="5">
        <v>5335500</v>
      </c>
      <c r="I181" s="6">
        <v>44998</v>
      </c>
      <c r="J181" s="5">
        <v>53.369999</v>
      </c>
      <c r="K181" s="5">
        <v>44.32</v>
      </c>
    </row>
    <row r="182" spans="1:11" x14ac:dyDescent="0.25">
      <c r="A182" s="6">
        <v>45000</v>
      </c>
      <c r="B182" s="5">
        <v>54</v>
      </c>
      <c r="C182" s="5">
        <v>43.189999</v>
      </c>
      <c r="D182" s="5">
        <v>52.209999000000003</v>
      </c>
      <c r="E182" s="5">
        <v>56.720001000000003</v>
      </c>
      <c r="F182" s="5">
        <v>56.185431999999999</v>
      </c>
      <c r="G182" s="5">
        <v>4057000</v>
      </c>
      <c r="I182" s="6">
        <v>44999</v>
      </c>
      <c r="J182" s="5">
        <v>58.599997999999999</v>
      </c>
      <c r="K182" s="5">
        <v>49.16</v>
      </c>
    </row>
    <row r="183" spans="1:11" x14ac:dyDescent="0.25">
      <c r="A183" s="6">
        <v>45001</v>
      </c>
      <c r="B183" s="5">
        <v>54.77</v>
      </c>
      <c r="C183" s="5">
        <v>43.860000999999997</v>
      </c>
      <c r="D183" s="5">
        <v>53.099997999999999</v>
      </c>
      <c r="E183" s="5">
        <v>58.389999000000003</v>
      </c>
      <c r="F183" s="5">
        <v>57.839691000000002</v>
      </c>
      <c r="G183" s="5">
        <v>2999400</v>
      </c>
      <c r="I183" s="6">
        <v>45000</v>
      </c>
      <c r="J183" s="5">
        <v>54</v>
      </c>
      <c r="K183" s="5">
        <v>43.189999</v>
      </c>
    </row>
    <row r="184" spans="1:11" x14ac:dyDescent="0.25">
      <c r="A184" s="6">
        <v>45002</v>
      </c>
      <c r="B184" s="5">
        <v>57.389999000000003</v>
      </c>
      <c r="C184" s="5">
        <v>45.099997999999999</v>
      </c>
      <c r="D184" s="5">
        <v>52.25</v>
      </c>
      <c r="E184" s="5">
        <v>54.619999</v>
      </c>
      <c r="F184" s="5">
        <v>54.105221</v>
      </c>
      <c r="G184" s="5">
        <v>3823700</v>
      </c>
      <c r="I184" s="6">
        <v>45001</v>
      </c>
      <c r="J184" s="5">
        <v>54.77</v>
      </c>
      <c r="K184" s="5">
        <v>43.860000999999997</v>
      </c>
    </row>
    <row r="185" spans="1:11" x14ac:dyDescent="0.25">
      <c r="A185" s="6">
        <v>45005</v>
      </c>
      <c r="B185" s="5">
        <v>54.970001000000003</v>
      </c>
      <c r="C185" s="5">
        <v>44.720001000000003</v>
      </c>
      <c r="D185" s="5">
        <v>53.689999</v>
      </c>
      <c r="E185" s="5">
        <v>54.82</v>
      </c>
      <c r="F185" s="5">
        <v>54.303336999999999</v>
      </c>
      <c r="G185" s="5">
        <v>2655800</v>
      </c>
      <c r="I185" s="6">
        <v>45002</v>
      </c>
      <c r="J185" s="5">
        <v>57.389999000000003</v>
      </c>
      <c r="K185" s="5">
        <v>45.099997999999999</v>
      </c>
    </row>
    <row r="186" spans="1:11" x14ac:dyDescent="0.25">
      <c r="A186" s="6">
        <v>45006</v>
      </c>
      <c r="B186" s="5">
        <v>57</v>
      </c>
      <c r="C186" s="5">
        <v>45.779998999999997</v>
      </c>
      <c r="D186" s="5">
        <v>56.959999000000003</v>
      </c>
      <c r="E186" s="5">
        <v>60.299999</v>
      </c>
      <c r="F186" s="5">
        <v>59.731689000000003</v>
      </c>
      <c r="G186" s="5">
        <v>2624800</v>
      </c>
      <c r="I186" s="6">
        <v>45005</v>
      </c>
      <c r="J186" s="5">
        <v>54.970001000000003</v>
      </c>
      <c r="K186" s="5">
        <v>44.720001000000003</v>
      </c>
    </row>
    <row r="187" spans="1:11" x14ac:dyDescent="0.25">
      <c r="A187" s="6">
        <v>45007</v>
      </c>
      <c r="B187" s="5">
        <v>60.310001</v>
      </c>
      <c r="C187" s="5">
        <v>45.959999000000003</v>
      </c>
      <c r="D187" s="5">
        <v>55</v>
      </c>
      <c r="E187" s="5">
        <v>55.130001</v>
      </c>
      <c r="F187" s="5">
        <v>54.610416000000001</v>
      </c>
      <c r="G187" s="5">
        <v>2032300</v>
      </c>
      <c r="I187" s="6">
        <v>45006</v>
      </c>
      <c r="J187" s="5">
        <v>57</v>
      </c>
      <c r="K187" s="5">
        <v>45.779998999999997</v>
      </c>
    </row>
    <row r="188" spans="1:11" x14ac:dyDescent="0.25">
      <c r="A188" s="6">
        <v>45008</v>
      </c>
      <c r="B188" s="5">
        <v>56.060001</v>
      </c>
      <c r="C188" s="5">
        <v>43.950001</v>
      </c>
      <c r="D188" s="5">
        <v>52.48</v>
      </c>
      <c r="E188" s="5">
        <v>53.630001</v>
      </c>
      <c r="F188" s="5">
        <v>53.124554000000003</v>
      </c>
      <c r="G188" s="5">
        <v>2539000</v>
      </c>
      <c r="I188" s="6">
        <v>45007</v>
      </c>
      <c r="J188" s="5">
        <v>60.310001</v>
      </c>
      <c r="K188" s="5">
        <v>45.959999000000003</v>
      </c>
    </row>
    <row r="189" spans="1:11" x14ac:dyDescent="0.25">
      <c r="A189" s="6">
        <v>45009</v>
      </c>
      <c r="B189" s="5">
        <v>52.720001000000003</v>
      </c>
      <c r="C189" s="5">
        <v>41.549999</v>
      </c>
      <c r="D189" s="5">
        <v>52.18</v>
      </c>
      <c r="E189" s="5">
        <v>54.73</v>
      </c>
      <c r="F189" s="5">
        <v>54.214188</v>
      </c>
      <c r="G189" s="5">
        <v>1847500</v>
      </c>
      <c r="I189" s="6">
        <v>45008</v>
      </c>
      <c r="J189" s="5">
        <v>56.060001</v>
      </c>
      <c r="K189" s="5">
        <v>43.950001</v>
      </c>
    </row>
    <row r="190" spans="1:11" x14ac:dyDescent="0.25">
      <c r="A190" s="6">
        <v>45012</v>
      </c>
      <c r="B190" s="5">
        <v>56.970001000000003</v>
      </c>
      <c r="C190" s="5">
        <v>45.130001</v>
      </c>
      <c r="D190" s="5">
        <v>55.119999</v>
      </c>
      <c r="E190" s="5">
        <v>55.740001999999997</v>
      </c>
      <c r="F190" s="5">
        <v>55.214668000000003</v>
      </c>
      <c r="G190" s="5">
        <v>1277200</v>
      </c>
      <c r="I190" s="6">
        <v>45009</v>
      </c>
      <c r="J190" s="5">
        <v>52.720001000000003</v>
      </c>
      <c r="K190" s="5">
        <v>41.549999</v>
      </c>
    </row>
    <row r="191" spans="1:11" x14ac:dyDescent="0.25">
      <c r="A191" s="6">
        <v>45013</v>
      </c>
      <c r="B191" s="5">
        <v>55.43</v>
      </c>
      <c r="C191" s="5">
        <v>43.830002</v>
      </c>
      <c r="D191" s="5">
        <v>55.009998000000003</v>
      </c>
      <c r="E191" s="5">
        <v>56.369999</v>
      </c>
      <c r="F191" s="5">
        <v>55.838729999999998</v>
      </c>
      <c r="G191" s="5">
        <v>1343400</v>
      </c>
      <c r="I191" s="6">
        <v>45012</v>
      </c>
      <c r="J191" s="5">
        <v>56.970001000000003</v>
      </c>
      <c r="K191" s="5">
        <v>45.130001</v>
      </c>
    </row>
    <row r="192" spans="1:11" x14ac:dyDescent="0.25">
      <c r="A192" s="6">
        <v>45014</v>
      </c>
      <c r="B192" s="5">
        <v>57.610000999999997</v>
      </c>
      <c r="C192" s="5">
        <v>44.470001000000003</v>
      </c>
      <c r="D192" s="5">
        <v>56.330002</v>
      </c>
      <c r="E192" s="5">
        <v>56.959999000000003</v>
      </c>
      <c r="F192" s="5">
        <v>56.423167999999997</v>
      </c>
      <c r="G192" s="5">
        <v>1145300</v>
      </c>
      <c r="I192" s="6">
        <v>45013</v>
      </c>
      <c r="J192" s="5">
        <v>55.43</v>
      </c>
      <c r="K192" s="5">
        <v>43.830002</v>
      </c>
    </row>
    <row r="193" spans="1:11" x14ac:dyDescent="0.25">
      <c r="A193" s="6">
        <v>45015</v>
      </c>
      <c r="B193" s="5">
        <v>57.91</v>
      </c>
      <c r="C193" s="5">
        <v>44.970001000000003</v>
      </c>
      <c r="D193" s="5">
        <v>54.700001</v>
      </c>
      <c r="E193" s="5">
        <v>55.16</v>
      </c>
      <c r="F193" s="5">
        <v>54.640132999999999</v>
      </c>
      <c r="G193" s="5">
        <v>1848200</v>
      </c>
      <c r="I193" s="6">
        <v>45014</v>
      </c>
      <c r="J193" s="5">
        <v>57.610000999999997</v>
      </c>
      <c r="K193" s="5">
        <v>44.470001000000003</v>
      </c>
    </row>
    <row r="194" spans="1:11" x14ac:dyDescent="0.25">
      <c r="A194" s="6">
        <v>45016</v>
      </c>
      <c r="B194" s="5">
        <v>56.119999</v>
      </c>
      <c r="C194" s="5">
        <v>43.970001000000003</v>
      </c>
      <c r="D194" s="5">
        <v>54.799999</v>
      </c>
      <c r="E194" s="5">
        <v>55.5</v>
      </c>
      <c r="F194" s="5">
        <v>54.976928999999998</v>
      </c>
      <c r="G194" s="5">
        <v>1346200</v>
      </c>
      <c r="I194" s="6">
        <v>45015</v>
      </c>
      <c r="J194" s="5">
        <v>57.91</v>
      </c>
      <c r="K194" s="5">
        <v>44.970001000000003</v>
      </c>
    </row>
    <row r="195" spans="1:11" x14ac:dyDescent="0.25">
      <c r="A195" s="6">
        <v>45019</v>
      </c>
      <c r="B195" s="5">
        <v>55.599997999999999</v>
      </c>
      <c r="C195" s="5">
        <v>44</v>
      </c>
      <c r="D195" s="5">
        <v>53.82</v>
      </c>
      <c r="E195" s="5">
        <v>54.580002</v>
      </c>
      <c r="F195" s="5">
        <v>54.065601000000001</v>
      </c>
      <c r="G195" s="5">
        <v>1168300</v>
      </c>
      <c r="I195" s="6">
        <v>45016</v>
      </c>
      <c r="J195" s="5">
        <v>56.119999</v>
      </c>
      <c r="K195" s="5">
        <v>43.970001000000003</v>
      </c>
    </row>
    <row r="196" spans="1:11" x14ac:dyDescent="0.25">
      <c r="A196" s="6">
        <v>45020</v>
      </c>
      <c r="B196" s="5">
        <v>55.139999000000003</v>
      </c>
      <c r="C196" s="5">
        <v>43.619999</v>
      </c>
      <c r="D196" s="5">
        <v>52.48</v>
      </c>
      <c r="E196" s="5">
        <v>53.25</v>
      </c>
      <c r="F196" s="5">
        <v>52.748134999999998</v>
      </c>
      <c r="G196" s="5">
        <v>1394300</v>
      </c>
      <c r="I196" s="6">
        <v>45019</v>
      </c>
      <c r="J196" s="5">
        <v>55.599997999999999</v>
      </c>
      <c r="K196" s="5">
        <v>44</v>
      </c>
    </row>
    <row r="197" spans="1:11" x14ac:dyDescent="0.25">
      <c r="A197" s="6">
        <v>45021</v>
      </c>
      <c r="B197" s="5">
        <v>52</v>
      </c>
      <c r="C197" s="5">
        <v>41.599997999999999</v>
      </c>
      <c r="D197" s="5">
        <v>50.380001</v>
      </c>
      <c r="E197" s="5">
        <v>51.060001</v>
      </c>
      <c r="F197" s="5">
        <v>50.578777000000002</v>
      </c>
      <c r="G197" s="5">
        <v>4656000</v>
      </c>
      <c r="I197" s="6">
        <v>45020</v>
      </c>
      <c r="J197" s="5">
        <v>55.139999000000003</v>
      </c>
      <c r="K197" s="5">
        <v>43.619999</v>
      </c>
    </row>
    <row r="198" spans="1:11" x14ac:dyDescent="0.25">
      <c r="A198" s="6">
        <v>45022</v>
      </c>
      <c r="B198" s="5">
        <v>51.060001</v>
      </c>
      <c r="C198" s="5">
        <v>41.98</v>
      </c>
      <c r="D198" s="5">
        <v>51.060001</v>
      </c>
      <c r="E198" s="5">
        <v>53.02</v>
      </c>
      <c r="F198" s="5">
        <v>52.520302000000001</v>
      </c>
      <c r="G198" s="5">
        <v>1850800</v>
      </c>
      <c r="I198" s="6">
        <v>45021</v>
      </c>
      <c r="J198" s="5">
        <v>52</v>
      </c>
      <c r="K198" s="5">
        <v>41.599997999999999</v>
      </c>
    </row>
    <row r="199" spans="1:11" x14ac:dyDescent="0.25">
      <c r="A199" s="6">
        <v>45026</v>
      </c>
      <c r="B199" s="5">
        <v>52.57</v>
      </c>
      <c r="C199" s="5">
        <v>42.25</v>
      </c>
      <c r="D199" s="5">
        <v>52</v>
      </c>
      <c r="E199" s="5">
        <v>53.360000999999997</v>
      </c>
      <c r="F199" s="5">
        <v>52.857098000000001</v>
      </c>
      <c r="G199" s="5">
        <v>1150900</v>
      </c>
      <c r="I199" s="6">
        <v>45022</v>
      </c>
      <c r="J199" s="5">
        <v>51.060001</v>
      </c>
      <c r="K199" s="5">
        <v>41.98</v>
      </c>
    </row>
    <row r="200" spans="1:11" x14ac:dyDescent="0.25">
      <c r="A200" s="6">
        <v>45027</v>
      </c>
      <c r="B200" s="5">
        <v>53.689999</v>
      </c>
      <c r="C200" s="5">
        <v>43.130001</v>
      </c>
      <c r="D200" s="5">
        <v>53.02</v>
      </c>
      <c r="E200" s="5">
        <v>53.369999</v>
      </c>
      <c r="F200" s="5">
        <v>52.867004000000001</v>
      </c>
      <c r="G200" s="5">
        <v>807700</v>
      </c>
      <c r="I200" s="6">
        <v>45026</v>
      </c>
      <c r="J200" s="5">
        <v>52.57</v>
      </c>
      <c r="K200" s="5">
        <v>42.25</v>
      </c>
    </row>
    <row r="201" spans="1:11" x14ac:dyDescent="0.25">
      <c r="A201" s="6">
        <v>45028</v>
      </c>
      <c r="B201" s="5">
        <v>54.119999</v>
      </c>
      <c r="C201" s="5">
        <v>43.290000999999997</v>
      </c>
      <c r="D201" s="5">
        <v>52.82</v>
      </c>
      <c r="E201" s="5">
        <v>53.240001999999997</v>
      </c>
      <c r="F201" s="5">
        <v>52.738232000000004</v>
      </c>
      <c r="G201" s="5">
        <v>922500</v>
      </c>
      <c r="I201" s="6">
        <v>45027</v>
      </c>
      <c r="J201" s="5">
        <v>53.689999</v>
      </c>
      <c r="K201" s="5">
        <v>43.130001</v>
      </c>
    </row>
    <row r="202" spans="1:11" x14ac:dyDescent="0.25">
      <c r="A202" s="6">
        <v>45029</v>
      </c>
      <c r="B202" s="5">
        <v>53.709999000000003</v>
      </c>
      <c r="C202" s="5">
        <v>42.709999000000003</v>
      </c>
      <c r="D202" s="5">
        <v>52.580002</v>
      </c>
      <c r="E202" s="5">
        <v>53.98</v>
      </c>
      <c r="F202" s="5">
        <v>53.471255999999997</v>
      </c>
      <c r="G202" s="5">
        <v>1170900</v>
      </c>
      <c r="I202" s="6">
        <v>45028</v>
      </c>
      <c r="J202" s="5">
        <v>54.119999</v>
      </c>
      <c r="K202" s="5">
        <v>43.290000999999997</v>
      </c>
    </row>
    <row r="203" spans="1:11" x14ac:dyDescent="0.25">
      <c r="A203" s="6">
        <v>45030</v>
      </c>
      <c r="B203" s="5">
        <v>55.25</v>
      </c>
      <c r="C203" s="5">
        <v>43.799999</v>
      </c>
      <c r="D203" s="5">
        <v>52.09</v>
      </c>
      <c r="E203" s="5">
        <v>52.490001999999997</v>
      </c>
      <c r="F203" s="5">
        <v>51.9953</v>
      </c>
      <c r="G203" s="5">
        <v>1819100</v>
      </c>
      <c r="I203" s="6">
        <v>45029</v>
      </c>
      <c r="J203" s="5">
        <v>53.709999000000003</v>
      </c>
      <c r="K203" s="5">
        <v>42.709999000000003</v>
      </c>
    </row>
    <row r="204" spans="1:11" x14ac:dyDescent="0.25">
      <c r="A204" s="6">
        <v>45033</v>
      </c>
      <c r="B204" s="5">
        <v>51.77</v>
      </c>
      <c r="C204" s="5">
        <v>42.150002000000001</v>
      </c>
      <c r="D204" s="5">
        <v>51.23</v>
      </c>
      <c r="E204" s="5">
        <v>53.73</v>
      </c>
      <c r="F204" s="5">
        <v>53.223610000000001</v>
      </c>
      <c r="G204" s="5">
        <v>1691300</v>
      </c>
      <c r="I204" s="6">
        <v>45030</v>
      </c>
      <c r="J204" s="5">
        <v>55.25</v>
      </c>
      <c r="K204" s="5">
        <v>43.799999</v>
      </c>
    </row>
    <row r="205" spans="1:11" x14ac:dyDescent="0.25">
      <c r="A205" s="6">
        <v>45034</v>
      </c>
      <c r="B205" s="5">
        <v>54</v>
      </c>
      <c r="C205" s="5">
        <v>43.599997999999999</v>
      </c>
      <c r="D205" s="5">
        <v>52.290000999999997</v>
      </c>
      <c r="E205" s="5">
        <v>53.009998000000003</v>
      </c>
      <c r="F205" s="5">
        <v>52.510395000000003</v>
      </c>
      <c r="G205" s="5">
        <v>1493100</v>
      </c>
      <c r="I205" s="6">
        <v>45033</v>
      </c>
      <c r="J205" s="5">
        <v>51.77</v>
      </c>
      <c r="K205" s="5">
        <v>42.150002000000001</v>
      </c>
    </row>
    <row r="206" spans="1:11" x14ac:dyDescent="0.25">
      <c r="A206" s="6">
        <v>45035</v>
      </c>
      <c r="B206" s="5">
        <v>53.5</v>
      </c>
      <c r="C206" s="5">
        <v>43.099997999999999</v>
      </c>
      <c r="D206" s="5">
        <v>53.200001</v>
      </c>
      <c r="E206" s="5">
        <v>55.689999</v>
      </c>
      <c r="F206" s="5">
        <v>55.165137999999999</v>
      </c>
      <c r="G206" s="5">
        <v>1686800</v>
      </c>
      <c r="I206" s="6">
        <v>45034</v>
      </c>
      <c r="J206" s="5">
        <v>54</v>
      </c>
      <c r="K206" s="5">
        <v>43.599997999999999</v>
      </c>
    </row>
    <row r="207" spans="1:11" x14ac:dyDescent="0.25">
      <c r="A207" s="6">
        <v>45036</v>
      </c>
      <c r="B207" s="5">
        <v>53</v>
      </c>
      <c r="C207" s="5">
        <v>43.549999</v>
      </c>
      <c r="D207" s="5">
        <v>52.880001</v>
      </c>
      <c r="E207" s="5">
        <v>55.639999000000003</v>
      </c>
      <c r="F207" s="5">
        <v>55.115608000000002</v>
      </c>
      <c r="G207" s="5">
        <v>2175800</v>
      </c>
      <c r="I207" s="6">
        <v>45035</v>
      </c>
      <c r="J207" s="5">
        <v>53.5</v>
      </c>
      <c r="K207" s="5">
        <v>43.099997999999999</v>
      </c>
    </row>
    <row r="208" spans="1:11" x14ac:dyDescent="0.25">
      <c r="A208" s="6">
        <v>45037</v>
      </c>
      <c r="B208" s="5">
        <v>55.130001</v>
      </c>
      <c r="C208" s="5">
        <v>43.32</v>
      </c>
      <c r="D208" s="5">
        <v>54.299999</v>
      </c>
      <c r="E208" s="5">
        <v>54.810001</v>
      </c>
      <c r="F208" s="5">
        <v>54.293433999999998</v>
      </c>
      <c r="G208" s="5">
        <v>1036700</v>
      </c>
      <c r="I208" s="6">
        <v>45036</v>
      </c>
      <c r="J208" s="5">
        <v>53</v>
      </c>
      <c r="K208" s="5">
        <v>43.549999</v>
      </c>
    </row>
    <row r="209" spans="1:11" x14ac:dyDescent="0.25">
      <c r="A209" s="6">
        <v>45040</v>
      </c>
      <c r="B209" s="5">
        <v>54.880001</v>
      </c>
      <c r="C209" s="5">
        <v>42.830002</v>
      </c>
      <c r="D209" s="5">
        <v>53.639999000000003</v>
      </c>
      <c r="E209" s="5">
        <v>53.73</v>
      </c>
      <c r="F209" s="5">
        <v>53.223610000000001</v>
      </c>
      <c r="G209" s="5">
        <v>1051900</v>
      </c>
      <c r="I209" s="6">
        <v>45037</v>
      </c>
      <c r="J209" s="5">
        <v>55.130001</v>
      </c>
      <c r="K209" s="5">
        <v>43.32</v>
      </c>
    </row>
    <row r="210" spans="1:11" x14ac:dyDescent="0.25">
      <c r="A210" s="6">
        <v>45041</v>
      </c>
      <c r="B210" s="5">
        <v>52.650002000000001</v>
      </c>
      <c r="C210" s="5">
        <v>42.049999</v>
      </c>
      <c r="D210" s="5">
        <v>50.790000999999997</v>
      </c>
      <c r="E210" s="5">
        <v>51.209999000000003</v>
      </c>
      <c r="F210" s="5">
        <v>50.727359999999997</v>
      </c>
      <c r="G210" s="5">
        <v>1442500</v>
      </c>
      <c r="I210" s="6">
        <v>45040</v>
      </c>
      <c r="J210" s="5">
        <v>54.880001</v>
      </c>
      <c r="K210" s="5">
        <v>42.830002</v>
      </c>
    </row>
    <row r="211" spans="1:11" x14ac:dyDescent="0.25">
      <c r="A211" s="6">
        <v>45042</v>
      </c>
      <c r="B211" s="5">
        <v>51.68</v>
      </c>
      <c r="C211" s="5">
        <v>41.040000999999997</v>
      </c>
      <c r="D211" s="5">
        <v>50.52</v>
      </c>
      <c r="E211" s="5">
        <v>51</v>
      </c>
      <c r="F211" s="5">
        <v>50.519340999999997</v>
      </c>
      <c r="G211" s="5">
        <v>1021700</v>
      </c>
      <c r="I211" s="6">
        <v>45041</v>
      </c>
      <c r="J211" s="5">
        <v>52.650002000000001</v>
      </c>
      <c r="K211" s="5">
        <v>42.049999</v>
      </c>
    </row>
    <row r="212" spans="1:11" x14ac:dyDescent="0.25">
      <c r="A212" s="6">
        <v>45043</v>
      </c>
      <c r="B212" s="5">
        <v>51</v>
      </c>
      <c r="C212" s="5">
        <v>41.240001999999997</v>
      </c>
      <c r="D212" s="5">
        <v>50.560001</v>
      </c>
      <c r="E212" s="5">
        <v>50.93</v>
      </c>
      <c r="F212" s="5">
        <v>50.450001</v>
      </c>
      <c r="G212" s="5">
        <v>1041700</v>
      </c>
      <c r="I212" s="6">
        <v>45042</v>
      </c>
      <c r="J212" s="5">
        <v>51.68</v>
      </c>
      <c r="K212" s="5">
        <v>41.040000999999997</v>
      </c>
    </row>
    <row r="213" spans="1:11" x14ac:dyDescent="0.25">
      <c r="A213" s="6">
        <v>45044</v>
      </c>
      <c r="B213" s="5">
        <v>50.290000999999997</v>
      </c>
      <c r="C213" s="5">
        <v>41.889999000000003</v>
      </c>
      <c r="D213" s="5">
        <v>49.759998000000003</v>
      </c>
      <c r="E213" s="5">
        <v>51.689999</v>
      </c>
      <c r="F213" s="5">
        <v>51.689999</v>
      </c>
      <c r="G213" s="5">
        <v>1506700</v>
      </c>
      <c r="I213" s="6">
        <v>45043</v>
      </c>
      <c r="J213" s="5">
        <v>51</v>
      </c>
      <c r="K213" s="5">
        <v>41.240001999999997</v>
      </c>
    </row>
    <row r="214" spans="1:11" x14ac:dyDescent="0.25">
      <c r="A214" s="6">
        <v>45047</v>
      </c>
      <c r="B214" s="5">
        <v>51.48</v>
      </c>
      <c r="C214" s="5">
        <v>42.700001</v>
      </c>
      <c r="D214" s="5">
        <v>50.48</v>
      </c>
      <c r="E214" s="5">
        <v>50.560001</v>
      </c>
      <c r="F214" s="5">
        <v>50.560001</v>
      </c>
      <c r="G214" s="5">
        <v>898300</v>
      </c>
      <c r="I214" s="6">
        <v>45044</v>
      </c>
      <c r="J214" s="5">
        <v>50.290000999999997</v>
      </c>
      <c r="K214" s="5">
        <v>41.889999000000003</v>
      </c>
    </row>
    <row r="215" spans="1:11" x14ac:dyDescent="0.25">
      <c r="A215" s="6">
        <v>45048</v>
      </c>
      <c r="B215" s="5">
        <v>50.43</v>
      </c>
      <c r="C215" s="5">
        <v>41.259998000000003</v>
      </c>
      <c r="D215" s="5">
        <v>45.32</v>
      </c>
      <c r="E215" s="5">
        <v>46.099997999999999</v>
      </c>
      <c r="F215" s="5">
        <v>46.099997999999999</v>
      </c>
      <c r="G215" s="5">
        <v>4130200</v>
      </c>
      <c r="I215" s="6">
        <v>45047</v>
      </c>
      <c r="J215" s="5">
        <v>51.48</v>
      </c>
      <c r="K215" s="5">
        <v>42.700001</v>
      </c>
    </row>
    <row r="216" spans="1:11" x14ac:dyDescent="0.25">
      <c r="A216" s="6">
        <v>45049</v>
      </c>
      <c r="B216" s="5">
        <v>46.27</v>
      </c>
      <c r="C216" s="5">
        <v>39.080002</v>
      </c>
      <c r="D216" s="5">
        <v>44.52</v>
      </c>
      <c r="E216" s="5">
        <v>45.080002</v>
      </c>
      <c r="F216" s="5">
        <v>45.080002</v>
      </c>
      <c r="G216" s="5">
        <v>2693500</v>
      </c>
      <c r="I216" s="6">
        <v>45048</v>
      </c>
      <c r="J216" s="5">
        <v>50.43</v>
      </c>
      <c r="K216" s="5">
        <v>41.259998000000003</v>
      </c>
    </row>
    <row r="217" spans="1:11" x14ac:dyDescent="0.25">
      <c r="A217" s="6">
        <v>45050</v>
      </c>
      <c r="B217" s="5">
        <v>43.18</v>
      </c>
      <c r="C217" s="5">
        <v>36.599997999999999</v>
      </c>
      <c r="D217" s="5">
        <v>41.119999</v>
      </c>
      <c r="E217" s="5">
        <v>41.389999000000003</v>
      </c>
      <c r="F217" s="5">
        <v>41.389999000000003</v>
      </c>
      <c r="G217" s="5">
        <v>5710100</v>
      </c>
      <c r="I217" s="6">
        <v>45049</v>
      </c>
      <c r="J217" s="5">
        <v>46.27</v>
      </c>
      <c r="K217" s="5">
        <v>39.080002</v>
      </c>
    </row>
    <row r="218" spans="1:11" x14ac:dyDescent="0.25">
      <c r="A218" s="6">
        <v>45051</v>
      </c>
      <c r="B218" s="5">
        <v>44.91</v>
      </c>
      <c r="C218" s="5">
        <v>38.049999</v>
      </c>
      <c r="D218" s="5">
        <v>43.240001999999997</v>
      </c>
      <c r="E218" s="5">
        <v>44.209999000000003</v>
      </c>
      <c r="F218" s="5">
        <v>44.209999000000003</v>
      </c>
      <c r="G218" s="5">
        <v>3548900</v>
      </c>
      <c r="I218" s="6">
        <v>45050</v>
      </c>
      <c r="J218" s="5">
        <v>43.18</v>
      </c>
      <c r="K218" s="5">
        <v>36.599997999999999</v>
      </c>
    </row>
    <row r="219" spans="1:11" x14ac:dyDescent="0.25">
      <c r="A219" s="6">
        <v>45054</v>
      </c>
      <c r="B219" s="5">
        <v>45.900002000000001</v>
      </c>
      <c r="C219" s="5">
        <v>39.259998000000003</v>
      </c>
      <c r="D219" s="5">
        <v>44.419998</v>
      </c>
      <c r="E219" s="5">
        <v>44.93</v>
      </c>
      <c r="F219" s="5">
        <v>44.93</v>
      </c>
      <c r="G219" s="5">
        <v>1893500</v>
      </c>
      <c r="I219" s="6">
        <v>45051</v>
      </c>
      <c r="J219" s="5">
        <v>44.91</v>
      </c>
      <c r="K219" s="5">
        <v>38.049999</v>
      </c>
    </row>
    <row r="220" spans="1:11" x14ac:dyDescent="0.25">
      <c r="A220" s="6">
        <v>45055</v>
      </c>
      <c r="B220" s="5">
        <v>44.099997999999999</v>
      </c>
      <c r="C220" s="5">
        <v>37.229999999999997</v>
      </c>
      <c r="D220" s="5">
        <v>43.220001000000003</v>
      </c>
      <c r="E220" s="5">
        <v>44.880001</v>
      </c>
      <c r="F220" s="5">
        <v>44.880001</v>
      </c>
      <c r="G220" s="5">
        <v>1437500</v>
      </c>
      <c r="I220" s="6">
        <v>45054</v>
      </c>
      <c r="J220" s="5">
        <v>45.900002000000001</v>
      </c>
      <c r="K220" s="5">
        <v>39.259998000000003</v>
      </c>
    </row>
    <row r="221" spans="1:11" x14ac:dyDescent="0.25">
      <c r="A221" s="6">
        <v>45056</v>
      </c>
      <c r="B221" s="5">
        <v>46.060001</v>
      </c>
      <c r="C221" s="5">
        <v>38.169998</v>
      </c>
      <c r="D221" s="5">
        <v>43.75</v>
      </c>
      <c r="E221" s="5">
        <v>44.369999</v>
      </c>
      <c r="F221" s="5">
        <v>44.369999</v>
      </c>
      <c r="G221" s="5">
        <v>1144000</v>
      </c>
      <c r="I221" s="6">
        <v>45055</v>
      </c>
      <c r="J221" s="5">
        <v>44.099997999999999</v>
      </c>
      <c r="K221" s="5">
        <v>37.229999999999997</v>
      </c>
    </row>
    <row r="222" spans="1:11" x14ac:dyDescent="0.25">
      <c r="A222" s="6">
        <v>45057</v>
      </c>
      <c r="B222" s="5">
        <v>43.439999</v>
      </c>
      <c r="C222" s="5">
        <v>36.369999</v>
      </c>
      <c r="D222" s="5">
        <v>42.599997999999999</v>
      </c>
      <c r="E222" s="5">
        <v>43.82</v>
      </c>
      <c r="F222" s="5">
        <v>43.82</v>
      </c>
      <c r="G222" s="5">
        <v>1340000</v>
      </c>
      <c r="I222" s="6">
        <v>45056</v>
      </c>
      <c r="J222" s="5">
        <v>46.060001</v>
      </c>
      <c r="K222" s="5">
        <v>38.169998</v>
      </c>
    </row>
    <row r="223" spans="1:11" x14ac:dyDescent="0.25">
      <c r="A223" s="6">
        <v>45058</v>
      </c>
      <c r="B223" s="5">
        <v>44.43</v>
      </c>
      <c r="C223" s="5">
        <v>36.439999</v>
      </c>
      <c r="D223" s="5">
        <v>43.720001000000003</v>
      </c>
      <c r="E223" s="5">
        <v>44.740001999999997</v>
      </c>
      <c r="F223" s="5">
        <v>44.740001999999997</v>
      </c>
      <c r="G223" s="5">
        <v>1302400</v>
      </c>
      <c r="I223" s="6">
        <v>45057</v>
      </c>
      <c r="J223" s="5">
        <v>43.439999</v>
      </c>
      <c r="K223" s="5">
        <v>36.369999</v>
      </c>
    </row>
    <row r="224" spans="1:11" x14ac:dyDescent="0.25">
      <c r="A224" s="6">
        <v>45061</v>
      </c>
      <c r="B224" s="5">
        <v>44.82</v>
      </c>
      <c r="C224" s="5">
        <v>36.419998</v>
      </c>
      <c r="D224" s="5">
        <v>44.689999</v>
      </c>
      <c r="E224" s="5">
        <v>46.91</v>
      </c>
      <c r="F224" s="5">
        <v>46.91</v>
      </c>
      <c r="G224" s="5">
        <v>1710300</v>
      </c>
      <c r="I224" s="6">
        <v>45058</v>
      </c>
      <c r="J224" s="5">
        <v>44.43</v>
      </c>
      <c r="K224" s="5">
        <v>36.439999</v>
      </c>
    </row>
    <row r="225" spans="1:49" x14ac:dyDescent="0.25">
      <c r="A225" s="6">
        <v>45062</v>
      </c>
      <c r="B225" s="5">
        <v>47.080002</v>
      </c>
      <c r="C225" s="5">
        <v>37.790000999999997</v>
      </c>
      <c r="D225" s="5">
        <v>46.200001</v>
      </c>
      <c r="E225" s="5">
        <v>46.32</v>
      </c>
      <c r="F225" s="5">
        <v>46.32</v>
      </c>
      <c r="G225" s="5">
        <v>2089700</v>
      </c>
      <c r="I225" s="6">
        <v>45061</v>
      </c>
      <c r="J225" s="5">
        <v>44.82</v>
      </c>
      <c r="K225" s="5">
        <v>36.419998</v>
      </c>
    </row>
    <row r="226" spans="1:49" x14ac:dyDescent="0.25">
      <c r="A226" s="6">
        <v>45063</v>
      </c>
      <c r="B226" s="5">
        <v>47.610000999999997</v>
      </c>
      <c r="C226" s="5">
        <v>37.849997999999999</v>
      </c>
      <c r="D226" s="5">
        <v>47.52</v>
      </c>
      <c r="E226" s="5">
        <v>48.849997999999999</v>
      </c>
      <c r="F226" s="5">
        <v>48.849997999999999</v>
      </c>
      <c r="G226" s="5">
        <v>2428200</v>
      </c>
      <c r="I226" s="6">
        <v>45062</v>
      </c>
      <c r="J226" s="5">
        <v>47.080002</v>
      </c>
      <c r="K226" s="5">
        <v>37.790000999999997</v>
      </c>
      <c r="AL226" s="5" t="s">
        <v>7</v>
      </c>
    </row>
    <row r="227" spans="1:49" x14ac:dyDescent="0.25">
      <c r="A227" s="6">
        <v>45064</v>
      </c>
      <c r="B227" s="5">
        <v>49.200001</v>
      </c>
      <c r="C227" s="5">
        <v>39.720001000000003</v>
      </c>
      <c r="D227" s="5">
        <v>48.200001</v>
      </c>
      <c r="E227" s="5">
        <v>49.490001999999997</v>
      </c>
      <c r="F227" s="5">
        <v>49.490001999999997</v>
      </c>
      <c r="G227" s="5">
        <v>1251300</v>
      </c>
      <c r="I227" s="6">
        <v>45063</v>
      </c>
      <c r="J227" s="5">
        <v>47.610000999999997</v>
      </c>
      <c r="K227" s="5">
        <v>37.849997999999999</v>
      </c>
    </row>
    <row r="228" spans="1:49" x14ac:dyDescent="0.25">
      <c r="A228" s="6">
        <v>45065</v>
      </c>
      <c r="B228" s="5">
        <v>49.700001</v>
      </c>
      <c r="C228" s="5">
        <v>40.349997999999999</v>
      </c>
      <c r="D228" s="5">
        <v>47.52</v>
      </c>
      <c r="E228" s="5">
        <v>48.5</v>
      </c>
      <c r="F228" s="5">
        <v>48.5</v>
      </c>
      <c r="G228" s="5">
        <v>903700</v>
      </c>
      <c r="I228" s="6">
        <v>45064</v>
      </c>
      <c r="J228" s="5">
        <v>49.200001</v>
      </c>
      <c r="K228" s="5">
        <v>39.720001000000003</v>
      </c>
      <c r="AO228" s="9" t="s">
        <v>26</v>
      </c>
      <c r="AP228" s="9" t="s">
        <v>27</v>
      </c>
      <c r="AQ228" s="9" t="s">
        <v>28</v>
      </c>
      <c r="AR228" s="9" t="s">
        <v>29</v>
      </c>
      <c r="AS228" s="9" t="s">
        <v>30</v>
      </c>
      <c r="AT228" s="9" t="s">
        <v>31</v>
      </c>
      <c r="AU228" s="9" t="s">
        <v>32</v>
      </c>
      <c r="AV228" s="9" t="s">
        <v>33</v>
      </c>
      <c r="AW228" s="9" t="s">
        <v>34</v>
      </c>
    </row>
    <row r="229" spans="1:49" x14ac:dyDescent="0.25">
      <c r="A229" s="6">
        <v>45068</v>
      </c>
      <c r="B229" s="5">
        <v>49.240001999999997</v>
      </c>
      <c r="C229" s="5">
        <v>39.659999999999997</v>
      </c>
      <c r="D229" s="5">
        <v>48.41</v>
      </c>
      <c r="E229" s="5">
        <v>49.91</v>
      </c>
      <c r="F229" s="5">
        <v>49.91</v>
      </c>
      <c r="G229" s="5">
        <v>1096800</v>
      </c>
      <c r="I229" s="6">
        <v>45065</v>
      </c>
      <c r="J229" s="5">
        <v>49.700001</v>
      </c>
      <c r="K229" s="5">
        <v>40.349997999999999</v>
      </c>
      <c r="AO229" s="12">
        <v>3.3550750935471134</v>
      </c>
      <c r="AP229" s="12">
        <v>3.404867693616588</v>
      </c>
      <c r="AQ229" s="12">
        <v>3.2504692658046439</v>
      </c>
      <c r="AR229" s="12">
        <v>3.1302206949354905</v>
      </c>
      <c r="AS229" s="12">
        <v>3.075235559039907</v>
      </c>
      <c r="AT229" s="12">
        <v>3.1424958681198731</v>
      </c>
      <c r="AU229" s="12">
        <v>3.2595849601803666</v>
      </c>
      <c r="AV229" s="12">
        <v>3.4219510017835693</v>
      </c>
      <c r="AW229" s="12">
        <v>3.6032621473694149</v>
      </c>
    </row>
    <row r="230" spans="1:49" x14ac:dyDescent="0.25">
      <c r="A230" s="6">
        <v>45069</v>
      </c>
      <c r="B230" s="5">
        <v>50.330002</v>
      </c>
      <c r="C230" s="5">
        <v>40.599997999999999</v>
      </c>
      <c r="D230" s="5">
        <v>50.25</v>
      </c>
      <c r="E230" s="5">
        <v>50.720001000000003</v>
      </c>
      <c r="F230" s="5">
        <v>50.720001000000003</v>
      </c>
      <c r="G230" s="5">
        <v>1367800</v>
      </c>
      <c r="I230" s="6">
        <v>45068</v>
      </c>
      <c r="J230" s="5">
        <v>49.240001999999997</v>
      </c>
      <c r="K230" s="5">
        <v>39.659999999999997</v>
      </c>
      <c r="AO230" s="12">
        <v>11.38394571358671</v>
      </c>
      <c r="AP230" s="12">
        <v>11.976316207806354</v>
      </c>
      <c r="AQ230" s="12">
        <v>8.5999197367788067</v>
      </c>
      <c r="AR230" s="12">
        <v>9.2746467564668347</v>
      </c>
      <c r="AS230" s="12">
        <v>9.2939556878412457</v>
      </c>
      <c r="AT230" s="12">
        <v>9.0099630071443038</v>
      </c>
      <c r="AU230" s="12">
        <v>9.5360716044956018</v>
      </c>
      <c r="AV230" s="12">
        <v>8.9041967642310631</v>
      </c>
      <c r="AW230" s="12">
        <v>7.7937745889541974</v>
      </c>
    </row>
    <row r="231" spans="1:49" x14ac:dyDescent="0.25">
      <c r="A231" s="6">
        <v>45070</v>
      </c>
      <c r="B231" s="5">
        <v>49.990001999999997</v>
      </c>
      <c r="C231" s="5">
        <v>40.470001000000003</v>
      </c>
      <c r="D231" s="5">
        <v>49.450001</v>
      </c>
      <c r="E231" s="5">
        <v>49.93</v>
      </c>
      <c r="F231" s="5">
        <v>49.93</v>
      </c>
      <c r="G231" s="5">
        <v>973900</v>
      </c>
      <c r="I231" s="6">
        <v>45069</v>
      </c>
      <c r="J231" s="5">
        <v>50.330002</v>
      </c>
      <c r="K231" s="5">
        <v>40.599997999999999</v>
      </c>
      <c r="AO231" s="15">
        <v>0.14277899999999999</v>
      </c>
      <c r="AP231" s="15">
        <v>0.170265</v>
      </c>
      <c r="AQ231" s="15">
        <v>0.13910400000000001</v>
      </c>
      <c r="AR231" s="15">
        <v>0.131795</v>
      </c>
      <c r="AS231" s="15">
        <v>0.12867400000000001</v>
      </c>
      <c r="AT231" s="15">
        <v>0.13251099999999999</v>
      </c>
      <c r="AU231" s="15">
        <v>0.123599</v>
      </c>
      <c r="AV231" s="15">
        <v>0.120007</v>
      </c>
      <c r="AW231" s="15">
        <v>0.110823</v>
      </c>
    </row>
    <row r="232" spans="1:49" x14ac:dyDescent="0.25">
      <c r="A232" s="6">
        <v>45071</v>
      </c>
      <c r="B232" s="5">
        <v>49.540000999999997</v>
      </c>
      <c r="C232" s="5">
        <v>39.93</v>
      </c>
      <c r="D232" s="5">
        <v>48.700001</v>
      </c>
      <c r="E232" s="5">
        <v>49.939999</v>
      </c>
      <c r="F232" s="5">
        <v>49.939999</v>
      </c>
      <c r="G232" s="5">
        <v>664700</v>
      </c>
      <c r="I232" s="6">
        <v>45070</v>
      </c>
      <c r="J232" s="5">
        <v>49.990001999999997</v>
      </c>
      <c r="K232" s="5">
        <v>40.470001000000003</v>
      </c>
    </row>
    <row r="233" spans="1:49" x14ac:dyDescent="0.25">
      <c r="A233" s="6">
        <v>45072</v>
      </c>
      <c r="B233" s="5">
        <v>50.27</v>
      </c>
      <c r="C233" s="5">
        <v>39.810001</v>
      </c>
      <c r="D233" s="5">
        <v>48.900002000000001</v>
      </c>
      <c r="E233" s="5">
        <v>50.290000999999997</v>
      </c>
      <c r="F233" s="5">
        <v>50.290000999999997</v>
      </c>
      <c r="G233" s="5">
        <v>889500</v>
      </c>
      <c r="I233" s="6">
        <v>45071</v>
      </c>
      <c r="J233" s="5">
        <v>49.540000999999997</v>
      </c>
      <c r="K233" s="5">
        <v>39.93</v>
      </c>
      <c r="AO233" s="5">
        <v>2019</v>
      </c>
      <c r="AP233" s="5">
        <v>2018</v>
      </c>
      <c r="AQ233" s="5">
        <v>2017</v>
      </c>
      <c r="AR233" s="5">
        <v>2016</v>
      </c>
      <c r="AS233" s="5">
        <v>2015</v>
      </c>
      <c r="AT233" s="5">
        <v>2014</v>
      </c>
      <c r="AU233" s="5">
        <v>2013</v>
      </c>
      <c r="AV233" s="5">
        <v>2012</v>
      </c>
      <c r="AW233" s="5">
        <v>2011</v>
      </c>
    </row>
    <row r="234" spans="1:49" x14ac:dyDescent="0.25">
      <c r="A234" s="6">
        <v>45076</v>
      </c>
      <c r="B234" s="5">
        <v>50.509998000000003</v>
      </c>
      <c r="C234" s="5">
        <v>40.520000000000003</v>
      </c>
      <c r="D234" s="5">
        <v>48.970001000000003</v>
      </c>
      <c r="E234" s="5">
        <v>49.759998000000003</v>
      </c>
      <c r="F234" s="5">
        <v>49.759998000000003</v>
      </c>
      <c r="G234" s="5">
        <v>715800</v>
      </c>
      <c r="I234" s="6">
        <v>45072</v>
      </c>
      <c r="J234" s="5">
        <v>50.27</v>
      </c>
      <c r="K234" s="5">
        <v>39.810001</v>
      </c>
      <c r="AO234" s="16">
        <f t="shared" ref="AL234:AY257" si="1">AO230/100</f>
        <v>0.1138394571358671</v>
      </c>
      <c r="AP234" s="16">
        <f t="shared" si="1"/>
        <v>0.11976316207806353</v>
      </c>
      <c r="AQ234" s="16">
        <f t="shared" si="1"/>
        <v>8.5999197367788063E-2</v>
      </c>
      <c r="AR234" s="16">
        <f t="shared" si="1"/>
        <v>9.2746467564668353E-2</v>
      </c>
      <c r="AS234" s="16">
        <f t="shared" si="1"/>
        <v>9.293955687841246E-2</v>
      </c>
      <c r="AT234" s="16">
        <f t="shared" si="1"/>
        <v>9.0099630071443032E-2</v>
      </c>
      <c r="AU234" s="16">
        <f t="shared" si="1"/>
        <v>9.5360716044956023E-2</v>
      </c>
      <c r="AV234" s="16">
        <f t="shared" si="1"/>
        <v>8.9041967642310635E-2</v>
      </c>
      <c r="AW234" s="16">
        <f t="shared" si="1"/>
        <v>7.7937745889541971E-2</v>
      </c>
    </row>
    <row r="235" spans="1:49" x14ac:dyDescent="0.25">
      <c r="A235" s="6">
        <v>45077</v>
      </c>
      <c r="B235" s="5">
        <v>49.360000999999997</v>
      </c>
      <c r="C235" s="5">
        <v>39.840000000000003</v>
      </c>
      <c r="D235" s="5">
        <v>47.389999000000003</v>
      </c>
      <c r="E235" s="5">
        <v>47.849997999999999</v>
      </c>
      <c r="F235" s="5">
        <v>47.849997999999999</v>
      </c>
      <c r="G235" s="5">
        <v>1368400</v>
      </c>
      <c r="I235" s="6">
        <v>45076</v>
      </c>
      <c r="J235" s="5">
        <v>50.509998000000003</v>
      </c>
      <c r="K235" s="5">
        <v>40.520000000000003</v>
      </c>
      <c r="AO235" s="17">
        <f t="shared" ref="AL235:AY258" si="2">AO231</f>
        <v>0.14277899999999999</v>
      </c>
      <c r="AP235" s="17">
        <f t="shared" si="2"/>
        <v>0.170265</v>
      </c>
      <c r="AQ235" s="17">
        <f t="shared" si="2"/>
        <v>0.13910400000000001</v>
      </c>
      <c r="AR235" s="17">
        <f t="shared" si="2"/>
        <v>0.131795</v>
      </c>
      <c r="AS235" s="17">
        <f t="shared" si="2"/>
        <v>0.12867400000000001</v>
      </c>
      <c r="AT235" s="17">
        <f t="shared" si="2"/>
        <v>0.13251099999999999</v>
      </c>
      <c r="AU235" s="17">
        <f t="shared" si="2"/>
        <v>0.123599</v>
      </c>
      <c r="AV235" s="17">
        <f t="shared" si="2"/>
        <v>0.120007</v>
      </c>
      <c r="AW235" s="17">
        <f t="shared" si="2"/>
        <v>0.110823</v>
      </c>
    </row>
    <row r="236" spans="1:49" x14ac:dyDescent="0.25">
      <c r="A236" s="6">
        <v>45078</v>
      </c>
      <c r="B236" s="5">
        <v>48.560001</v>
      </c>
      <c r="C236" s="5">
        <v>39.209999000000003</v>
      </c>
      <c r="D236" s="5">
        <v>47.610000999999997</v>
      </c>
      <c r="E236" s="5">
        <v>49.09</v>
      </c>
      <c r="F236" s="5">
        <v>49.09</v>
      </c>
      <c r="G236" s="5">
        <v>748400</v>
      </c>
      <c r="I236" s="6">
        <v>45077</v>
      </c>
      <c r="J236" s="5">
        <v>49.360000999999997</v>
      </c>
      <c r="K236" s="5">
        <v>39.840000000000003</v>
      </c>
      <c r="AO236" s="17">
        <f t="shared" ref="AL236:AY259" si="3">AO235-AO234</f>
        <v>2.8939542864132889E-2</v>
      </c>
      <c r="AP236" s="17">
        <f t="shared" si="3"/>
        <v>5.0501837921936465E-2</v>
      </c>
      <c r="AQ236" s="17">
        <f t="shared" si="3"/>
        <v>5.3104802632211942E-2</v>
      </c>
      <c r="AR236" s="17">
        <f t="shared" si="3"/>
        <v>3.9048532435331643E-2</v>
      </c>
      <c r="AS236" s="17">
        <f t="shared" si="3"/>
        <v>3.573444312158755E-2</v>
      </c>
      <c r="AT236" s="17">
        <f t="shared" si="3"/>
        <v>4.2411369928556958E-2</v>
      </c>
      <c r="AU236" s="17">
        <f t="shared" si="3"/>
        <v>2.8238283955043977E-2</v>
      </c>
      <c r="AV236" s="17">
        <f t="shared" si="3"/>
        <v>3.0965032357689368E-2</v>
      </c>
      <c r="AW236" s="17">
        <f t="shared" si="3"/>
        <v>3.2885254110458034E-2</v>
      </c>
    </row>
    <row r="237" spans="1:49" x14ac:dyDescent="0.25">
      <c r="A237" s="6">
        <v>45079</v>
      </c>
      <c r="B237" s="5">
        <v>50</v>
      </c>
      <c r="C237" s="5">
        <v>40.520000000000003</v>
      </c>
      <c r="D237" s="5">
        <v>49.880001</v>
      </c>
      <c r="E237" s="5">
        <v>52.080002</v>
      </c>
      <c r="F237" s="5">
        <v>52.080002</v>
      </c>
      <c r="G237" s="5">
        <v>1337300</v>
      </c>
      <c r="I237" s="6">
        <v>45078</v>
      </c>
      <c r="J237" s="5">
        <v>48.560001</v>
      </c>
      <c r="K237" s="5">
        <v>39.209999000000003</v>
      </c>
      <c r="AJ237" s="5" t="s">
        <v>8</v>
      </c>
    </row>
    <row r="238" spans="1:49" x14ac:dyDescent="0.25">
      <c r="A238" s="6">
        <v>45082</v>
      </c>
      <c r="B238" s="5">
        <v>51.560001</v>
      </c>
      <c r="C238" s="5">
        <v>42.25</v>
      </c>
      <c r="D238" s="5">
        <v>50.200001</v>
      </c>
      <c r="E238" s="5">
        <v>51.02</v>
      </c>
      <c r="F238" s="5">
        <v>51.02</v>
      </c>
      <c r="G238" s="5">
        <v>1162500</v>
      </c>
      <c r="I238" s="6">
        <v>45079</v>
      </c>
      <c r="J238" s="5">
        <v>50</v>
      </c>
      <c r="K238" s="5">
        <v>40.520000000000003</v>
      </c>
      <c r="AJ238" s="5" t="s">
        <v>9</v>
      </c>
      <c r="AK238" s="7">
        <v>3.0000000000000001E-3</v>
      </c>
      <c r="AM238" s="5" t="s">
        <v>10</v>
      </c>
    </row>
    <row r="239" spans="1:49" x14ac:dyDescent="0.25">
      <c r="A239" s="6">
        <v>45083</v>
      </c>
      <c r="B239" s="5">
        <v>50.990001999999997</v>
      </c>
      <c r="C239" s="5">
        <v>41.029998999999997</v>
      </c>
      <c r="D239" s="5">
        <v>50.610000999999997</v>
      </c>
      <c r="E239" s="5">
        <v>53.869999</v>
      </c>
      <c r="F239" s="5">
        <v>53.869999</v>
      </c>
      <c r="G239" s="5">
        <v>1226200</v>
      </c>
      <c r="I239" s="6">
        <v>45082</v>
      </c>
      <c r="J239" s="5">
        <v>51.560001</v>
      </c>
      <c r="K239" s="5">
        <v>42.25</v>
      </c>
      <c r="AJ239" s="5" t="s">
        <v>11</v>
      </c>
      <c r="AK239" s="7">
        <v>1.4999999999999999E-2</v>
      </c>
      <c r="AM239" s="5" t="s">
        <v>12</v>
      </c>
      <c r="AO239" s="5">
        <v>2013</v>
      </c>
      <c r="AP239" s="5">
        <v>2014</v>
      </c>
      <c r="AQ239" s="5">
        <v>2015</v>
      </c>
      <c r="AR239" s="5">
        <v>2016</v>
      </c>
      <c r="AS239" s="5">
        <v>2017</v>
      </c>
      <c r="AT239" s="5">
        <v>2018</v>
      </c>
      <c r="AU239" s="5">
        <v>2019</v>
      </c>
      <c r="AV239" s="5">
        <v>2020</v>
      </c>
      <c r="AW239" s="5">
        <v>2021</v>
      </c>
    </row>
    <row r="240" spans="1:49" x14ac:dyDescent="0.25">
      <c r="A240" s="6">
        <v>45084</v>
      </c>
      <c r="B240" s="5">
        <v>54.580002</v>
      </c>
      <c r="C240" s="5">
        <v>43.740001999999997</v>
      </c>
      <c r="D240" s="5">
        <v>53.66</v>
      </c>
      <c r="E240" s="5">
        <v>54.549999</v>
      </c>
      <c r="F240" s="5">
        <v>54.549999</v>
      </c>
      <c r="G240" s="5">
        <v>1560200</v>
      </c>
      <c r="I240" s="6">
        <v>45083</v>
      </c>
      <c r="J240" s="5">
        <v>50.990001999999997</v>
      </c>
      <c r="K240" s="5">
        <v>41.029998999999997</v>
      </c>
      <c r="AJ240" s="5" t="s">
        <v>13</v>
      </c>
      <c r="AK240" s="5">
        <v>19400</v>
      </c>
      <c r="AM240" s="5" t="s">
        <v>14</v>
      </c>
      <c r="AO240" s="18">
        <f>AU235</f>
        <v>0.123599</v>
      </c>
      <c r="AP240" s="18">
        <f>AT235</f>
        <v>0.13251099999999999</v>
      </c>
      <c r="AQ240" s="18">
        <f>AS235</f>
        <v>0.12867400000000001</v>
      </c>
      <c r="AR240" s="18">
        <f>AR235</f>
        <v>0.131795</v>
      </c>
      <c r="AS240" s="18">
        <f>AQ235</f>
        <v>0.13910400000000001</v>
      </c>
      <c r="AT240" s="18">
        <f>AP235</f>
        <v>0.170265</v>
      </c>
      <c r="AU240" s="18">
        <f>AO235</f>
        <v>0.14277899999999999</v>
      </c>
      <c r="AV240" s="18">
        <f>AN258</f>
        <v>0.11039300000000001</v>
      </c>
      <c r="AW240" s="18">
        <f>AM258</f>
        <v>0.15720300000000001</v>
      </c>
    </row>
    <row r="241" spans="1:51" x14ac:dyDescent="0.25">
      <c r="A241" s="6">
        <v>45085</v>
      </c>
      <c r="B241" s="5">
        <v>54.189999</v>
      </c>
      <c r="C241" s="5">
        <v>44.299999</v>
      </c>
      <c r="D241" s="5">
        <v>53.02</v>
      </c>
      <c r="E241" s="5">
        <v>53.740001999999997</v>
      </c>
      <c r="F241" s="5">
        <v>53.740001999999997</v>
      </c>
      <c r="G241" s="5">
        <v>1061000</v>
      </c>
      <c r="I241" s="6">
        <v>45084</v>
      </c>
      <c r="J241" s="5">
        <v>54.580002</v>
      </c>
      <c r="K241" s="5">
        <v>43.740001999999997</v>
      </c>
      <c r="AJ241" s="5" t="s">
        <v>15</v>
      </c>
      <c r="AK241" s="7">
        <v>0.25</v>
      </c>
      <c r="AM241" s="5" t="s">
        <v>16</v>
      </c>
      <c r="AO241" s="18">
        <f>AU234</f>
        <v>9.5360716044956023E-2</v>
      </c>
      <c r="AP241" s="18">
        <f>AT234</f>
        <v>9.0099630071443032E-2</v>
      </c>
      <c r="AQ241" s="18">
        <f>AS234</f>
        <v>9.293955687841246E-2</v>
      </c>
      <c r="AR241" s="18">
        <f>AR234</f>
        <v>9.2746467564668353E-2</v>
      </c>
      <c r="AS241" s="18">
        <f>AQ234</f>
        <v>8.5999197367788063E-2</v>
      </c>
      <c r="AT241" s="18">
        <f>AP234</f>
        <v>0.11976316207806353</v>
      </c>
      <c r="AU241" s="18">
        <f>AO234</f>
        <v>0.1138394571358671</v>
      </c>
      <c r="AV241" s="18">
        <f>AN257</f>
        <v>6.8482606564681914E-2</v>
      </c>
      <c r="AW241" s="18">
        <f>AM257</f>
        <v>0.12210826845458951</v>
      </c>
    </row>
    <row r="242" spans="1:51" x14ac:dyDescent="0.25">
      <c r="A242" s="6">
        <v>45086</v>
      </c>
      <c r="B242" s="5">
        <v>53.630001</v>
      </c>
      <c r="C242" s="5">
        <v>44.099997999999999</v>
      </c>
      <c r="D242" s="5">
        <v>52.48</v>
      </c>
      <c r="E242" s="5">
        <v>52.77</v>
      </c>
      <c r="F242" s="5">
        <v>52.77</v>
      </c>
      <c r="G242" s="5">
        <v>948100</v>
      </c>
      <c r="I242" s="6">
        <v>45085</v>
      </c>
      <c r="J242" s="5">
        <v>54.189999</v>
      </c>
      <c r="K242" s="5">
        <v>44.299999</v>
      </c>
      <c r="AJ242" s="5" t="s">
        <v>17</v>
      </c>
      <c r="AK242" s="5">
        <v>72.75</v>
      </c>
      <c r="AM242" s="5" t="s">
        <v>18</v>
      </c>
      <c r="AO242" s="18">
        <f t="shared" ref="AK242:AY265" si="4">AO240-AO241</f>
        <v>2.8238283955043977E-2</v>
      </c>
      <c r="AP242" s="18">
        <f t="shared" si="4"/>
        <v>4.2411369928556958E-2</v>
      </c>
      <c r="AQ242" s="18">
        <f t="shared" si="4"/>
        <v>3.573444312158755E-2</v>
      </c>
      <c r="AR242" s="18">
        <f t="shared" si="4"/>
        <v>3.9048532435331643E-2</v>
      </c>
      <c r="AS242" s="18">
        <f t="shared" si="4"/>
        <v>5.3104802632211942E-2</v>
      </c>
      <c r="AT242" s="18">
        <f t="shared" si="4"/>
        <v>5.0501837921936465E-2</v>
      </c>
      <c r="AU242" s="18">
        <f t="shared" si="4"/>
        <v>2.8939542864132889E-2</v>
      </c>
      <c r="AV242" s="18">
        <f t="shared" si="4"/>
        <v>4.1910393435318091E-2</v>
      </c>
      <c r="AW242" s="18">
        <f t="shared" si="4"/>
        <v>3.5094731545410499E-2</v>
      </c>
    </row>
    <row r="243" spans="1:51" x14ac:dyDescent="0.25">
      <c r="A243" s="6">
        <v>45089</v>
      </c>
      <c r="B243" s="5">
        <v>52.77</v>
      </c>
      <c r="C243" s="5">
        <v>43.619999</v>
      </c>
      <c r="D243" s="5">
        <v>52.369999</v>
      </c>
      <c r="E243" s="5">
        <v>53.169998</v>
      </c>
      <c r="F243" s="5">
        <v>53.169998</v>
      </c>
      <c r="G243" s="5">
        <v>1088800</v>
      </c>
      <c r="I243" s="6">
        <v>45086</v>
      </c>
      <c r="J243" s="5">
        <v>53.630001</v>
      </c>
      <c r="K243" s="5">
        <v>44.099997999999999</v>
      </c>
      <c r="AJ243" s="5" t="s">
        <v>19</v>
      </c>
      <c r="AK243" s="5">
        <v>48.5</v>
      </c>
      <c r="AM243" s="5" t="s">
        <v>20</v>
      </c>
    </row>
    <row r="244" spans="1:51" x14ac:dyDescent="0.25">
      <c r="A244" s="6">
        <v>45090</v>
      </c>
      <c r="B244" s="5">
        <v>53.299999</v>
      </c>
      <c r="C244" s="5">
        <v>43.279998999999997</v>
      </c>
      <c r="D244" s="5">
        <v>52.799999</v>
      </c>
      <c r="E244" s="5">
        <v>54.630001</v>
      </c>
      <c r="F244" s="5">
        <v>54.630001</v>
      </c>
      <c r="G244" s="5">
        <v>959100</v>
      </c>
      <c r="I244" s="6">
        <v>45089</v>
      </c>
      <c r="J244" s="5">
        <v>52.77</v>
      </c>
      <c r="K244" s="5">
        <v>43.619999</v>
      </c>
      <c r="AJ244" s="5" t="s">
        <v>21</v>
      </c>
      <c r="AK244" s="5">
        <v>24.25</v>
      </c>
      <c r="AM244" s="5" t="s">
        <v>22</v>
      </c>
    </row>
    <row r="245" spans="1:51" x14ac:dyDescent="0.25">
      <c r="A245" s="6">
        <v>45091</v>
      </c>
      <c r="B245" s="5">
        <v>54.959999000000003</v>
      </c>
      <c r="C245" s="5">
        <v>44.23</v>
      </c>
      <c r="D245" s="5">
        <v>53.09</v>
      </c>
      <c r="E245" s="5">
        <v>53.27</v>
      </c>
      <c r="F245" s="5">
        <v>53.27</v>
      </c>
      <c r="G245" s="5">
        <v>1278700</v>
      </c>
      <c r="I245" s="6">
        <v>45090</v>
      </c>
      <c r="J245" s="5">
        <v>53.299999</v>
      </c>
      <c r="K245" s="5">
        <v>43.279998999999997</v>
      </c>
      <c r="AO245" s="5">
        <v>2013</v>
      </c>
      <c r="AP245" s="5">
        <v>2014</v>
      </c>
      <c r="AQ245" s="5">
        <v>2015</v>
      </c>
      <c r="AR245" s="5">
        <v>2016</v>
      </c>
      <c r="AS245" s="5">
        <v>2017</v>
      </c>
      <c r="AT245" s="5">
        <v>2018</v>
      </c>
      <c r="AU245" s="5">
        <v>2019</v>
      </c>
      <c r="AV245" s="5">
        <v>2020</v>
      </c>
      <c r="AW245" s="5">
        <v>2021</v>
      </c>
    </row>
    <row r="246" spans="1:51" x14ac:dyDescent="0.25">
      <c r="A246" s="6">
        <v>45092</v>
      </c>
      <c r="B246" s="5">
        <v>52.799999</v>
      </c>
      <c r="C246" s="5">
        <v>42.5</v>
      </c>
      <c r="D246" s="5">
        <v>52.669998</v>
      </c>
      <c r="E246" s="5">
        <v>54.52</v>
      </c>
      <c r="F246" s="5">
        <v>54.52</v>
      </c>
      <c r="G246" s="5">
        <v>779400</v>
      </c>
      <c r="I246" s="6">
        <v>45091</v>
      </c>
      <c r="J246" s="5">
        <v>54.959999000000003</v>
      </c>
      <c r="K246" s="5">
        <v>44.23</v>
      </c>
      <c r="AO246" s="19">
        <v>4.3799999999999999E-2</v>
      </c>
      <c r="AP246" s="19">
        <v>4.0300000000000002E-2</v>
      </c>
      <c r="AQ246" s="19">
        <v>3.3500000000000002E-2</v>
      </c>
      <c r="AR246" s="19">
        <v>3.3000000000000002E-2</v>
      </c>
      <c r="AS246" s="19">
        <v>3.4799999999999998E-2</v>
      </c>
      <c r="AT246" s="19">
        <v>3.78E-2</v>
      </c>
      <c r="AU246" s="19">
        <v>3.6400000000000002E-2</v>
      </c>
      <c r="AV246" s="19">
        <v>2.98E-2</v>
      </c>
      <c r="AW246" s="19">
        <v>2.7200000000000002E-2</v>
      </c>
    </row>
    <row r="247" spans="1:51" x14ac:dyDescent="0.25">
      <c r="A247" s="6">
        <v>45093</v>
      </c>
      <c r="B247" s="5">
        <v>54.91</v>
      </c>
      <c r="C247" s="5">
        <v>43.830002</v>
      </c>
      <c r="D247" s="5">
        <v>53.07</v>
      </c>
      <c r="E247" s="5">
        <v>53.43</v>
      </c>
      <c r="F247" s="5">
        <v>53.43</v>
      </c>
      <c r="G247" s="5">
        <v>2175900</v>
      </c>
      <c r="I247" s="6">
        <v>45092</v>
      </c>
      <c r="J247" s="5">
        <v>52.799999</v>
      </c>
      <c r="K247" s="5">
        <v>42.5</v>
      </c>
      <c r="AL247" s="5">
        <v>2013</v>
      </c>
      <c r="AM247" s="5">
        <v>2014</v>
      </c>
      <c r="AO247" s="19">
        <f>(AU229)/100</f>
        <v>3.2595849601803666E-2</v>
      </c>
      <c r="AP247" s="19">
        <f>(AT229)/100</f>
        <v>3.1424958681198732E-2</v>
      </c>
      <c r="AQ247" s="19">
        <f>(AS229)/100</f>
        <v>3.0752355590399068E-2</v>
      </c>
      <c r="AR247" s="19">
        <f>(AR229)/100</f>
        <v>3.1302206949354906E-2</v>
      </c>
      <c r="AS247" s="19">
        <f>(AQ229)/100</f>
        <v>3.2504692658046438E-2</v>
      </c>
      <c r="AT247" s="19">
        <f>(AP229)/100</f>
        <v>3.4048676936165881E-2</v>
      </c>
      <c r="AU247" s="19">
        <f>(AO229)/100</f>
        <v>3.3550750935471135E-2</v>
      </c>
      <c r="AV247" s="19">
        <f>(AN252)/100</f>
        <v>2.822332288331638E-2</v>
      </c>
      <c r="AW247" s="19">
        <f>(AM252)/100</f>
        <v>2.5388011499104489E-2</v>
      </c>
    </row>
    <row r="248" spans="1:51" x14ac:dyDescent="0.25">
      <c r="A248" s="6">
        <v>45097</v>
      </c>
      <c r="B248" s="5">
        <v>53.369999</v>
      </c>
      <c r="C248" s="5">
        <v>42.529998999999997</v>
      </c>
      <c r="D248" s="5">
        <v>52.27</v>
      </c>
      <c r="E248" s="5">
        <v>53.049999</v>
      </c>
      <c r="F248" s="5">
        <v>53.049999</v>
      </c>
      <c r="G248" s="5">
        <v>819900</v>
      </c>
      <c r="I248" s="6">
        <v>45093</v>
      </c>
      <c r="J248" s="5">
        <v>54.91</v>
      </c>
      <c r="K248" s="5">
        <v>43.830002</v>
      </c>
      <c r="AO248" s="7">
        <f t="shared" ref="AK248:AY271" si="5">AO246-AO247</f>
        <v>1.1204150398196333E-2</v>
      </c>
      <c r="AP248" s="7">
        <f t="shared" si="5"/>
        <v>8.8750413188012703E-3</v>
      </c>
      <c r="AQ248" s="7">
        <f t="shared" si="5"/>
        <v>2.7476444096009335E-3</v>
      </c>
      <c r="AR248" s="7">
        <f t="shared" si="5"/>
        <v>1.6977930506450953E-3</v>
      </c>
      <c r="AS248" s="7">
        <f t="shared" si="5"/>
        <v>2.2953073419535591E-3</v>
      </c>
      <c r="AT248" s="7">
        <f t="shared" si="5"/>
        <v>3.7513230638341194E-3</v>
      </c>
      <c r="AU248" s="7">
        <f t="shared" si="5"/>
        <v>2.8492490645288665E-3</v>
      </c>
      <c r="AV248" s="7">
        <f t="shared" si="5"/>
        <v>1.5766771166836197E-3</v>
      </c>
      <c r="AW248" s="7">
        <f t="shared" si="5"/>
        <v>1.8119885008955131E-3</v>
      </c>
    </row>
    <row r="249" spans="1:51" x14ac:dyDescent="0.25">
      <c r="A249" s="6">
        <v>45098</v>
      </c>
      <c r="B249" s="5">
        <v>52.779998999999997</v>
      </c>
      <c r="C249" s="5">
        <v>41.950001</v>
      </c>
      <c r="D249" s="5">
        <v>51.650002000000001</v>
      </c>
      <c r="E249" s="5">
        <v>51.689999</v>
      </c>
      <c r="F249" s="5">
        <v>51.689999</v>
      </c>
      <c r="G249" s="5">
        <v>1154000</v>
      </c>
      <c r="I249" s="6">
        <v>45097</v>
      </c>
      <c r="J249" s="5">
        <v>53.369999</v>
      </c>
      <c r="K249" s="5">
        <v>42.529998999999997</v>
      </c>
      <c r="AO249" s="7"/>
      <c r="AP249" s="7"/>
      <c r="AQ249" s="7"/>
      <c r="AR249" s="7"/>
      <c r="AS249" s="7"/>
      <c r="AT249" s="7"/>
      <c r="AU249" s="7"/>
      <c r="AV249" s="7"/>
      <c r="AW249" s="7"/>
    </row>
    <row r="250" spans="1:51" x14ac:dyDescent="0.25">
      <c r="A250" s="6">
        <v>45099</v>
      </c>
      <c r="B250" s="5">
        <v>51.389999000000003</v>
      </c>
      <c r="C250" s="5">
        <v>41.349997999999999</v>
      </c>
      <c r="D250" s="5">
        <v>49.400002000000001</v>
      </c>
      <c r="E250" s="5">
        <v>49.700001</v>
      </c>
      <c r="F250" s="5">
        <v>49.700001</v>
      </c>
      <c r="G250" s="5">
        <v>1037100</v>
      </c>
      <c r="I250" s="6">
        <v>45098</v>
      </c>
      <c r="J250" s="5">
        <v>52.779998999999997</v>
      </c>
      <c r="K250" s="5">
        <v>41.950001</v>
      </c>
    </row>
    <row r="251" spans="1:51" ht="16.2" x14ac:dyDescent="0.25">
      <c r="A251" s="6">
        <v>45100</v>
      </c>
      <c r="B251" s="5">
        <v>49.029998999999997</v>
      </c>
      <c r="C251" s="5">
        <v>39.639999000000003</v>
      </c>
      <c r="D251" s="5">
        <v>48.650002000000001</v>
      </c>
      <c r="E251" s="5">
        <v>49.380001</v>
      </c>
      <c r="F251" s="5">
        <v>49.380001</v>
      </c>
      <c r="G251" s="5">
        <v>1480200</v>
      </c>
      <c r="I251" s="6">
        <v>45099</v>
      </c>
      <c r="J251" s="5">
        <v>51.389999000000003</v>
      </c>
      <c r="K251" s="5">
        <v>41.349997999999999</v>
      </c>
      <c r="AJ251" s="8"/>
      <c r="AK251" s="9" t="s">
        <v>293</v>
      </c>
      <c r="AL251" s="10" t="s">
        <v>23</v>
      </c>
      <c r="AM251" s="9" t="s">
        <v>24</v>
      </c>
      <c r="AN251" s="9" t="s">
        <v>25</v>
      </c>
      <c r="AO251" s="5">
        <v>2013</v>
      </c>
      <c r="AP251" s="5">
        <v>2014</v>
      </c>
      <c r="AQ251" s="5">
        <v>2015</v>
      </c>
      <c r="AR251" s="5">
        <v>2016</v>
      </c>
      <c r="AS251" s="5">
        <v>2017</v>
      </c>
      <c r="AT251" s="5">
        <v>2018</v>
      </c>
      <c r="AU251" s="5">
        <v>2019</v>
      </c>
      <c r="AV251" s="5">
        <v>2020</v>
      </c>
      <c r="AW251" s="5">
        <v>2021</v>
      </c>
      <c r="AX251" s="9" t="s">
        <v>35</v>
      </c>
      <c r="AY251" s="9" t="s">
        <v>36</v>
      </c>
    </row>
    <row r="252" spans="1:51" x14ac:dyDescent="0.25">
      <c r="I252" s="6">
        <v>45100</v>
      </c>
      <c r="J252" s="5">
        <v>49.029998999999997</v>
      </c>
      <c r="K252" s="5">
        <v>39.639999000000003</v>
      </c>
      <c r="AJ252" s="11" t="s">
        <v>37</v>
      </c>
      <c r="AK252" s="12">
        <v>3.3082705448272089</v>
      </c>
      <c r="AL252" s="12">
        <v>2.9515963014503646</v>
      </c>
      <c r="AM252" s="12">
        <v>2.5388011499104488</v>
      </c>
      <c r="AN252" s="12">
        <v>2.822332288331638</v>
      </c>
      <c r="AO252" s="19">
        <v>6.8999999999999999E-3</v>
      </c>
      <c r="AP252" s="19">
        <v>4.5999999999999999E-3</v>
      </c>
      <c r="AQ252" s="19">
        <v>4.0000000000000001E-3</v>
      </c>
      <c r="AR252" s="19">
        <v>3.7000000000000002E-3</v>
      </c>
      <c r="AS252" s="19">
        <v>3.0999999999999999E-3</v>
      </c>
      <c r="AT252" s="19">
        <v>2.3E-3</v>
      </c>
      <c r="AU252" s="19">
        <v>2.7000000000000001E-3</v>
      </c>
      <c r="AV252" s="19">
        <v>4.5000000000000005E-3</v>
      </c>
      <c r="AW252" s="19">
        <v>1.7000000000000001E-3</v>
      </c>
      <c r="AX252" s="12">
        <v>3.7628779814578546</v>
      </c>
      <c r="AY252" s="13">
        <v>3.4922103171365668</v>
      </c>
    </row>
    <row r="253" spans="1:51" x14ac:dyDescent="0.25">
      <c r="A253" t="s">
        <v>374</v>
      </c>
      <c r="B253"/>
      <c r="C253"/>
      <c r="D253"/>
      <c r="E253"/>
      <c r="F253"/>
      <c r="M253" t="s">
        <v>377</v>
      </c>
      <c r="N253"/>
      <c r="O253"/>
      <c r="P253"/>
      <c r="Q253"/>
      <c r="AJ253" s="11" t="s">
        <v>38</v>
      </c>
      <c r="AK253" s="12">
        <v>14.415486401566488</v>
      </c>
      <c r="AL253" s="12">
        <v>11.822289765019868</v>
      </c>
      <c r="AM253" s="12">
        <v>12.210826845458952</v>
      </c>
      <c r="AN253" s="12">
        <v>6.8482606564681916</v>
      </c>
      <c r="AO253" s="19">
        <f t="shared" ref="AK253:AY276" si="6">(AO269)/100</f>
        <v>1.8374999999999999E-2</v>
      </c>
      <c r="AP253" s="19">
        <f t="shared" si="6"/>
        <v>1.3349999999999999E-2</v>
      </c>
      <c r="AQ253" s="19">
        <f t="shared" si="6"/>
        <v>1.0200000000000001E-2</v>
      </c>
      <c r="AR253" s="19">
        <f t="shared" si="6"/>
        <v>8.9999999999999993E-3</v>
      </c>
      <c r="AS253" s="19">
        <f t="shared" si="6"/>
        <v>7.4999999999999997E-3</v>
      </c>
      <c r="AT253" s="19">
        <f t="shared" si="6"/>
        <v>6.3750000000000005E-3</v>
      </c>
      <c r="AU253" s="19">
        <f t="shared" si="6"/>
        <v>5.6249999999999998E-3</v>
      </c>
      <c r="AV253" s="19">
        <f t="shared" si="6"/>
        <v>5.7250000000000001E-3</v>
      </c>
      <c r="AW253" s="19">
        <f t="shared" si="6"/>
        <v>4.8500000000000001E-3</v>
      </c>
      <c r="AX253" s="12">
        <v>5.8514076583286645</v>
      </c>
      <c r="AY253" s="12">
        <v>-0.72563897859765558</v>
      </c>
    </row>
    <row r="254" spans="1:51" x14ac:dyDescent="0.25">
      <c r="A254"/>
      <c r="B254" t="s">
        <v>375</v>
      </c>
      <c r="C254" t="s">
        <v>376</v>
      </c>
      <c r="D254" t="s">
        <v>0</v>
      </c>
      <c r="E254" t="s">
        <v>380</v>
      </c>
      <c r="F254"/>
      <c r="M254"/>
      <c r="N254" t="s">
        <v>378</v>
      </c>
      <c r="O254" t="s">
        <v>379</v>
      </c>
      <c r="P254" s="5" t="s">
        <v>0</v>
      </c>
      <c r="Q254" t="s">
        <v>381</v>
      </c>
      <c r="R254"/>
      <c r="AJ254" s="14" t="s">
        <v>39</v>
      </c>
      <c r="AK254" s="15">
        <v>0.201929</v>
      </c>
      <c r="AL254" s="15">
        <v>0.19084699999999999</v>
      </c>
      <c r="AM254" s="15">
        <v>0.15720300000000001</v>
      </c>
      <c r="AN254" s="15">
        <v>0.11039300000000001</v>
      </c>
      <c r="AX254" s="15">
        <v>7.4825000000000003E-2</v>
      </c>
      <c r="AY254" s="15">
        <v>4.2763000000000002E-2</v>
      </c>
    </row>
    <row r="255" spans="1:51" x14ac:dyDescent="0.25">
      <c r="A255" s="180">
        <v>45152</v>
      </c>
      <c r="B255">
        <v>1.2478385094964499</v>
      </c>
      <c r="C255">
        <v>1.0049557155765501</v>
      </c>
      <c r="D255" s="180">
        <v>45152</v>
      </c>
      <c r="E255" s="173">
        <f>(B255-C255)/C255</f>
        <v>0.24168507144671178</v>
      </c>
      <c r="F255"/>
      <c r="M255" s="180">
        <v>45152</v>
      </c>
      <c r="N255">
        <v>6.3890707539977996</v>
      </c>
      <c r="O255">
        <v>8.4140742266811692</v>
      </c>
      <c r="P255" s="180">
        <v>45152</v>
      </c>
      <c r="Q255" s="173">
        <f t="shared" ref="Q255:Q318" si="7">(N255-O255)/O255</f>
        <v>-0.2406686009807294</v>
      </c>
      <c r="R255"/>
    </row>
    <row r="256" spans="1:51" x14ac:dyDescent="0.25">
      <c r="A256" s="180">
        <v>45149</v>
      </c>
      <c r="B256">
        <v>1.28002525469666</v>
      </c>
      <c r="C256">
        <v>1.0248620431141999</v>
      </c>
      <c r="D256" s="180">
        <v>45149</v>
      </c>
      <c r="E256" s="173">
        <f t="shared" ref="E256:E319" si="8">(B256-C256)/C256</f>
        <v>0.24897322844263761</v>
      </c>
      <c r="F256" s="173">
        <f>AVERAGE(E255:E2768)</f>
        <v>0.34817251598555199</v>
      </c>
      <c r="M256" s="180">
        <v>45149</v>
      </c>
      <c r="N256">
        <v>6.5538704382999002</v>
      </c>
      <c r="O256">
        <v>8.5612137012658707</v>
      </c>
      <c r="P256" s="180">
        <v>45149</v>
      </c>
      <c r="Q256" s="173">
        <f t="shared" si="7"/>
        <v>-0.23446947278855595</v>
      </c>
      <c r="R256" s="173">
        <f>AVERAGE(Q255:Q2768)</f>
        <v>-0.12113807921492226</v>
      </c>
      <c r="AK256" s="5">
        <v>2023</v>
      </c>
      <c r="AL256" s="5">
        <v>2022</v>
      </c>
      <c r="AM256" s="5">
        <v>2021</v>
      </c>
      <c r="AN256" s="5">
        <v>2020</v>
      </c>
      <c r="AO256" s="5">
        <v>2013</v>
      </c>
      <c r="AP256" s="5">
        <v>2014</v>
      </c>
      <c r="AQ256" s="5">
        <v>2015</v>
      </c>
      <c r="AR256" s="5">
        <v>2016</v>
      </c>
      <c r="AS256" s="5">
        <v>2017</v>
      </c>
      <c r="AT256" s="5">
        <v>2018</v>
      </c>
      <c r="AU256" s="5">
        <v>2019</v>
      </c>
      <c r="AV256" s="5">
        <v>2020</v>
      </c>
      <c r="AW256" s="5">
        <v>2021</v>
      </c>
      <c r="AX256" s="5">
        <v>2010</v>
      </c>
      <c r="AY256" s="5">
        <v>2009</v>
      </c>
    </row>
    <row r="257" spans="1:53" x14ac:dyDescent="0.25">
      <c r="A257" s="180">
        <v>45148</v>
      </c>
      <c r="B257">
        <v>1.2802442121469999</v>
      </c>
      <c r="C257">
        <v>1.02366769160784</v>
      </c>
      <c r="D257" s="180">
        <v>45148</v>
      </c>
      <c r="E257" s="173">
        <f t="shared" si="8"/>
        <v>0.25064434742114788</v>
      </c>
      <c r="F257"/>
      <c r="M257" s="180">
        <v>45148</v>
      </c>
      <c r="N257">
        <v>6.5549915245876598</v>
      </c>
      <c r="O257">
        <v>8.5453063092274792</v>
      </c>
      <c r="P257" s="180">
        <v>45148</v>
      </c>
      <c r="Q257" s="173">
        <f t="shared" si="7"/>
        <v>-0.23291321722319275</v>
      </c>
      <c r="R257"/>
      <c r="AJ257" s="5" t="s">
        <v>40</v>
      </c>
      <c r="AK257" s="16">
        <f>AK253/100</f>
        <v>0.14415486401566488</v>
      </c>
      <c r="AL257" s="16">
        <f t="shared" si="1"/>
        <v>0.11822289765019868</v>
      </c>
      <c r="AM257" s="16">
        <f t="shared" si="1"/>
        <v>0.12210826845458951</v>
      </c>
      <c r="AN257" s="16">
        <f t="shared" si="1"/>
        <v>6.8482606564681914E-2</v>
      </c>
      <c r="AO257" s="16">
        <v>0.11900000000000001</v>
      </c>
      <c r="AP257" s="16">
        <v>0.11</v>
      </c>
      <c r="AQ257" s="16">
        <v>0.11</v>
      </c>
      <c r="AR257" s="16">
        <v>0.113</v>
      </c>
      <c r="AS257" s="16">
        <v>0.129</v>
      </c>
      <c r="AT257" s="16">
        <v>0.13699999999999998</v>
      </c>
      <c r="AU257" s="16">
        <v>0.129</v>
      </c>
      <c r="AV257" s="16">
        <v>0.127</v>
      </c>
      <c r="AW257" s="16">
        <v>0.128</v>
      </c>
      <c r="AX257" s="16">
        <f t="shared" si="1"/>
        <v>5.8514076583286646E-2</v>
      </c>
      <c r="AY257" s="16">
        <f t="shared" si="1"/>
        <v>-7.2563897859765558E-3</v>
      </c>
    </row>
    <row r="258" spans="1:53" x14ac:dyDescent="0.25">
      <c r="A258" s="180">
        <v>45147</v>
      </c>
      <c r="B258">
        <v>1.2756461056898301</v>
      </c>
      <c r="C258">
        <v>1.0216374832044699</v>
      </c>
      <c r="D258" s="180">
        <v>45147</v>
      </c>
      <c r="E258" s="173">
        <f t="shared" si="8"/>
        <v>0.24862891843850157</v>
      </c>
      <c r="F258"/>
      <c r="M258" s="180">
        <v>45147</v>
      </c>
      <c r="N258">
        <v>6.5314487125445098</v>
      </c>
      <c r="O258">
        <v>8.5799550286210309</v>
      </c>
      <c r="P258" s="180">
        <v>45147</v>
      </c>
      <c r="Q258" s="173">
        <f t="shared" si="7"/>
        <v>-0.23875490130695437</v>
      </c>
      <c r="R258"/>
      <c r="AJ258" s="5" t="s">
        <v>41</v>
      </c>
      <c r="AK258" s="17">
        <f>AK254</f>
        <v>0.201929</v>
      </c>
      <c r="AL258" s="17">
        <f t="shared" si="2"/>
        <v>0.19084699999999999</v>
      </c>
      <c r="AM258" s="17">
        <f t="shared" si="2"/>
        <v>0.15720300000000001</v>
      </c>
      <c r="AN258" s="17">
        <f t="shared" si="2"/>
        <v>0.11039300000000001</v>
      </c>
      <c r="AO258" s="16">
        <f>(AZ306)/100</f>
        <v>0.13741419394752438</v>
      </c>
      <c r="AP258" s="16">
        <f>(BD306)/100</f>
        <v>0.13386788555085305</v>
      </c>
      <c r="AQ258" s="16">
        <f>(BH306)/100</f>
        <v>0.12980035446211333</v>
      </c>
      <c r="AR258" s="16">
        <f>(BL306)/100</f>
        <v>0.13027373046193927</v>
      </c>
      <c r="AS258" s="16">
        <f>(BP306)/100</f>
        <v>0.13373632132229882</v>
      </c>
      <c r="AT258" s="16">
        <f>(BT306)/100</f>
        <v>0.13314550230258279</v>
      </c>
      <c r="AU258" s="16">
        <f>(BX306)/100</f>
        <v>0.13190366301561202</v>
      </c>
      <c r="AV258" s="16">
        <f>(CB306)/100</f>
        <v>0.13424083964055217</v>
      </c>
      <c r="AW258" s="16">
        <f>(CF306)/100</f>
        <v>0.14152097822404974</v>
      </c>
      <c r="AX258" s="17">
        <f t="shared" si="2"/>
        <v>7.4825000000000003E-2</v>
      </c>
      <c r="AY258" s="17">
        <f t="shared" si="2"/>
        <v>4.2763000000000002E-2</v>
      </c>
    </row>
    <row r="259" spans="1:53" x14ac:dyDescent="0.25">
      <c r="A259" s="180">
        <v>45146</v>
      </c>
      <c r="B259">
        <v>1.33970478391423</v>
      </c>
      <c r="C259">
        <v>1.03622725311012</v>
      </c>
      <c r="D259" s="180">
        <v>45146</v>
      </c>
      <c r="E259" s="173">
        <f t="shared" si="8"/>
        <v>0.29286773716214876</v>
      </c>
      <c r="F259"/>
      <c r="M259" s="180">
        <v>45146</v>
      </c>
      <c r="N259">
        <v>7.0040515239494496</v>
      </c>
      <c r="O259">
        <v>8.8637917493646601</v>
      </c>
      <c r="P259" s="180">
        <v>45146</v>
      </c>
      <c r="Q259" s="173">
        <f t="shared" si="7"/>
        <v>-0.20981316777309361</v>
      </c>
      <c r="R259"/>
      <c r="AK259" s="17">
        <f>AK258-AK257</f>
        <v>5.7774135984335118E-2</v>
      </c>
      <c r="AL259" s="17">
        <f t="shared" si="3"/>
        <v>7.2624102349801309E-2</v>
      </c>
      <c r="AM259" s="17">
        <f t="shared" si="3"/>
        <v>3.5094731545410499E-2</v>
      </c>
      <c r="AN259" s="17">
        <f t="shared" si="3"/>
        <v>4.1910393435318091E-2</v>
      </c>
      <c r="AX259" s="17">
        <f t="shared" si="3"/>
        <v>1.6310923416713356E-2</v>
      </c>
      <c r="AY259" s="17">
        <f t="shared" si="3"/>
        <v>5.0019389785976559E-2</v>
      </c>
    </row>
    <row r="260" spans="1:53" x14ac:dyDescent="0.25">
      <c r="A260" s="180">
        <v>45145</v>
      </c>
      <c r="B260">
        <v>1.3697349680969899</v>
      </c>
      <c r="C260">
        <v>1.0492230447102799</v>
      </c>
      <c r="D260" s="180">
        <v>45145</v>
      </c>
      <c r="E260" s="173">
        <f t="shared" si="8"/>
        <v>0.30547548969934446</v>
      </c>
      <c r="F260"/>
      <c r="M260" s="180">
        <v>45145</v>
      </c>
      <c r="N260">
        <v>7.1610510060854899</v>
      </c>
      <c r="O260">
        <v>8.98670252967651</v>
      </c>
      <c r="P260" s="180">
        <v>45145</v>
      </c>
      <c r="Q260" s="173">
        <f t="shared" si="7"/>
        <v>-0.20315032322058368</v>
      </c>
      <c r="R260"/>
      <c r="AK260" s="17">
        <f>AVERAGE(AK259:AY259)</f>
        <v>4.5622279419592494E-2</v>
      </c>
    </row>
    <row r="261" spans="1:53" x14ac:dyDescent="0.25">
      <c r="A261" s="180">
        <v>45142</v>
      </c>
      <c r="B261">
        <v>1.3717519207659801</v>
      </c>
      <c r="C261">
        <v>1.0414019836399699</v>
      </c>
      <c r="D261" s="180">
        <v>45142</v>
      </c>
      <c r="E261" s="173">
        <f t="shared" si="8"/>
        <v>0.31721654300230107</v>
      </c>
      <c r="F261"/>
      <c r="M261" s="180">
        <v>45142</v>
      </c>
      <c r="N261">
        <v>7.1715957474229803</v>
      </c>
      <c r="O261">
        <v>8.9917767481339599</v>
      </c>
      <c r="P261" s="180">
        <v>45142</v>
      </c>
      <c r="Q261" s="173">
        <f t="shared" si="7"/>
        <v>-0.20242729014471106</v>
      </c>
      <c r="R261"/>
    </row>
    <row r="262" spans="1:53" x14ac:dyDescent="0.25">
      <c r="A262" s="180">
        <v>45141</v>
      </c>
      <c r="B262">
        <v>1.36144305156891</v>
      </c>
      <c r="C262">
        <v>1.0375081204416099</v>
      </c>
      <c r="D262" s="180">
        <v>45141</v>
      </c>
      <c r="E262" s="173">
        <f t="shared" si="8"/>
        <v>0.31222399588488897</v>
      </c>
      <c r="F262"/>
      <c r="M262" s="180">
        <v>45141</v>
      </c>
      <c r="N262">
        <v>7.1177004028091204</v>
      </c>
      <c r="O262">
        <v>8.8023440931121009</v>
      </c>
      <c r="P262" s="180">
        <v>45141</v>
      </c>
      <c r="Q262" s="173">
        <f t="shared" si="7"/>
        <v>-0.19138580274556941</v>
      </c>
      <c r="R262"/>
      <c r="AK262" s="5">
        <v>2009</v>
      </c>
      <c r="AL262" s="5">
        <v>2010</v>
      </c>
      <c r="AM262" s="5">
        <v>2011</v>
      </c>
      <c r="AN262" s="5">
        <v>2012</v>
      </c>
      <c r="AX262" s="5">
        <v>2022</v>
      </c>
      <c r="AY262" s="5">
        <v>2023</v>
      </c>
    </row>
    <row r="263" spans="1:53" x14ac:dyDescent="0.25">
      <c r="A263" s="180">
        <v>45140</v>
      </c>
      <c r="B263">
        <v>1.34261815999166</v>
      </c>
      <c r="C263">
        <v>1.0303841642168401</v>
      </c>
      <c r="D263" s="180">
        <v>45140</v>
      </c>
      <c r="E263" s="173">
        <f t="shared" si="8"/>
        <v>0.30302678031949215</v>
      </c>
      <c r="F263"/>
      <c r="M263" s="180">
        <v>45140</v>
      </c>
      <c r="N263">
        <v>7.0192828169924999</v>
      </c>
      <c r="O263">
        <v>8.7627660598551191</v>
      </c>
      <c r="P263" s="180">
        <v>45140</v>
      </c>
      <c r="Q263" s="173">
        <f t="shared" si="7"/>
        <v>-0.19896494222869227</v>
      </c>
      <c r="R263"/>
      <c r="AJ263" s="5" t="s">
        <v>41</v>
      </c>
      <c r="AK263" s="18">
        <f>AY258</f>
        <v>4.2763000000000002E-2</v>
      </c>
      <c r="AL263" s="18">
        <f>AX258</f>
        <v>7.4825000000000003E-2</v>
      </c>
      <c r="AM263" s="18">
        <f>AW235</f>
        <v>0.110823</v>
      </c>
      <c r="AN263" s="18">
        <f>AV235</f>
        <v>0.120007</v>
      </c>
      <c r="AX263" s="18">
        <f>AL258</f>
        <v>0.19084699999999999</v>
      </c>
      <c r="AY263" s="18">
        <f>AK258</f>
        <v>0.201929</v>
      </c>
      <c r="AZ263" s="18">
        <f>AVERAGE(AK263:AY263)</f>
        <v>0.12353233333333334</v>
      </c>
      <c r="BA263" s="18">
        <f>AVERAGE(AU263:AY263)</f>
        <v>0.19638800000000001</v>
      </c>
    </row>
    <row r="264" spans="1:53" x14ac:dyDescent="0.25">
      <c r="A264" s="180">
        <v>45139</v>
      </c>
      <c r="B264">
        <v>1.35516808770983</v>
      </c>
      <c r="C264">
        <v>1.0377894468365201</v>
      </c>
      <c r="D264" s="180">
        <v>45139</v>
      </c>
      <c r="E264" s="173">
        <f t="shared" si="8"/>
        <v>0.30582180406706877</v>
      </c>
      <c r="F264"/>
      <c r="M264" s="180">
        <v>45139</v>
      </c>
      <c r="N264">
        <v>7.0848945408702502</v>
      </c>
      <c r="O264">
        <v>8.7901790528060708</v>
      </c>
      <c r="P264" s="180">
        <v>45139</v>
      </c>
      <c r="Q264" s="173">
        <f t="shared" si="7"/>
        <v>-0.19399883684865851</v>
      </c>
      <c r="R264"/>
      <c r="AJ264" s="5" t="s">
        <v>40</v>
      </c>
      <c r="AK264" s="18">
        <f>AY257</f>
        <v>-7.2563897859765558E-3</v>
      </c>
      <c r="AL264" s="18">
        <f>AX257</f>
        <v>5.8514076583286646E-2</v>
      </c>
      <c r="AM264" s="18">
        <f>AW234</f>
        <v>7.7937745889541971E-2</v>
      </c>
      <c r="AN264" s="18">
        <f>AV234</f>
        <v>8.9041967642310635E-2</v>
      </c>
      <c r="AO264" s="5">
        <v>2013</v>
      </c>
      <c r="AP264" s="5">
        <v>2014</v>
      </c>
      <c r="AQ264" s="5">
        <v>2015</v>
      </c>
      <c r="AR264" s="5">
        <v>2016</v>
      </c>
      <c r="AS264" s="5">
        <v>2017</v>
      </c>
      <c r="AT264" s="5">
        <v>2018</v>
      </c>
      <c r="AU264" s="5">
        <v>2019</v>
      </c>
      <c r="AV264" s="5">
        <v>2020</v>
      </c>
      <c r="AW264" s="5">
        <v>2021</v>
      </c>
      <c r="AX264" s="18">
        <f>AL257</f>
        <v>0.11822289765019868</v>
      </c>
      <c r="AY264" s="18">
        <f>AK257</f>
        <v>0.14415486401566488</v>
      </c>
      <c r="AZ264" s="18">
        <f>AVERAGE(AK264:AY264)</f>
        <v>1210.2320410107998</v>
      </c>
      <c r="BA264" s="18">
        <f>AVERAGE(AT264:AX264)</f>
        <v>1615.62364457953</v>
      </c>
    </row>
    <row r="265" spans="1:53" x14ac:dyDescent="0.25">
      <c r="A265" s="180">
        <v>45138</v>
      </c>
      <c r="B265">
        <v>1.39416250597699</v>
      </c>
      <c r="C265">
        <v>1.05457889046307</v>
      </c>
      <c r="D265" s="180">
        <v>45138</v>
      </c>
      <c r="E265" s="173">
        <f t="shared" si="8"/>
        <v>0.32200873598447194</v>
      </c>
      <c r="F265"/>
      <c r="M265" s="180">
        <v>45138</v>
      </c>
      <c r="N265">
        <v>7.2887595400618101</v>
      </c>
      <c r="O265">
        <v>8.9321415430060291</v>
      </c>
      <c r="P265" s="180">
        <v>45138</v>
      </c>
      <c r="Q265" s="173">
        <f t="shared" si="7"/>
        <v>-0.18398521732237957</v>
      </c>
      <c r="R265"/>
      <c r="AK265" s="18">
        <f t="shared" si="4"/>
        <v>5.0019389785976559E-2</v>
      </c>
      <c r="AL265" s="18">
        <f t="shared" si="4"/>
        <v>1.6310923416713356E-2</v>
      </c>
      <c r="AM265" s="18">
        <f t="shared" si="4"/>
        <v>3.2885254110458034E-2</v>
      </c>
      <c r="AN265" s="18">
        <f t="shared" si="4"/>
        <v>3.0965032357689368E-2</v>
      </c>
      <c r="AO265" s="5">
        <v>2.08</v>
      </c>
      <c r="AP265" s="5">
        <v>1.5</v>
      </c>
      <c r="AQ265" s="20">
        <v>1.1000000000000001</v>
      </c>
      <c r="AR265" s="5">
        <v>0.96</v>
      </c>
      <c r="AS265" s="5">
        <v>0.79</v>
      </c>
      <c r="AT265" s="20">
        <v>0.7</v>
      </c>
      <c r="AU265" s="20">
        <v>0.6</v>
      </c>
      <c r="AV265" s="5">
        <v>0.51</v>
      </c>
      <c r="AW265" s="5">
        <v>0.56999999999999995</v>
      </c>
      <c r="AX265" s="18">
        <f t="shared" si="4"/>
        <v>7.2624102349801309E-2</v>
      </c>
      <c r="AY265" s="18">
        <f t="shared" si="4"/>
        <v>5.7774135984335118E-2</v>
      </c>
      <c r="AZ265" s="16">
        <f>AK266/AZ264</f>
        <v>4.9966059018065779E-4</v>
      </c>
    </row>
    <row r="266" spans="1:53" x14ac:dyDescent="0.25">
      <c r="A266" s="180">
        <v>45135</v>
      </c>
      <c r="B266">
        <v>1.40491958687827</v>
      </c>
      <c r="C266">
        <v>1.05404366724557</v>
      </c>
      <c r="D266" s="180">
        <v>45135</v>
      </c>
      <c r="E266" s="173">
        <f t="shared" si="8"/>
        <v>0.33288556303327549</v>
      </c>
      <c r="F266"/>
      <c r="M266" s="180">
        <v>45135</v>
      </c>
      <c r="N266">
        <v>7.3449981605284496</v>
      </c>
      <c r="O266">
        <v>8.9415823638981706</v>
      </c>
      <c r="P266" s="180">
        <v>45135</v>
      </c>
      <c r="Q266" s="173">
        <f t="shared" si="7"/>
        <v>-0.1785572327573656</v>
      </c>
      <c r="R266"/>
      <c r="AK266" s="18">
        <f>AVERAGE(AK265:AY265)</f>
        <v>0.60470525586699819</v>
      </c>
      <c r="AO266" s="5">
        <v>1.89</v>
      </c>
      <c r="AP266" s="5">
        <v>1.38</v>
      </c>
      <c r="AQ266" s="5">
        <v>1.04</v>
      </c>
      <c r="AR266" s="5">
        <v>0.9</v>
      </c>
      <c r="AS266" s="5">
        <v>0.75</v>
      </c>
      <c r="AT266" s="5">
        <v>0.65</v>
      </c>
      <c r="AU266" s="5">
        <v>0.54</v>
      </c>
      <c r="AV266" s="5">
        <v>0.59</v>
      </c>
      <c r="AW266" s="5">
        <v>0.51</v>
      </c>
    </row>
    <row r="267" spans="1:53" x14ac:dyDescent="0.25">
      <c r="A267" s="180">
        <v>45134</v>
      </c>
      <c r="B267">
        <v>1.3728724500265299</v>
      </c>
      <c r="C267">
        <v>1.0360185614240001</v>
      </c>
      <c r="D267" s="180">
        <v>45134</v>
      </c>
      <c r="E267" s="173">
        <f t="shared" si="8"/>
        <v>0.32514271572463588</v>
      </c>
      <c r="F267"/>
      <c r="M267" s="180">
        <v>45134</v>
      </c>
      <c r="N267">
        <v>7.1774539370549197</v>
      </c>
      <c r="O267">
        <v>8.8552865666827305</v>
      </c>
      <c r="P267" s="180">
        <v>45134</v>
      </c>
      <c r="Q267" s="173">
        <f t="shared" si="7"/>
        <v>-0.18947242610312745</v>
      </c>
      <c r="R267"/>
      <c r="AO267" s="5">
        <v>1.75</v>
      </c>
      <c r="AP267" s="5">
        <v>1.29</v>
      </c>
      <c r="AQ267" s="5">
        <v>0.97</v>
      </c>
      <c r="AR267" s="5">
        <v>0.88</v>
      </c>
      <c r="AS267" s="21" t="s">
        <v>53</v>
      </c>
      <c r="AT267" s="20">
        <v>0.6</v>
      </c>
      <c r="AU267" s="5">
        <v>0.56000000000000005</v>
      </c>
      <c r="AV267" s="5">
        <v>0.63</v>
      </c>
      <c r="AW267" s="5">
        <v>0.42</v>
      </c>
    </row>
    <row r="268" spans="1:53" x14ac:dyDescent="0.25">
      <c r="A268" s="180">
        <v>45133</v>
      </c>
      <c r="B268">
        <v>1.4073847512514801</v>
      </c>
      <c r="C268">
        <v>1.0601279508288299</v>
      </c>
      <c r="D268" s="180">
        <v>45133</v>
      </c>
      <c r="E268" s="173">
        <f t="shared" si="8"/>
        <v>0.32756121574868169</v>
      </c>
      <c r="F268"/>
      <c r="M268" s="180">
        <v>45133</v>
      </c>
      <c r="N268">
        <v>7.3578861777187203</v>
      </c>
      <c r="O268">
        <v>9.0429622307693798</v>
      </c>
      <c r="P268" s="180">
        <v>45133</v>
      </c>
      <c r="Q268" s="173">
        <f t="shared" si="7"/>
        <v>-0.18634115791361569</v>
      </c>
      <c r="R268"/>
      <c r="AK268" s="5">
        <v>2009</v>
      </c>
      <c r="AL268" s="5">
        <v>2010</v>
      </c>
      <c r="AM268" s="5">
        <v>2011</v>
      </c>
      <c r="AN268" s="5">
        <v>2012</v>
      </c>
      <c r="AO268" s="5">
        <v>1.63</v>
      </c>
      <c r="AP268" s="5">
        <v>1.17</v>
      </c>
      <c r="AQ268" s="5">
        <v>0.97</v>
      </c>
      <c r="AR268" s="5">
        <v>0.86</v>
      </c>
      <c r="AS268" s="5">
        <v>0.71</v>
      </c>
      <c r="AT268" s="20">
        <v>0.6</v>
      </c>
      <c r="AU268" s="5">
        <v>0.55000000000000004</v>
      </c>
      <c r="AV268" s="5">
        <v>0.56000000000000005</v>
      </c>
      <c r="AW268" s="5">
        <v>0.44</v>
      </c>
      <c r="AX268" s="5">
        <v>2022</v>
      </c>
      <c r="AY268" s="5">
        <v>2023</v>
      </c>
    </row>
    <row r="269" spans="1:53" ht="14.4" thickBot="1" x14ac:dyDescent="0.3">
      <c r="A269" s="180">
        <v>45132</v>
      </c>
      <c r="B269">
        <v>1.3105710231399199</v>
      </c>
      <c r="C269">
        <v>1.0169858913988099</v>
      </c>
      <c r="D269" s="180">
        <v>45132</v>
      </c>
      <c r="E269" s="173">
        <f t="shared" si="8"/>
        <v>0.28868161714347806</v>
      </c>
      <c r="F269"/>
      <c r="M269" s="180">
        <v>45132</v>
      </c>
      <c r="N269">
        <v>6.8517385935189701</v>
      </c>
      <c r="O269">
        <v>8.7112821176902901</v>
      </c>
      <c r="P269" s="180">
        <v>45132</v>
      </c>
      <c r="Q269" s="173">
        <f t="shared" si="7"/>
        <v>-0.21346381612358567</v>
      </c>
      <c r="R269"/>
      <c r="AJ269" s="5" t="s">
        <v>43</v>
      </c>
      <c r="AK269" s="19">
        <v>3.7599999999999995E-2</v>
      </c>
      <c r="AL269" s="19">
        <v>5.0499999999999996E-2</v>
      </c>
      <c r="AM269" s="19">
        <v>4.6600000000000003E-2</v>
      </c>
      <c r="AN269" s="19">
        <v>4.6300000000000001E-2</v>
      </c>
      <c r="AO269" s="22">
        <f t="shared" ref="AK269:AX292" si="9">AVERAGE(AO265:AO268)</f>
        <v>1.8374999999999999</v>
      </c>
      <c r="AP269" s="22">
        <f t="shared" si="9"/>
        <v>1.335</v>
      </c>
      <c r="AQ269" s="22">
        <f t="shared" si="9"/>
        <v>1.02</v>
      </c>
      <c r="AR269" s="22">
        <f t="shared" si="9"/>
        <v>0.89999999999999991</v>
      </c>
      <c r="AS269" s="22">
        <f t="shared" si="9"/>
        <v>0.75</v>
      </c>
      <c r="AT269" s="22">
        <f t="shared" si="9"/>
        <v>0.63750000000000007</v>
      </c>
      <c r="AU269" s="22">
        <f t="shared" si="9"/>
        <v>0.5625</v>
      </c>
      <c r="AV269" s="22">
        <f t="shared" si="9"/>
        <v>0.57250000000000001</v>
      </c>
      <c r="AW269" s="22">
        <f t="shared" si="9"/>
        <v>0.48499999999999999</v>
      </c>
      <c r="AX269" s="19">
        <v>3.4500000000000003E-2</v>
      </c>
      <c r="AY269" s="19">
        <v>3.9599999999999996E-2</v>
      </c>
      <c r="AZ269" s="7">
        <f>AVERAGE(AK269:AY269)</f>
        <v>0.55700666666666665</v>
      </c>
    </row>
    <row r="270" spans="1:53" x14ac:dyDescent="0.25">
      <c r="A270" s="180">
        <v>45131</v>
      </c>
      <c r="B270">
        <v>1.31751830455533</v>
      </c>
      <c r="C270">
        <v>1.0411304571425299</v>
      </c>
      <c r="D270" s="180">
        <v>45131</v>
      </c>
      <c r="E270" s="173">
        <f t="shared" si="8"/>
        <v>0.26546898663532498</v>
      </c>
      <c r="F270"/>
      <c r="M270" s="180">
        <v>45131</v>
      </c>
      <c r="N270">
        <v>6.88805936923701</v>
      </c>
      <c r="O270">
        <v>8.8453136915822395</v>
      </c>
      <c r="P270" s="180">
        <v>45131</v>
      </c>
      <c r="Q270" s="173">
        <f t="shared" si="7"/>
        <v>-0.22127585189068835</v>
      </c>
      <c r="R270"/>
      <c r="AJ270" s="5" t="s">
        <v>44</v>
      </c>
      <c r="AK270" s="19">
        <f>(AY252)/100</f>
        <v>3.4922103171365668E-2</v>
      </c>
      <c r="AL270" s="19">
        <f>(AX252)/100</f>
        <v>3.7628779814578545E-2</v>
      </c>
      <c r="AM270" s="19">
        <f>(AW229)/100</f>
        <v>3.6032621473694147E-2</v>
      </c>
      <c r="AN270" s="19">
        <f>(AV229)/100</f>
        <v>3.4219510017835693E-2</v>
      </c>
      <c r="AX270" s="19">
        <f>(AL252)/100</f>
        <v>2.9515963014503644E-2</v>
      </c>
      <c r="AY270" s="19">
        <f>(AK252)/100</f>
        <v>3.308270544827209E-2</v>
      </c>
      <c r="AZ270" s="7">
        <f>AVERAGE(AK270:AY270)</f>
        <v>3.4233613823374968E-2</v>
      </c>
    </row>
    <row r="271" spans="1:53" x14ac:dyDescent="0.25">
      <c r="A271" s="180">
        <v>45128</v>
      </c>
      <c r="B271">
        <v>1.3190870455201</v>
      </c>
      <c r="C271">
        <v>1.0166200690137699</v>
      </c>
      <c r="D271" s="180">
        <v>45128</v>
      </c>
      <c r="E271" s="173">
        <f t="shared" si="8"/>
        <v>0.29752213803899763</v>
      </c>
      <c r="F271"/>
      <c r="M271" s="180">
        <v>45128</v>
      </c>
      <c r="N271">
        <v>6.8962608347217298</v>
      </c>
      <c r="O271">
        <v>8.6646874032730405</v>
      </c>
      <c r="P271" s="180">
        <v>45128</v>
      </c>
      <c r="Q271" s="173">
        <f t="shared" si="7"/>
        <v>-0.20409583014885185</v>
      </c>
      <c r="R271"/>
      <c r="AK271" s="7">
        <f t="shared" si="5"/>
        <v>2.6778968286343269E-3</v>
      </c>
      <c r="AL271" s="7">
        <f t="shared" si="5"/>
        <v>1.2871220185421452E-2</v>
      </c>
      <c r="AM271" s="7">
        <f t="shared" si="5"/>
        <v>1.0567378526305855E-2</v>
      </c>
      <c r="AN271" s="7">
        <f t="shared" si="5"/>
        <v>1.2080489982164308E-2</v>
      </c>
      <c r="AO271" s="5">
        <v>2013</v>
      </c>
      <c r="AP271" s="5">
        <v>2014</v>
      </c>
      <c r="AQ271" s="5">
        <v>2015</v>
      </c>
      <c r="AR271" s="5">
        <v>2016</v>
      </c>
      <c r="AS271" s="5">
        <v>2017</v>
      </c>
      <c r="AT271" s="5">
        <v>2018</v>
      </c>
      <c r="AU271" s="5">
        <v>2019</v>
      </c>
      <c r="AV271" s="5">
        <v>2020</v>
      </c>
      <c r="AW271" s="5">
        <v>2021</v>
      </c>
      <c r="AX271" s="7">
        <f t="shared" si="5"/>
        <v>4.9840369854963588E-3</v>
      </c>
      <c r="AY271" s="7">
        <f t="shared" si="5"/>
        <v>6.5172945517279063E-3</v>
      </c>
      <c r="AZ271" s="16">
        <f>AK272/AZ270</f>
        <v>35351.316383513134</v>
      </c>
    </row>
    <row r="272" spans="1:53" x14ac:dyDescent="0.25">
      <c r="A272" s="180">
        <v>45127</v>
      </c>
      <c r="B272">
        <v>1.35830556963937</v>
      </c>
      <c r="C272">
        <v>1.0317226456845801</v>
      </c>
      <c r="D272" s="180">
        <v>45127</v>
      </c>
      <c r="E272" s="173">
        <f t="shared" si="8"/>
        <v>0.31654139348476934</v>
      </c>
      <c r="F272"/>
      <c r="M272" s="180">
        <v>45127</v>
      </c>
      <c r="N272">
        <v>7.10129747183968</v>
      </c>
      <c r="O272">
        <v>8.7996627906282008</v>
      </c>
      <c r="P272" s="180">
        <v>45127</v>
      </c>
      <c r="Q272" s="173">
        <f t="shared" si="7"/>
        <v>-0.19300345470025401</v>
      </c>
      <c r="R272"/>
      <c r="AK272" s="7">
        <f>AVERAGE(AK271:AY271)</f>
        <v>1210.2033132211373</v>
      </c>
      <c r="AL272" s="7"/>
      <c r="AM272" s="7"/>
      <c r="AN272" s="7"/>
      <c r="AX272" s="7"/>
      <c r="AY272" s="7"/>
    </row>
    <row r="273" spans="1:52" x14ac:dyDescent="0.25">
      <c r="A273" s="180">
        <v>45126</v>
      </c>
      <c r="B273">
        <v>1.3809402607024901</v>
      </c>
      <c r="C273">
        <v>1.02243374674527</v>
      </c>
      <c r="D273" s="180">
        <v>45126</v>
      </c>
      <c r="E273" s="173">
        <f t="shared" si="8"/>
        <v>0.35064033742866935</v>
      </c>
      <c r="F273"/>
      <c r="M273" s="180">
        <v>45126</v>
      </c>
      <c r="N273">
        <v>7.2196329024049</v>
      </c>
      <c r="O273">
        <v>8.7191954712056798</v>
      </c>
      <c r="P273" s="180">
        <v>45126</v>
      </c>
      <c r="Q273" s="173">
        <f t="shared" si="7"/>
        <v>-0.17198405217005902</v>
      </c>
      <c r="R273"/>
    </row>
    <row r="274" spans="1:52" x14ac:dyDescent="0.25">
      <c r="A274" s="180">
        <v>45125</v>
      </c>
      <c r="B274">
        <v>1.3576332520830401</v>
      </c>
      <c r="C274">
        <v>0.99715353066401302</v>
      </c>
      <c r="D274" s="180">
        <v>45125</v>
      </c>
      <c r="E274" s="173">
        <f t="shared" si="8"/>
        <v>0.36150874497629321</v>
      </c>
      <c r="F274"/>
      <c r="M274" s="180">
        <v>45125</v>
      </c>
      <c r="N274">
        <v>7.0977825580605201</v>
      </c>
      <c r="O274">
        <v>8.5272841671946207</v>
      </c>
      <c r="P274" s="180">
        <v>45125</v>
      </c>
      <c r="Q274" s="173">
        <f t="shared" si="7"/>
        <v>-0.16763855655632387</v>
      </c>
      <c r="R274"/>
      <c r="AK274" s="5">
        <v>2009</v>
      </c>
      <c r="AL274" s="5">
        <v>2010</v>
      </c>
      <c r="AM274" s="5">
        <v>2011</v>
      </c>
      <c r="AN274" s="5">
        <v>2012</v>
      </c>
      <c r="AX274" s="5">
        <v>2022</v>
      </c>
      <c r="AY274" s="5">
        <v>2023</v>
      </c>
    </row>
    <row r="275" spans="1:52" x14ac:dyDescent="0.25">
      <c r="A275" s="180">
        <v>45124</v>
      </c>
      <c r="B275">
        <v>1.2939871900837701</v>
      </c>
      <c r="C275">
        <v>0.95803752888791005</v>
      </c>
      <c r="D275" s="180">
        <v>45124</v>
      </c>
      <c r="E275" s="173">
        <f t="shared" si="8"/>
        <v>0.35066440621155037</v>
      </c>
      <c r="F275"/>
      <c r="M275" s="180">
        <v>45124</v>
      </c>
      <c r="N275">
        <v>6.7650373869662301</v>
      </c>
      <c r="O275">
        <v>8.2183743711799409</v>
      </c>
      <c r="P275" s="180">
        <v>45124</v>
      </c>
      <c r="Q275" s="173">
        <f t="shared" si="7"/>
        <v>-0.17683995867969324</v>
      </c>
      <c r="R275"/>
      <c r="AJ275" s="5" t="s">
        <v>45</v>
      </c>
      <c r="AK275" s="7">
        <v>9.1000000000000004E-3</v>
      </c>
      <c r="AL275" s="7">
        <v>9.4000000000000004E-3</v>
      </c>
      <c r="AM275" s="7">
        <v>8.0000000000000002E-3</v>
      </c>
      <c r="AN275" s="7">
        <v>6.3E-3</v>
      </c>
      <c r="AX275" s="19">
        <v>1.6000000000000001E-3</v>
      </c>
      <c r="AY275" s="19">
        <v>1.4000000000000002E-3</v>
      </c>
      <c r="AZ275" s="7">
        <f>AVERAGE(AK275:AY275)</f>
        <v>5.9666666666666661E-3</v>
      </c>
    </row>
    <row r="276" spans="1:52" ht="14.4" thickBot="1" x14ac:dyDescent="0.3">
      <c r="A276" s="180">
        <v>45121</v>
      </c>
      <c r="B276">
        <v>1.27561051021074</v>
      </c>
      <c r="C276">
        <v>0.94471642076706297</v>
      </c>
      <c r="D276" s="180">
        <v>45121</v>
      </c>
      <c r="E276" s="173">
        <f t="shared" si="8"/>
        <v>0.35025758224357678</v>
      </c>
      <c r="F276"/>
      <c r="M276" s="180">
        <v>45121</v>
      </c>
      <c r="N276">
        <v>6.66896307700239</v>
      </c>
      <c r="O276">
        <v>8.1195523999251797</v>
      </c>
      <c r="P276" s="180">
        <v>45121</v>
      </c>
      <c r="Q276" s="173">
        <f t="shared" si="7"/>
        <v>-0.17865385325133892</v>
      </c>
      <c r="R276"/>
      <c r="AJ276" s="5" t="s">
        <v>46</v>
      </c>
      <c r="AK276" s="19">
        <f t="shared" si="6"/>
        <v>2.9024999999999999E-2</v>
      </c>
      <c r="AL276" s="19">
        <f t="shared" si="6"/>
        <v>3.2875000000000001E-2</v>
      </c>
      <c r="AM276" s="19">
        <f t="shared" si="6"/>
        <v>2.7449999999999995E-2</v>
      </c>
      <c r="AN276" s="19">
        <f t="shared" si="6"/>
        <v>2.3666666666666666E-2</v>
      </c>
      <c r="AO276" s="22"/>
      <c r="AP276" s="22"/>
      <c r="AQ276" s="22"/>
      <c r="AR276" s="22"/>
      <c r="AS276" s="22"/>
      <c r="AT276" s="22"/>
      <c r="AU276" s="22"/>
      <c r="AV276" s="22"/>
      <c r="AW276" s="22"/>
      <c r="AX276" s="19">
        <f t="shared" si="6"/>
        <v>3.8750000000000008E-3</v>
      </c>
      <c r="AY276" s="19">
        <f t="shared" si="6"/>
        <v>3.9000000000000003E-3</v>
      </c>
      <c r="AZ276" s="7">
        <f>AVERAGE(AK276:AY276)</f>
        <v>2.0131944444444442E-2</v>
      </c>
    </row>
    <row r="277" spans="1:52" x14ac:dyDescent="0.25">
      <c r="A277" s="180">
        <v>45120</v>
      </c>
      <c r="B277">
        <v>1.3137085050694599</v>
      </c>
      <c r="C277">
        <v>0.96367155512112401</v>
      </c>
      <c r="D277" s="180">
        <v>45120</v>
      </c>
      <c r="E277" s="173">
        <f t="shared" si="8"/>
        <v>0.36323262639451853</v>
      </c>
      <c r="F277"/>
      <c r="M277" s="180">
        <v>45120</v>
      </c>
      <c r="N277">
        <v>6.8681415244883999</v>
      </c>
      <c r="O277">
        <v>8.2679960956088596</v>
      </c>
      <c r="P277" s="180">
        <v>45120</v>
      </c>
      <c r="Q277" s="173">
        <f t="shared" si="7"/>
        <v>-0.16931001840505511</v>
      </c>
      <c r="R277"/>
      <c r="AK277" s="5" t="s">
        <v>42</v>
      </c>
    </row>
    <row r="278" spans="1:52" x14ac:dyDescent="0.25">
      <c r="A278" s="180">
        <v>45119</v>
      </c>
      <c r="B278">
        <v>1.28031673310505</v>
      </c>
      <c r="C278">
        <v>0.95052162568550802</v>
      </c>
      <c r="D278" s="180">
        <v>45119</v>
      </c>
      <c r="E278" s="173">
        <f t="shared" si="8"/>
        <v>0.34696223474315652</v>
      </c>
      <c r="F278"/>
      <c r="M278" s="180">
        <v>45119</v>
      </c>
      <c r="N278">
        <v>6.6935674734565396</v>
      </c>
      <c r="O278">
        <v>8.1575391515773905</v>
      </c>
      <c r="P278" s="180">
        <v>45119</v>
      </c>
      <c r="Q278" s="173">
        <f t="shared" si="7"/>
        <v>-0.17946241518654171</v>
      </c>
      <c r="R278"/>
    </row>
    <row r="279" spans="1:52" x14ac:dyDescent="0.25">
      <c r="A279" s="180">
        <v>45118</v>
      </c>
      <c r="B279">
        <v>1.2511829723307399</v>
      </c>
      <c r="C279">
        <v>0.93560339354048205</v>
      </c>
      <c r="D279" s="180">
        <v>45118</v>
      </c>
      <c r="E279" s="173">
        <f t="shared" si="8"/>
        <v>0.33730059229055509</v>
      </c>
      <c r="F279"/>
      <c r="M279" s="180">
        <v>45118</v>
      </c>
      <c r="N279">
        <v>6.54125454302606</v>
      </c>
      <c r="O279">
        <v>8.0294608232855698</v>
      </c>
      <c r="P279" s="180">
        <v>45118</v>
      </c>
      <c r="Q279" s="173">
        <f t="shared" si="7"/>
        <v>-0.18534323947925455</v>
      </c>
      <c r="R279"/>
      <c r="AK279" s="5">
        <v>2009</v>
      </c>
      <c r="AL279" s="5">
        <v>2010</v>
      </c>
      <c r="AM279" s="5">
        <v>2011</v>
      </c>
      <c r="AN279" s="5">
        <v>2012</v>
      </c>
      <c r="AX279" s="5">
        <v>2022</v>
      </c>
      <c r="AY279" s="5">
        <v>2023</v>
      </c>
    </row>
    <row r="280" spans="1:52" ht="14.4" x14ac:dyDescent="0.3">
      <c r="A280" s="180">
        <v>45117</v>
      </c>
      <c r="B280">
        <v>1.2370643036478</v>
      </c>
      <c r="C280">
        <v>0.92048217860694403</v>
      </c>
      <c r="D280" s="180">
        <v>45117</v>
      </c>
      <c r="E280" s="173">
        <f t="shared" si="8"/>
        <v>0.34393074890376552</v>
      </c>
      <c r="F280"/>
      <c r="M280" s="180">
        <v>45117</v>
      </c>
      <c r="N280">
        <v>6.4674413536635997</v>
      </c>
      <c r="O280">
        <v>7.9046435364117702</v>
      </c>
      <c r="P280" s="180">
        <v>45117</v>
      </c>
      <c r="Q280" s="173">
        <f t="shared" si="7"/>
        <v>-0.18181745655295839</v>
      </c>
      <c r="R280"/>
      <c r="AJ280" s="5" t="s">
        <v>113</v>
      </c>
      <c r="AK280" s="16">
        <v>0.17899999999999999</v>
      </c>
      <c r="AL280" s="16">
        <v>0.157</v>
      </c>
      <c r="AM280" s="16">
        <v>0.14800000000000002</v>
      </c>
      <c r="AN280" s="16">
        <v>0.14800000000000002</v>
      </c>
      <c r="AO280" s="23" t="s">
        <v>60</v>
      </c>
      <c r="AP280" s="23" t="s">
        <v>61</v>
      </c>
      <c r="AQ280" s="23" t="s">
        <v>62</v>
      </c>
      <c r="AR280" s="23" t="s">
        <v>63</v>
      </c>
      <c r="AS280" s="23" t="s">
        <v>64</v>
      </c>
      <c r="AT280" s="23" t="s">
        <v>65</v>
      </c>
      <c r="AU280" s="23" t="s">
        <v>66</v>
      </c>
      <c r="AV280" s="23" t="s">
        <v>67</v>
      </c>
      <c r="AW280" s="23" t="s">
        <v>68</v>
      </c>
      <c r="AX280" s="16">
        <v>0.127</v>
      </c>
      <c r="AY280" s="16">
        <v>0.13100000000000001</v>
      </c>
      <c r="AZ280" s="7">
        <f>AVERAGE(AK280:AY280)</f>
        <v>0.14833333333333334</v>
      </c>
    </row>
    <row r="281" spans="1:52" x14ac:dyDescent="0.25">
      <c r="A281" s="180">
        <v>45114</v>
      </c>
      <c r="B281">
        <v>1.22092868229587</v>
      </c>
      <c r="C281">
        <v>0.91225263186792005</v>
      </c>
      <c r="D281" s="180">
        <v>45114</v>
      </c>
      <c r="E281" s="173">
        <f t="shared" si="8"/>
        <v>0.33836685107272069</v>
      </c>
      <c r="F281"/>
      <c r="M281" s="180">
        <v>45114</v>
      </c>
      <c r="N281">
        <v>6.3830834229636304</v>
      </c>
      <c r="O281">
        <v>7.8418652840352499</v>
      </c>
      <c r="P281" s="180">
        <v>45114</v>
      </c>
      <c r="Q281" s="173">
        <f t="shared" si="7"/>
        <v>-0.18602485610680661</v>
      </c>
      <c r="R281"/>
      <c r="AJ281" s="5" t="s">
        <v>114</v>
      </c>
      <c r="AK281" s="16">
        <f>(AJ306)/100</f>
        <v>0.11703832148104798</v>
      </c>
      <c r="AL281" s="16">
        <f>(AN306)/100</f>
        <v>0.12786223527502127</v>
      </c>
      <c r="AM281" s="16">
        <f>(AR283)/100</f>
        <v>0.14292112566216505</v>
      </c>
      <c r="AN281" s="16">
        <f>(AV283)/100</f>
        <v>0.13933769607689059</v>
      </c>
      <c r="AX281" s="16">
        <f>(CJ306)/100</f>
        <v>0.1332532109905831</v>
      </c>
      <c r="AY281" s="16">
        <f>(CN306)/100</f>
        <v>0.13178440378693476</v>
      </c>
      <c r="AZ281" s="7">
        <f>AVERAGE(AK281:AY281)</f>
        <v>0.13203283221210713</v>
      </c>
    </row>
    <row r="282" spans="1:52" ht="14.4" x14ac:dyDescent="0.3">
      <c r="A282" s="180">
        <v>45113</v>
      </c>
      <c r="B282">
        <v>1.18081373476817</v>
      </c>
      <c r="C282">
        <v>0.89413479286603303</v>
      </c>
      <c r="D282" s="180">
        <v>45113</v>
      </c>
      <c r="E282" s="173">
        <f t="shared" si="8"/>
        <v>0.32062161565509023</v>
      </c>
      <c r="F282"/>
      <c r="M282" s="180">
        <v>45113</v>
      </c>
      <c r="N282">
        <v>6.1733602341401204</v>
      </c>
      <c r="O282">
        <v>7.6895346832880502</v>
      </c>
      <c r="P282" s="180">
        <v>45113</v>
      </c>
      <c r="Q282" s="173">
        <f t="shared" si="7"/>
        <v>-0.19717375778837279</v>
      </c>
      <c r="R282"/>
      <c r="AK282" s="5">
        <v>100</v>
      </c>
      <c r="AO282" s="24">
        <v>13.251550410142457</v>
      </c>
      <c r="AP282" s="24">
        <v>13.597625617448275</v>
      </c>
      <c r="AQ282" s="24">
        <v>13.783186886389581</v>
      </c>
      <c r="AR282" s="24">
        <v>14.267395840348204</v>
      </c>
      <c r="AS282" s="24">
        <v>14.458440086811633</v>
      </c>
      <c r="AT282" s="24">
        <v>14.373735244247706</v>
      </c>
      <c r="AU282" s="24">
        <v>14.068879093458486</v>
      </c>
      <c r="AV282" s="24">
        <v>14.210575732890831</v>
      </c>
      <c r="AW282" s="24">
        <v>14.016977582671556</v>
      </c>
      <c r="AZ282" s="7">
        <f>AZ281-AZ280</f>
        <v>-1.6300501121226219E-2</v>
      </c>
    </row>
    <row r="283" spans="1:52" x14ac:dyDescent="0.25">
      <c r="A283" s="180">
        <v>45112</v>
      </c>
      <c r="B283">
        <v>1.1832788991413801</v>
      </c>
      <c r="C283">
        <v>0.90464032339323497</v>
      </c>
      <c r="D283" s="180">
        <v>45112</v>
      </c>
      <c r="E283" s="173">
        <f t="shared" si="8"/>
        <v>0.30801034238999386</v>
      </c>
      <c r="F283"/>
      <c r="M283" s="180">
        <v>45112</v>
      </c>
      <c r="N283">
        <v>6.1862482513304</v>
      </c>
      <c r="O283">
        <v>7.7710101884841496</v>
      </c>
      <c r="P283" s="180">
        <v>45112</v>
      </c>
      <c r="Q283" s="173">
        <f t="shared" si="7"/>
        <v>-0.2039325517166618</v>
      </c>
      <c r="R283"/>
      <c r="AR283" s="20">
        <f>AVERAGE(AR282:AU282)</f>
        <v>14.292112566216506</v>
      </c>
      <c r="AV283" s="20">
        <f>AVERAGE(AV305:AY305)</f>
        <v>13.933769607689058</v>
      </c>
    </row>
    <row r="284" spans="1:52" x14ac:dyDescent="0.25">
      <c r="A284" s="180">
        <v>45110</v>
      </c>
      <c r="B284">
        <v>1.1969493561200899</v>
      </c>
      <c r="C284">
        <v>0.91267044948070497</v>
      </c>
      <c r="D284" s="180">
        <v>45110</v>
      </c>
      <c r="E284" s="173">
        <f t="shared" si="8"/>
        <v>0.31148034517950607</v>
      </c>
      <c r="F284"/>
      <c r="M284" s="180">
        <v>45110</v>
      </c>
      <c r="N284">
        <v>6.2577181648400799</v>
      </c>
      <c r="O284">
        <v>7.82676667477023</v>
      </c>
      <c r="P284" s="180">
        <v>45110</v>
      </c>
      <c r="Q284" s="173">
        <f t="shared" si="7"/>
        <v>-0.20047212024194047</v>
      </c>
      <c r="R284"/>
    </row>
    <row r="285" spans="1:52" x14ac:dyDescent="0.25">
      <c r="A285" s="180">
        <v>45107</v>
      </c>
      <c r="B285">
        <v>1.1830547932892701</v>
      </c>
      <c r="C285">
        <v>0.89389183627272095</v>
      </c>
      <c r="D285" s="180">
        <v>45107</v>
      </c>
      <c r="E285" s="173">
        <f t="shared" si="8"/>
        <v>0.32348763606822706</v>
      </c>
      <c r="F285"/>
      <c r="M285" s="180">
        <v>45107</v>
      </c>
      <c r="N285">
        <v>6.1850766134040098</v>
      </c>
      <c r="O285">
        <v>7.6806241173266203</v>
      </c>
      <c r="P285" s="180">
        <v>45107</v>
      </c>
      <c r="Q285" s="173">
        <f t="shared" si="7"/>
        <v>-0.19471692418182843</v>
      </c>
      <c r="R285"/>
    </row>
    <row r="286" spans="1:52" x14ac:dyDescent="0.25">
      <c r="A286" s="180">
        <v>45106</v>
      </c>
      <c r="B286">
        <v>1.16064420807826</v>
      </c>
      <c r="C286">
        <v>0.89945602352560305</v>
      </c>
      <c r="D286" s="180">
        <v>45106</v>
      </c>
      <c r="E286" s="173">
        <f t="shared" si="8"/>
        <v>0.29038460771975938</v>
      </c>
      <c r="F286"/>
      <c r="M286" s="180">
        <v>45106</v>
      </c>
      <c r="N286">
        <v>6.0679128207651702</v>
      </c>
      <c r="O286">
        <v>7.7165397632738797</v>
      </c>
      <c r="P286" s="180">
        <v>45106</v>
      </c>
      <c r="Q286" s="173">
        <f t="shared" si="7"/>
        <v>-0.21364847367925052</v>
      </c>
      <c r="R286"/>
    </row>
    <row r="287" spans="1:52" x14ac:dyDescent="0.25">
      <c r="A287" s="180">
        <v>45105</v>
      </c>
      <c r="B287">
        <v>1.15571387933183</v>
      </c>
      <c r="C287">
        <v>0.88330390737530096</v>
      </c>
      <c r="D287" s="180">
        <v>45105</v>
      </c>
      <c r="E287" s="173">
        <f t="shared" si="8"/>
        <v>0.30839892100781419</v>
      </c>
      <c r="F287"/>
      <c r="M287" s="180">
        <v>45105</v>
      </c>
      <c r="N287">
        <v>6.0421367863846296</v>
      </c>
      <c r="O287">
        <v>7.5853607245533299</v>
      </c>
      <c r="P287" s="180">
        <v>45105</v>
      </c>
      <c r="Q287" s="173">
        <f t="shared" si="7"/>
        <v>-0.20344766639421413</v>
      </c>
      <c r="R287"/>
      <c r="AJ287" s="5" t="s">
        <v>47</v>
      </c>
      <c r="AK287" s="5">
        <v>2009</v>
      </c>
      <c r="AL287" s="5">
        <v>2010</v>
      </c>
      <c r="AM287" s="5">
        <v>2011</v>
      </c>
      <c r="AN287" s="5">
        <v>2012</v>
      </c>
      <c r="AO287" s="5">
        <v>2013</v>
      </c>
      <c r="AP287" s="5">
        <v>2014</v>
      </c>
      <c r="AQ287" s="5">
        <v>2015</v>
      </c>
      <c r="AR287" s="5">
        <v>2016</v>
      </c>
      <c r="AS287" s="5">
        <v>2017</v>
      </c>
      <c r="AT287" s="5">
        <v>2018</v>
      </c>
      <c r="AU287" s="5">
        <v>2019</v>
      </c>
      <c r="AV287" s="5">
        <v>2020</v>
      </c>
      <c r="AW287" s="5">
        <v>2021</v>
      </c>
      <c r="AX287" s="5">
        <v>2022</v>
      </c>
      <c r="AY287" s="5">
        <v>2023</v>
      </c>
    </row>
    <row r="288" spans="1:52" x14ac:dyDescent="0.25">
      <c r="A288" s="180">
        <v>45104</v>
      </c>
      <c r="B288">
        <v>1.1572826202966</v>
      </c>
      <c r="C288">
        <v>0.88890572070645701</v>
      </c>
      <c r="D288" s="180">
        <v>45104</v>
      </c>
      <c r="E288" s="173">
        <f t="shared" si="8"/>
        <v>0.30191829497604167</v>
      </c>
      <c r="F288"/>
      <c r="M288" s="180">
        <v>45104</v>
      </c>
      <c r="N288">
        <v>6.0503382518693503</v>
      </c>
      <c r="O288">
        <v>7.6452970619748699</v>
      </c>
      <c r="P288" s="180">
        <v>45104</v>
      </c>
      <c r="Q288" s="173">
        <f t="shared" si="7"/>
        <v>-0.20861959936629632</v>
      </c>
      <c r="R288"/>
      <c r="AJ288" s="5" t="s">
        <v>48</v>
      </c>
      <c r="AK288" s="5">
        <v>2.4</v>
      </c>
      <c r="AL288" s="5">
        <v>3.45</v>
      </c>
      <c r="AM288" s="5">
        <v>2.96</v>
      </c>
      <c r="AN288" s="5">
        <v>2.5299999999999998</v>
      </c>
      <c r="AO288" s="5">
        <v>41.81</v>
      </c>
      <c r="AP288" s="5">
        <v>51.77</v>
      </c>
      <c r="AQ288" s="5">
        <v>47.68</v>
      </c>
      <c r="AR288" s="5">
        <v>50.64</v>
      </c>
      <c r="AS288" s="5">
        <v>45.84</v>
      </c>
      <c r="AT288" s="5">
        <v>44.73</v>
      </c>
      <c r="AU288" s="5">
        <v>43.8</v>
      </c>
      <c r="AV288" s="5">
        <v>44.42</v>
      </c>
      <c r="AW288" s="5">
        <v>43.8</v>
      </c>
      <c r="AX288" s="5">
        <v>0.41</v>
      </c>
      <c r="AY288" s="5">
        <v>0.39</v>
      </c>
    </row>
    <row r="289" spans="1:92" x14ac:dyDescent="0.25">
      <c r="A289" s="180">
        <v>45103</v>
      </c>
      <c r="B289">
        <v>1.1281488595222899</v>
      </c>
      <c r="C289">
        <v>0.87545814371988095</v>
      </c>
      <c r="D289" s="180">
        <v>45103</v>
      </c>
      <c r="E289" s="173">
        <f t="shared" si="8"/>
        <v>0.28863826056687192</v>
      </c>
      <c r="F289"/>
      <c r="M289" s="180">
        <v>45103</v>
      </c>
      <c r="N289">
        <v>5.8980253214388698</v>
      </c>
      <c r="O289">
        <v>7.53887340929254</v>
      </c>
      <c r="P289" s="180">
        <v>45103</v>
      </c>
      <c r="Q289" s="173">
        <f t="shared" si="7"/>
        <v>-0.21765163025965309</v>
      </c>
      <c r="R289"/>
      <c r="AJ289" s="5" t="s">
        <v>49</v>
      </c>
      <c r="AK289" s="5">
        <v>2.78</v>
      </c>
      <c r="AL289" s="5">
        <v>3.35</v>
      </c>
      <c r="AM289" s="5">
        <v>2.76</v>
      </c>
      <c r="AN289" s="21" t="s">
        <v>54</v>
      </c>
      <c r="AO289" s="20">
        <f>AVERAGE(AZ317:BC317)</f>
        <v>56.641266889288843</v>
      </c>
      <c r="AP289" s="20">
        <f>AVERAGE(BD317:BG317)</f>
        <v>56.265527887065709</v>
      </c>
      <c r="AQ289" s="20">
        <f>AVERAGE(BH317:BK317)</f>
        <v>57.875117957695267</v>
      </c>
      <c r="AR289" s="20">
        <f>AVERAGE(BL317:BO317)</f>
        <v>55.777852309360576</v>
      </c>
      <c r="AS289" s="20">
        <f>AVERAGE(BP317:BS317)</f>
        <v>54.544404961582472</v>
      </c>
      <c r="AT289" s="20">
        <f>AVERAGE(BT317:BW317)</f>
        <v>53.166910812542781</v>
      </c>
      <c r="AU289" s="20">
        <f>AVERAGE(BX317:CA317)</f>
        <v>53.567051688403168</v>
      </c>
      <c r="AV289" s="20">
        <f>AVERAGE(CB317:CE317)</f>
        <v>54.997363166632041</v>
      </c>
      <c r="AW289" s="20">
        <f>AVERAGE(CF317:CI317)</f>
        <v>57.107966413422986</v>
      </c>
      <c r="AX289" s="5">
        <v>0.37</v>
      </c>
    </row>
    <row r="290" spans="1:92" x14ac:dyDescent="0.25">
      <c r="A290" s="180">
        <v>45100</v>
      </c>
      <c r="B290">
        <v>1.1066346977197199</v>
      </c>
      <c r="C290">
        <v>0.86120113819732602</v>
      </c>
      <c r="D290" s="180">
        <v>45100</v>
      </c>
      <c r="E290" s="173">
        <f t="shared" si="8"/>
        <v>0.2849898225124709</v>
      </c>
      <c r="F290"/>
      <c r="M290" s="180">
        <v>45100</v>
      </c>
      <c r="N290">
        <v>5.7855480805055803</v>
      </c>
      <c r="O290">
        <v>7.4231487510559298</v>
      </c>
      <c r="P290" s="180">
        <v>45100</v>
      </c>
      <c r="Q290" s="173">
        <f t="shared" si="7"/>
        <v>-0.22060728209405794</v>
      </c>
      <c r="R290"/>
      <c r="AJ290" s="5" t="s">
        <v>50</v>
      </c>
      <c r="AK290" s="5">
        <v>3.06</v>
      </c>
      <c r="AL290" s="5">
        <v>3.24</v>
      </c>
      <c r="AM290" s="5">
        <v>2.66</v>
      </c>
      <c r="AN290" s="5">
        <v>2.37</v>
      </c>
      <c r="AX290" s="5">
        <v>0.38</v>
      </c>
    </row>
    <row r="291" spans="1:92" x14ac:dyDescent="0.25">
      <c r="A291" s="180">
        <v>45099</v>
      </c>
      <c r="B291">
        <v>1.11380608498724</v>
      </c>
      <c r="C291">
        <v>0.87464234901191396</v>
      </c>
      <c r="D291" s="180">
        <v>45099</v>
      </c>
      <c r="E291" s="173">
        <f t="shared" si="8"/>
        <v>0.27344175164341172</v>
      </c>
      <c r="F291"/>
      <c r="M291" s="180">
        <v>45099</v>
      </c>
      <c r="N291">
        <v>5.8230404941500096</v>
      </c>
      <c r="O291">
        <v>7.54996249561946</v>
      </c>
      <c r="P291" s="180">
        <v>45099</v>
      </c>
      <c r="Q291" s="173">
        <f t="shared" si="7"/>
        <v>-0.22873252714452852</v>
      </c>
      <c r="R291"/>
      <c r="AJ291" s="5" t="s">
        <v>51</v>
      </c>
      <c r="AK291" s="5">
        <v>3.37</v>
      </c>
      <c r="AL291" s="5">
        <v>3.11</v>
      </c>
      <c r="AM291" s="5">
        <v>2.6</v>
      </c>
      <c r="AN291" s="20">
        <v>2.2000000000000002</v>
      </c>
      <c r="AX291" s="5">
        <v>0.39</v>
      </c>
    </row>
    <row r="292" spans="1:92" ht="14.4" thickBot="1" x14ac:dyDescent="0.3">
      <c r="A292" s="180">
        <v>45098</v>
      </c>
      <c r="B292">
        <v>1.1584031495571501</v>
      </c>
      <c r="C292">
        <v>0.90220812250955895</v>
      </c>
      <c r="D292" s="180">
        <v>45098</v>
      </c>
      <c r="E292" s="173">
        <f t="shared" si="8"/>
        <v>0.28396444307657709</v>
      </c>
      <c r="F292"/>
      <c r="M292" s="180">
        <v>45098</v>
      </c>
      <c r="N292">
        <v>6.0561964415012897</v>
      </c>
      <c r="O292">
        <v>7.7707015173413199</v>
      </c>
      <c r="P292" s="180">
        <v>45098</v>
      </c>
      <c r="Q292" s="173">
        <f t="shared" si="7"/>
        <v>-0.22063710361463398</v>
      </c>
      <c r="R292"/>
      <c r="AJ292" s="22" t="s">
        <v>52</v>
      </c>
      <c r="AK292" s="22">
        <f t="shared" si="9"/>
        <v>2.9024999999999999</v>
      </c>
      <c r="AL292" s="22">
        <f t="shared" si="9"/>
        <v>3.2875000000000001</v>
      </c>
      <c r="AM292" s="22">
        <f t="shared" si="9"/>
        <v>2.7449999999999997</v>
      </c>
      <c r="AN292" s="22">
        <f t="shared" si="9"/>
        <v>2.3666666666666667</v>
      </c>
      <c r="AX292" s="22">
        <f t="shared" si="9"/>
        <v>0.38750000000000007</v>
      </c>
      <c r="AY292" s="22">
        <f>AVERAGE(AY288:AY291)</f>
        <v>0.39</v>
      </c>
    </row>
    <row r="293" spans="1:92" ht="14.4" x14ac:dyDescent="0.3">
      <c r="A293" s="180">
        <v>45097</v>
      </c>
      <c r="B293">
        <v>1.1888815454441299</v>
      </c>
      <c r="C293">
        <v>0.91091518997565002</v>
      </c>
      <c r="D293" s="180">
        <v>45097</v>
      </c>
      <c r="E293" s="173">
        <f t="shared" si="8"/>
        <v>0.30515064248287521</v>
      </c>
      <c r="F293"/>
      <c r="M293" s="180">
        <v>45097</v>
      </c>
      <c r="N293">
        <v>6.2155391994900997</v>
      </c>
      <c r="O293">
        <v>7.83649286159869</v>
      </c>
      <c r="P293" s="180">
        <v>45097</v>
      </c>
      <c r="Q293" s="173">
        <f t="shared" si="7"/>
        <v>-0.20684682430475745</v>
      </c>
      <c r="R293"/>
      <c r="AO293" s="23" t="s">
        <v>60</v>
      </c>
      <c r="AP293" s="23" t="s">
        <v>61</v>
      </c>
      <c r="AQ293" s="23" t="s">
        <v>62</v>
      </c>
      <c r="AR293" s="23" t="s">
        <v>63</v>
      </c>
      <c r="AS293" s="23" t="s">
        <v>64</v>
      </c>
      <c r="AT293" s="23" t="s">
        <v>65</v>
      </c>
      <c r="AU293" s="23" t="s">
        <v>66</v>
      </c>
      <c r="AV293" s="23" t="s">
        <v>67</v>
      </c>
      <c r="AW293" s="23" t="s">
        <v>68</v>
      </c>
    </row>
    <row r="294" spans="1:92" ht="14.4" x14ac:dyDescent="0.3">
      <c r="A294" s="180">
        <v>45093</v>
      </c>
      <c r="B294">
        <v>1.1973975678243101</v>
      </c>
      <c r="C294">
        <v>0.92162711942340902</v>
      </c>
      <c r="D294" s="180">
        <v>45093</v>
      </c>
      <c r="E294" s="173">
        <f t="shared" si="8"/>
        <v>0.29922128221815925</v>
      </c>
      <c r="F294"/>
      <c r="M294" s="180">
        <v>45093</v>
      </c>
      <c r="N294">
        <v>6.2600614406928603</v>
      </c>
      <c r="O294">
        <v>7.9225633235144901</v>
      </c>
      <c r="P294" s="180">
        <v>45093</v>
      </c>
      <c r="Q294" s="173">
        <f t="shared" si="7"/>
        <v>-0.20984393749018787</v>
      </c>
      <c r="R294"/>
      <c r="AJ294" s="5" t="s">
        <v>112</v>
      </c>
      <c r="AK294" s="5">
        <v>2009</v>
      </c>
      <c r="AL294" s="5">
        <v>2010</v>
      </c>
      <c r="AM294" s="5">
        <v>2011</v>
      </c>
      <c r="AN294" s="5">
        <v>2012</v>
      </c>
      <c r="AO294" s="24">
        <v>49.530111257976451</v>
      </c>
      <c r="AP294" s="24">
        <v>50.319027401257721</v>
      </c>
      <c r="AQ294" s="24">
        <v>52.066482282393224</v>
      </c>
      <c r="AR294" s="24">
        <v>55.066316732421058</v>
      </c>
      <c r="AS294" s="24">
        <v>54.249063769280191</v>
      </c>
      <c r="AT294" s="24">
        <v>56.038791500509291</v>
      </c>
      <c r="AU294" s="24">
        <v>59.042102647501828</v>
      </c>
      <c r="AV294" s="24">
        <v>57.909680574274262</v>
      </c>
      <c r="AW294" s="24">
        <v>57.024590908172556</v>
      </c>
      <c r="AX294" s="5">
        <v>2022</v>
      </c>
      <c r="AY294" s="5">
        <v>2023</v>
      </c>
    </row>
    <row r="295" spans="1:92" x14ac:dyDescent="0.25">
      <c r="A295" s="180">
        <v>45092</v>
      </c>
      <c r="B295">
        <v>1.2218251057043199</v>
      </c>
      <c r="C295">
        <v>0.93098995054529898</v>
      </c>
      <c r="D295" s="180">
        <v>45092</v>
      </c>
      <c r="E295" s="173">
        <f t="shared" si="8"/>
        <v>0.31239344204378694</v>
      </c>
      <c r="F295"/>
      <c r="M295" s="180">
        <v>45092</v>
      </c>
      <c r="N295">
        <v>6.3877699746691903</v>
      </c>
      <c r="O295">
        <v>7.9984953707567898</v>
      </c>
      <c r="P295" s="180">
        <v>45092</v>
      </c>
      <c r="Q295" s="173">
        <f t="shared" si="7"/>
        <v>-0.2013785495177699</v>
      </c>
      <c r="R295"/>
      <c r="AJ295" s="5" t="s">
        <v>48</v>
      </c>
    </row>
    <row r="296" spans="1:92" x14ac:dyDescent="0.25">
      <c r="A296" s="180">
        <v>45091</v>
      </c>
      <c r="B296">
        <v>1.1938118741905499</v>
      </c>
      <c r="C296">
        <v>0.91147242489250302</v>
      </c>
      <c r="D296" s="180">
        <v>45091</v>
      </c>
      <c r="E296" s="173">
        <f t="shared" si="8"/>
        <v>0.30976192102722727</v>
      </c>
      <c r="F296"/>
      <c r="M296" s="180">
        <v>45091</v>
      </c>
      <c r="N296">
        <v>6.2413152338706501</v>
      </c>
      <c r="O296">
        <v>7.8332292486044901</v>
      </c>
      <c r="P296" s="180">
        <v>45091</v>
      </c>
      <c r="Q296" s="173">
        <f t="shared" si="7"/>
        <v>-0.20322576605522474</v>
      </c>
      <c r="R296"/>
      <c r="AJ296" s="5" t="s">
        <v>49</v>
      </c>
    </row>
    <row r="297" spans="1:92" x14ac:dyDescent="0.25">
      <c r="A297" s="180">
        <v>45090</v>
      </c>
      <c r="B297">
        <v>1.22429027007753</v>
      </c>
      <c r="C297">
        <v>0.93886649126918997</v>
      </c>
      <c r="D297" s="180">
        <v>45090</v>
      </c>
      <c r="E297" s="173">
        <f t="shared" si="8"/>
        <v>0.30400891017262205</v>
      </c>
      <c r="F297"/>
      <c r="M297" s="180">
        <v>45090</v>
      </c>
      <c r="N297">
        <v>6.4006579918594602</v>
      </c>
      <c r="O297">
        <v>8.0514583908914208</v>
      </c>
      <c r="P297" s="180">
        <v>45090</v>
      </c>
      <c r="Q297" s="173">
        <f t="shared" si="7"/>
        <v>-0.20503122774620605</v>
      </c>
      <c r="R297"/>
      <c r="AJ297" s="5" t="s">
        <v>50</v>
      </c>
      <c r="AO297" s="5">
        <v>2013</v>
      </c>
      <c r="AP297" s="5">
        <v>2014</v>
      </c>
      <c r="AQ297" s="5">
        <v>2015</v>
      </c>
      <c r="AR297" s="5">
        <v>2016</v>
      </c>
      <c r="AS297" s="5">
        <v>2017</v>
      </c>
      <c r="AT297" s="5">
        <v>2018</v>
      </c>
      <c r="AU297" s="5">
        <v>2019</v>
      </c>
      <c r="AV297" s="5">
        <v>2020</v>
      </c>
      <c r="AW297" s="5">
        <v>2021</v>
      </c>
    </row>
    <row r="298" spans="1:92" x14ac:dyDescent="0.25">
      <c r="A298" s="180">
        <v>45089</v>
      </c>
      <c r="B298">
        <v>1.19157081566945</v>
      </c>
      <c r="C298">
        <v>0.919794511531139</v>
      </c>
      <c r="D298" s="180">
        <v>45089</v>
      </c>
      <c r="E298" s="173">
        <f t="shared" si="8"/>
        <v>0.29547502266120035</v>
      </c>
      <c r="F298"/>
      <c r="M298" s="180">
        <v>45089</v>
      </c>
      <c r="N298">
        <v>6.2295988546067598</v>
      </c>
      <c r="O298">
        <v>7.88575517921453</v>
      </c>
      <c r="P298" s="180">
        <v>45089</v>
      </c>
      <c r="Q298" s="173">
        <f t="shared" si="7"/>
        <v>-0.21001873466387955</v>
      </c>
      <c r="R298"/>
      <c r="AJ298" s="5" t="s">
        <v>51</v>
      </c>
      <c r="AO298" s="5">
        <v>6.01</v>
      </c>
      <c r="AP298" s="5">
        <v>5.2</v>
      </c>
      <c r="AQ298" s="5">
        <v>4.3499999999999996</v>
      </c>
      <c r="AR298" s="5">
        <v>4.2699999999999996</v>
      </c>
      <c r="AS298" s="5">
        <v>4.4000000000000004</v>
      </c>
      <c r="AT298" s="5">
        <v>4.97</v>
      </c>
      <c r="AU298" s="5">
        <v>5.15</v>
      </c>
      <c r="AV298" s="5">
        <v>3.98</v>
      </c>
      <c r="AW298" s="5">
        <v>3.59</v>
      </c>
    </row>
    <row r="299" spans="1:92" ht="14.4" thickBot="1" x14ac:dyDescent="0.3">
      <c r="A299" s="180">
        <v>45086</v>
      </c>
      <c r="B299">
        <v>1.1826065815850499</v>
      </c>
      <c r="C299">
        <v>0.92563667499517999</v>
      </c>
      <c r="D299" s="180">
        <v>45086</v>
      </c>
      <c r="E299" s="173">
        <f t="shared" si="8"/>
        <v>0.27761422330333668</v>
      </c>
      <c r="F299"/>
      <c r="M299" s="180">
        <v>45086</v>
      </c>
      <c r="N299">
        <v>6.1827333375512303</v>
      </c>
      <c r="O299">
        <v>7.9337645478840102</v>
      </c>
      <c r="P299" s="180">
        <v>45086</v>
      </c>
      <c r="Q299" s="173">
        <f t="shared" si="7"/>
        <v>-0.22070622335266957</v>
      </c>
      <c r="R299"/>
      <c r="AJ299" s="22" t="s">
        <v>52</v>
      </c>
      <c r="AK299" s="22"/>
      <c r="AL299" s="22"/>
      <c r="AM299" s="22"/>
      <c r="AN299" s="22"/>
      <c r="AO299" s="20">
        <f>AZ343</f>
        <v>5.4310531990252828</v>
      </c>
      <c r="AP299" s="20">
        <f>BD343</f>
        <v>5.104762044022352</v>
      </c>
      <c r="AQ299" s="20">
        <f>BH343</f>
        <v>4.7518662561534679</v>
      </c>
      <c r="AR299" s="20">
        <f>BL343</f>
        <v>5.0179032666515324</v>
      </c>
      <c r="AS299" s="20">
        <f>BP343</f>
        <v>5.3088553986652585</v>
      </c>
      <c r="AT299" s="20">
        <f>BT343</f>
        <v>5.8007345278712839</v>
      </c>
      <c r="AU299" s="20">
        <f>BX343</f>
        <v>5.8238418504698899</v>
      </c>
      <c r="AV299" s="20">
        <f>CB343</f>
        <v>4.9362306837091356</v>
      </c>
      <c r="AW299" s="20">
        <f>CF343</f>
        <v>4.5289971959303514</v>
      </c>
      <c r="AX299" s="22"/>
      <c r="AY299" s="22"/>
    </row>
    <row r="300" spans="1:92" x14ac:dyDescent="0.25">
      <c r="A300" s="180">
        <v>45085</v>
      </c>
      <c r="B300">
        <v>1.20434484923973</v>
      </c>
      <c r="C300">
        <v>0.94040287853344195</v>
      </c>
      <c r="D300" s="180">
        <v>45085</v>
      </c>
      <c r="E300" s="173">
        <f t="shared" si="8"/>
        <v>0.28066903742139265</v>
      </c>
      <c r="F300"/>
      <c r="M300" s="180">
        <v>45085</v>
      </c>
      <c r="N300">
        <v>6.2963822164109002</v>
      </c>
      <c r="O300">
        <v>8.0438295715989803</v>
      </c>
      <c r="P300" s="180">
        <v>45085</v>
      </c>
      <c r="Q300" s="173">
        <f t="shared" si="7"/>
        <v>-0.21724072341835016</v>
      </c>
      <c r="R300"/>
    </row>
    <row r="301" spans="1:92" x14ac:dyDescent="0.25">
      <c r="A301" s="180">
        <v>45084</v>
      </c>
      <c r="B301">
        <v>1.22249742326065</v>
      </c>
      <c r="C301">
        <v>0.94733424174657999</v>
      </c>
      <c r="D301" s="180">
        <v>45084</v>
      </c>
      <c r="E301" s="173">
        <f t="shared" si="8"/>
        <v>0.29046050421101377</v>
      </c>
      <c r="F301"/>
      <c r="M301" s="180">
        <v>45084</v>
      </c>
      <c r="N301">
        <v>6.3912848884483502</v>
      </c>
      <c r="O301">
        <v>8.1003380822990003</v>
      </c>
      <c r="P301" s="180">
        <v>45084</v>
      </c>
      <c r="Q301" s="173">
        <f t="shared" si="7"/>
        <v>-0.210985415236594</v>
      </c>
      <c r="R301"/>
    </row>
    <row r="302" spans="1:92" x14ac:dyDescent="0.25">
      <c r="A302" s="180">
        <v>45083</v>
      </c>
      <c r="B302">
        <v>1.20725822531716</v>
      </c>
      <c r="C302">
        <v>0.92027589007835697</v>
      </c>
      <c r="D302" s="180">
        <v>45083</v>
      </c>
      <c r="E302" s="173">
        <f t="shared" si="8"/>
        <v>0.311843805029346</v>
      </c>
      <c r="F302"/>
      <c r="M302" s="180">
        <v>45083</v>
      </c>
      <c r="N302">
        <v>6.3116135094539496</v>
      </c>
      <c r="O302">
        <v>7.8916755953518498</v>
      </c>
      <c r="P302" s="180">
        <v>45083</v>
      </c>
      <c r="Q302" s="173">
        <f t="shared" si="7"/>
        <v>-0.20021883398609891</v>
      </c>
      <c r="R302"/>
      <c r="AO302" s="5">
        <v>2013</v>
      </c>
      <c r="AP302" s="5">
        <v>2014</v>
      </c>
      <c r="AQ302" s="5">
        <v>2015</v>
      </c>
      <c r="AR302" s="5">
        <v>2016</v>
      </c>
      <c r="AS302" s="5">
        <v>2017</v>
      </c>
      <c r="AT302" s="5">
        <v>2018</v>
      </c>
      <c r="AU302" s="5">
        <v>2019</v>
      </c>
      <c r="AV302" s="5">
        <v>2020</v>
      </c>
      <c r="AW302" s="5">
        <v>2021</v>
      </c>
    </row>
    <row r="303" spans="1:92" ht="14.4" x14ac:dyDescent="0.3">
      <c r="A303" s="180">
        <v>45082</v>
      </c>
      <c r="B303">
        <v>1.14338805746578</v>
      </c>
      <c r="C303">
        <v>0.87749910725755498</v>
      </c>
      <c r="D303" s="180">
        <v>45082</v>
      </c>
      <c r="E303" s="173">
        <f t="shared" si="8"/>
        <v>0.30300765893563908</v>
      </c>
      <c r="F303"/>
      <c r="M303" s="180">
        <v>45082</v>
      </c>
      <c r="N303">
        <v>5.9776967004332704</v>
      </c>
      <c r="O303">
        <v>7.5320357743696498</v>
      </c>
      <c r="P303" s="180">
        <v>45082</v>
      </c>
      <c r="Q303" s="173">
        <f t="shared" si="7"/>
        <v>-0.20636374022884416</v>
      </c>
      <c r="R303"/>
      <c r="AJ303" s="23" t="s">
        <v>55</v>
      </c>
      <c r="AK303" s="23" t="s">
        <v>56</v>
      </c>
      <c r="AL303" s="23" t="s">
        <v>57</v>
      </c>
      <c r="AM303" s="23" t="s">
        <v>58</v>
      </c>
      <c r="AN303" s="23" t="s">
        <v>59</v>
      </c>
      <c r="AO303" s="5">
        <v>0.45</v>
      </c>
      <c r="AP303" s="5">
        <v>0.41</v>
      </c>
      <c r="AQ303" s="5">
        <v>0.41</v>
      </c>
      <c r="AR303" s="5">
        <v>0.44</v>
      </c>
      <c r="AS303" s="5">
        <v>0.56999999999999995</v>
      </c>
      <c r="AT303" s="5">
        <v>1.06</v>
      </c>
      <c r="AU303" s="5">
        <v>1.47</v>
      </c>
      <c r="AV303" s="5">
        <v>0.69</v>
      </c>
      <c r="AW303" s="5">
        <v>0.23</v>
      </c>
      <c r="AX303" s="23" t="s">
        <v>69</v>
      </c>
      <c r="AY303" s="23" t="s">
        <v>70</v>
      </c>
      <c r="AZ303" s="23" t="s">
        <v>71</v>
      </c>
      <c r="BA303" s="23" t="s">
        <v>72</v>
      </c>
      <c r="BB303" s="23" t="s">
        <v>73</v>
      </c>
      <c r="BC303" s="23" t="s">
        <v>74</v>
      </c>
      <c r="BD303" s="23" t="s">
        <v>75</v>
      </c>
      <c r="BE303" s="23" t="s">
        <v>76</v>
      </c>
      <c r="BF303" s="23" t="s">
        <v>77</v>
      </c>
      <c r="BG303" s="23" t="s">
        <v>78</v>
      </c>
      <c r="BH303" s="23" t="s">
        <v>79</v>
      </c>
      <c r="BI303" s="23" t="s">
        <v>80</v>
      </c>
      <c r="BJ303" s="23" t="s">
        <v>81</v>
      </c>
      <c r="BK303" s="23" t="s">
        <v>82</v>
      </c>
      <c r="BL303" s="23" t="s">
        <v>83</v>
      </c>
      <c r="BM303" s="23" t="s">
        <v>84</v>
      </c>
      <c r="BN303" s="23" t="s">
        <v>85</v>
      </c>
      <c r="BO303" s="23" t="s">
        <v>86</v>
      </c>
      <c r="BP303" s="23" t="s">
        <v>87</v>
      </c>
      <c r="BQ303" s="23" t="s">
        <v>88</v>
      </c>
      <c r="BR303" s="23" t="s">
        <v>89</v>
      </c>
      <c r="BS303" s="23" t="s">
        <v>90</v>
      </c>
      <c r="BT303" s="23" t="s">
        <v>91</v>
      </c>
      <c r="BU303" s="23" t="s">
        <v>92</v>
      </c>
      <c r="BV303" s="23" t="s">
        <v>93</v>
      </c>
      <c r="BW303" s="23" t="s">
        <v>94</v>
      </c>
      <c r="BX303" s="23" t="s">
        <v>95</v>
      </c>
      <c r="BY303" s="23" t="s">
        <v>96</v>
      </c>
      <c r="BZ303" s="23" t="s">
        <v>97</v>
      </c>
      <c r="CA303" s="23" t="s">
        <v>98</v>
      </c>
      <c r="CB303" s="23" t="s">
        <v>99</v>
      </c>
      <c r="CC303" s="23" t="s">
        <v>100</v>
      </c>
      <c r="CD303" s="23" t="s">
        <v>101</v>
      </c>
      <c r="CE303" s="23" t="s">
        <v>102</v>
      </c>
      <c r="CF303" s="23" t="s">
        <v>103</v>
      </c>
      <c r="CG303" s="23" t="s">
        <v>104</v>
      </c>
      <c r="CH303" s="23" t="s">
        <v>105</v>
      </c>
      <c r="CI303" s="23" t="s">
        <v>106</v>
      </c>
      <c r="CJ303" s="23" t="s">
        <v>107</v>
      </c>
      <c r="CK303" s="23" t="s">
        <v>108</v>
      </c>
      <c r="CL303" s="23" t="s">
        <v>109</v>
      </c>
      <c r="CM303" s="23" t="s">
        <v>110</v>
      </c>
      <c r="CN303" s="23" t="s">
        <v>111</v>
      </c>
    </row>
    <row r="304" spans="1:92" x14ac:dyDescent="0.25">
      <c r="A304" s="180">
        <v>45079</v>
      </c>
      <c r="B304">
        <v>1.1671432777894499</v>
      </c>
      <c r="C304">
        <v>0.89602526157902795</v>
      </c>
      <c r="D304" s="180">
        <v>45079</v>
      </c>
      <c r="E304" s="173">
        <f t="shared" si="8"/>
        <v>0.30257854084676361</v>
      </c>
      <c r="F304"/>
      <c r="M304" s="180">
        <v>45079</v>
      </c>
      <c r="N304">
        <v>6.1018903206304298</v>
      </c>
      <c r="O304">
        <v>7.6786790728636696</v>
      </c>
      <c r="P304" s="180">
        <v>45079</v>
      </c>
      <c r="Q304" s="173">
        <f t="shared" si="7"/>
        <v>-0.20534635414124627</v>
      </c>
      <c r="R304"/>
      <c r="AO304" s="20">
        <f>AZ348</f>
        <v>0.32505821905752807</v>
      </c>
      <c r="AP304" s="20">
        <f>BD348</f>
        <v>0.30108878185539684</v>
      </c>
      <c r="AQ304" s="20">
        <f>BH348</f>
        <v>0.3071217293035603</v>
      </c>
      <c r="AR304" s="20">
        <f>BL348</f>
        <v>0.34030936269000994</v>
      </c>
      <c r="AS304" s="20">
        <f>BP348</f>
        <v>0.43577482979822568</v>
      </c>
      <c r="AT304" s="20">
        <f>BT348</f>
        <v>0.73579508685937134</v>
      </c>
      <c r="AU304" s="20">
        <f>BX348</f>
        <v>0.99791851177450797</v>
      </c>
      <c r="AV304" s="20">
        <f>CB348</f>
        <v>0.49431909502976268</v>
      </c>
      <c r="AW304" s="20">
        <f>CF348</f>
        <v>0.19063137246766587</v>
      </c>
    </row>
    <row r="305" spans="1:92" ht="14.4" x14ac:dyDescent="0.3">
      <c r="A305" s="180">
        <v>45078</v>
      </c>
      <c r="B305">
        <v>1.1001356280085299</v>
      </c>
      <c r="C305">
        <v>0.84946962759564604</v>
      </c>
      <c r="D305" s="180">
        <v>45078</v>
      </c>
      <c r="E305" s="173">
        <f t="shared" si="8"/>
        <v>0.29508530060382904</v>
      </c>
      <c r="F305"/>
      <c r="M305" s="180">
        <v>45078</v>
      </c>
      <c r="N305">
        <v>5.7515705806403199</v>
      </c>
      <c r="O305">
        <v>7.3052061353399402</v>
      </c>
      <c r="P305" s="180">
        <v>45078</v>
      </c>
      <c r="Q305" s="173">
        <f t="shared" si="7"/>
        <v>-0.21267511496817243</v>
      </c>
      <c r="R305"/>
      <c r="AJ305" s="24">
        <v>10.919544078944142</v>
      </c>
      <c r="AK305" s="24">
        <v>11.318121077418992</v>
      </c>
      <c r="AL305" s="24">
        <v>11.978177607620747</v>
      </c>
      <c r="AM305" s="24">
        <v>12.599485828435306</v>
      </c>
      <c r="AN305" s="24">
        <v>12.786223527502127</v>
      </c>
      <c r="AX305" s="24">
        <v>14.08846135976615</v>
      </c>
      <c r="AY305" s="24">
        <v>13.779077855611968</v>
      </c>
      <c r="AZ305" s="24">
        <v>13.842191900853004</v>
      </c>
      <c r="BA305" s="24">
        <v>13.753079788375105</v>
      </c>
      <c r="BB305" s="24">
        <v>13.746273453054267</v>
      </c>
      <c r="BC305" s="24">
        <v>13.62413243672737</v>
      </c>
      <c r="BD305" s="24">
        <v>13.74314604804403</v>
      </c>
      <c r="BE305" s="24">
        <v>13.366404620878733</v>
      </c>
      <c r="BF305" s="24">
        <v>13.342673056450163</v>
      </c>
      <c r="BG305" s="24">
        <v>13.094930494968288</v>
      </c>
      <c r="BH305" s="24">
        <v>13.016979640320745</v>
      </c>
      <c r="BI305" s="24">
        <v>12.969764390828059</v>
      </c>
      <c r="BJ305" s="24">
        <v>13.05312013759875</v>
      </c>
      <c r="BK305" s="24">
        <v>12.880277616097779</v>
      </c>
      <c r="BL305" s="24">
        <v>12.951672050161955</v>
      </c>
      <c r="BM305" s="24">
        <v>12.956897401116297</v>
      </c>
      <c r="BN305" s="24">
        <v>13.05362071336017</v>
      </c>
      <c r="BO305" s="24">
        <v>13.147302020137291</v>
      </c>
      <c r="BP305" s="24">
        <v>13.390200010034894</v>
      </c>
      <c r="BQ305" s="24">
        <v>13.44885514352522</v>
      </c>
      <c r="BR305" s="24">
        <v>13.34716419700966</v>
      </c>
      <c r="BS305" s="24">
        <v>13.308309178349756</v>
      </c>
      <c r="BT305" s="24">
        <v>13.354884597657982</v>
      </c>
      <c r="BU305" s="24">
        <v>13.328069451926078</v>
      </c>
      <c r="BV305" s="24">
        <v>13.395758636040188</v>
      </c>
      <c r="BW305" s="24">
        <v>13.17948823540886</v>
      </c>
      <c r="BX305" s="24">
        <v>13.243464890187385</v>
      </c>
      <c r="BY305" s="24">
        <v>13.148521332896715</v>
      </c>
      <c r="BZ305" s="24">
        <v>13.145629952039945</v>
      </c>
      <c r="CA305" s="24">
        <v>13.223849031120762</v>
      </c>
      <c r="CB305" s="24">
        <v>12.903676001612697</v>
      </c>
      <c r="CC305" s="24">
        <v>13.38389383662777</v>
      </c>
      <c r="CD305" s="24">
        <v>13.634167931640008</v>
      </c>
      <c r="CE305" s="24">
        <v>13.774598086340401</v>
      </c>
      <c r="CF305" s="24">
        <v>14.296585871170949</v>
      </c>
      <c r="CG305" s="24">
        <v>14.265917121965382</v>
      </c>
      <c r="CH305" s="24">
        <v>14.221202096226934</v>
      </c>
      <c r="CI305" s="24">
        <v>13.824686200256631</v>
      </c>
      <c r="CJ305" s="24">
        <v>13.615386219886251</v>
      </c>
      <c r="CK305" s="24">
        <v>13.363149299285226</v>
      </c>
      <c r="CL305" s="24">
        <v>13.236840759577165</v>
      </c>
      <c r="CM305" s="24">
        <v>13.085908117484601</v>
      </c>
      <c r="CN305" s="24">
        <v>13.178440378693477</v>
      </c>
    </row>
    <row r="306" spans="1:92" x14ac:dyDescent="0.25">
      <c r="A306" s="180">
        <v>45077</v>
      </c>
      <c r="B306">
        <v>1.0723465023468699</v>
      </c>
      <c r="C306">
        <v>0.83464212402763605</v>
      </c>
      <c r="D306" s="180">
        <v>45077</v>
      </c>
      <c r="E306" s="173">
        <f t="shared" si="8"/>
        <v>0.28479796487166414</v>
      </c>
      <c r="F306"/>
      <c r="M306" s="180">
        <v>45077</v>
      </c>
      <c r="N306">
        <v>5.6062874777681699</v>
      </c>
      <c r="O306">
        <v>7.2029679580077604</v>
      </c>
      <c r="P306" s="180">
        <v>45077</v>
      </c>
      <c r="Q306" s="173">
        <f t="shared" si="7"/>
        <v>-0.22166980188555632</v>
      </c>
      <c r="R306"/>
      <c r="AJ306" s="20">
        <f>AVERAGE(AJ305:AM305)</f>
        <v>11.703832148104798</v>
      </c>
      <c r="AN306" s="20">
        <f>AVERAGE(AN305:AQ305)</f>
        <v>12.786223527502127</v>
      </c>
      <c r="AO306" s="5">
        <v>2013</v>
      </c>
      <c r="AP306" s="5">
        <v>2014</v>
      </c>
      <c r="AQ306" s="5">
        <v>2015</v>
      </c>
      <c r="AR306" s="5">
        <v>2016</v>
      </c>
      <c r="AS306" s="5">
        <v>2017</v>
      </c>
      <c r="AT306" s="5">
        <v>2018</v>
      </c>
      <c r="AU306" s="5">
        <v>2019</v>
      </c>
      <c r="AV306" s="5">
        <v>2020</v>
      </c>
      <c r="AW306" s="5">
        <v>2021</v>
      </c>
      <c r="AZ306" s="20">
        <f>AVERAGE(AZ305:BC305)</f>
        <v>13.741419394752437</v>
      </c>
      <c r="BD306" s="20">
        <f>AVERAGE(BD305:BG305)</f>
        <v>13.386788555085305</v>
      </c>
      <c r="BH306" s="20">
        <f>AVERAGE(BH305:BK305)</f>
        <v>12.980035446211334</v>
      </c>
      <c r="BL306" s="20">
        <f>AVERAGE(BL305:BO305)</f>
        <v>13.027373046193928</v>
      </c>
      <c r="BP306" s="20">
        <f>AVERAGE(BP305:BS305)</f>
        <v>13.373632132229883</v>
      </c>
      <c r="BT306" s="20">
        <f>AVERAGE(BT305:BW305)</f>
        <v>13.314550230258279</v>
      </c>
      <c r="BX306" s="20">
        <f>AVERAGE(BX305:CA305)</f>
        <v>13.190366301561202</v>
      </c>
      <c r="CB306" s="20">
        <f>AVERAGE(CB305:CE305)</f>
        <v>13.424083964055217</v>
      </c>
      <c r="CF306" s="20">
        <f>AVERAGE(CF305:CI305)</f>
        <v>14.152097822404974</v>
      </c>
      <c r="CJ306" s="20">
        <f>AVERAGE(CJ305:CM305)</f>
        <v>13.325321099058311</v>
      </c>
      <c r="CN306" s="20">
        <f>AVERAGE(CN305:CQ305)</f>
        <v>13.178440378693477</v>
      </c>
    </row>
    <row r="307" spans="1:92" x14ac:dyDescent="0.25">
      <c r="A307" s="180">
        <v>45076</v>
      </c>
      <c r="B307">
        <v>1.1151507200999</v>
      </c>
      <c r="C307">
        <v>0.86394123399087097</v>
      </c>
      <c r="D307" s="180">
        <v>45076</v>
      </c>
      <c r="E307" s="173">
        <f t="shared" si="8"/>
        <v>0.29077149721005618</v>
      </c>
      <c r="F307"/>
      <c r="M307" s="180">
        <v>45076</v>
      </c>
      <c r="N307">
        <v>5.8300703217083401</v>
      </c>
      <c r="O307">
        <v>7.4369491528514899</v>
      </c>
      <c r="P307" s="180">
        <v>45076</v>
      </c>
      <c r="Q307" s="173">
        <f t="shared" si="7"/>
        <v>-0.21606693794955384</v>
      </c>
      <c r="R307"/>
      <c r="AO307" s="16">
        <v>0.86219999999999997</v>
      </c>
      <c r="AP307" s="16">
        <v>0.90700000000000003</v>
      </c>
      <c r="AQ307" s="16">
        <v>0.86170000000000002</v>
      </c>
      <c r="AR307" s="16">
        <v>0.85400000000000009</v>
      </c>
      <c r="AS307" s="16">
        <v>0.90170000000000006</v>
      </c>
      <c r="AT307" s="16">
        <v>0.91379999999999995</v>
      </c>
      <c r="AU307" s="16">
        <v>0.93</v>
      </c>
      <c r="AV307" s="16">
        <v>0.86</v>
      </c>
      <c r="AW307" s="16">
        <v>0.78</v>
      </c>
    </row>
    <row r="308" spans="1:92" x14ac:dyDescent="0.25">
      <c r="A308" s="180">
        <v>45072</v>
      </c>
      <c r="B308">
        <v>1.1270283302617401</v>
      </c>
      <c r="C308">
        <v>0.86310951076884002</v>
      </c>
      <c r="D308" s="180">
        <v>45072</v>
      </c>
      <c r="E308" s="173">
        <f t="shared" si="8"/>
        <v>0.30577674814150374</v>
      </c>
      <c r="F308"/>
      <c r="M308" s="180">
        <v>45072</v>
      </c>
      <c r="N308">
        <v>5.8921671318069198</v>
      </c>
      <c r="O308">
        <v>7.4257996490816698</v>
      </c>
      <c r="P308" s="180">
        <v>45072</v>
      </c>
      <c r="Q308" s="173">
        <f t="shared" si="7"/>
        <v>-0.20652759160616602</v>
      </c>
      <c r="R308"/>
      <c r="AO308" s="16">
        <f>(AZ369)/100</f>
        <v>0.75984569216371678</v>
      </c>
      <c r="AP308" s="16">
        <f>(BD369)/100</f>
        <v>0.79951740331383814</v>
      </c>
      <c r="AQ308" s="16">
        <f>(BH369)/100</f>
        <v>0.78232696783127442</v>
      </c>
      <c r="AR308" s="16">
        <f>(BL369)/100</f>
        <v>0.78662773088217275</v>
      </c>
      <c r="AS308" s="16">
        <f>(BP369)/100</f>
        <v>0.77947995782146728</v>
      </c>
      <c r="AT308" s="16">
        <f>(BT369)/100</f>
        <v>0.79803147047727097</v>
      </c>
      <c r="AU308" s="16">
        <f>(BX369)/100</f>
        <v>0.79621875915560114</v>
      </c>
      <c r="AV308" s="16">
        <f>(CB369)/100</f>
        <v>0.76581501673425434</v>
      </c>
      <c r="AW308" s="16">
        <f>(CJ369)/100</f>
        <v>0.73051244569148521</v>
      </c>
    </row>
    <row r="309" spans="1:92" x14ac:dyDescent="0.25">
      <c r="A309" s="180">
        <v>45071</v>
      </c>
      <c r="B309">
        <v>1.1191846254378901</v>
      </c>
      <c r="C309">
        <v>0.85475023069415001</v>
      </c>
      <c r="D309" s="180">
        <v>45071</v>
      </c>
      <c r="E309" s="173">
        <f t="shared" si="8"/>
        <v>0.30937036955110342</v>
      </c>
      <c r="F309"/>
      <c r="M309" s="180">
        <v>45071</v>
      </c>
      <c r="N309">
        <v>5.8511598043833297</v>
      </c>
      <c r="O309">
        <v>7.3564942107739801</v>
      </c>
      <c r="P309" s="180">
        <v>45071</v>
      </c>
      <c r="Q309" s="173">
        <f t="shared" si="7"/>
        <v>-0.20462660110382572</v>
      </c>
      <c r="R309"/>
    </row>
    <row r="310" spans="1:92" x14ac:dyDescent="0.25">
      <c r="A310" s="180">
        <v>45070</v>
      </c>
      <c r="B310">
        <v>1.1189605195857799</v>
      </c>
      <c r="C310">
        <v>0.85937263761346105</v>
      </c>
      <c r="D310" s="180">
        <v>45070</v>
      </c>
      <c r="E310" s="173">
        <f t="shared" si="8"/>
        <v>0.30206672939135332</v>
      </c>
      <c r="F310"/>
      <c r="M310" s="180">
        <v>45070</v>
      </c>
      <c r="N310">
        <v>5.8499881664569404</v>
      </c>
      <c r="O310">
        <v>7.3929504418237997</v>
      </c>
      <c r="P310" s="180">
        <v>45070</v>
      </c>
      <c r="Q310" s="173">
        <f t="shared" si="7"/>
        <v>-0.20870723907980357</v>
      </c>
      <c r="R310"/>
      <c r="AK310" s="5">
        <v>2009</v>
      </c>
      <c r="AL310" s="5">
        <v>2010</v>
      </c>
      <c r="AM310" s="5">
        <v>2011</v>
      </c>
      <c r="AN310" s="5">
        <v>2012</v>
      </c>
      <c r="AX310" s="5">
        <v>2022</v>
      </c>
      <c r="AY310" s="5">
        <v>2023</v>
      </c>
    </row>
    <row r="311" spans="1:92" x14ac:dyDescent="0.25">
      <c r="A311" s="180">
        <v>45069</v>
      </c>
      <c r="B311">
        <v>1.1366648819024701</v>
      </c>
      <c r="C311">
        <v>0.87530399696176697</v>
      </c>
      <c r="D311" s="180">
        <v>45069</v>
      </c>
      <c r="E311" s="173">
        <f t="shared" si="8"/>
        <v>0.29859441502369749</v>
      </c>
      <c r="F311"/>
      <c r="M311" s="180">
        <v>45069</v>
      </c>
      <c r="N311">
        <v>5.9425475626416198</v>
      </c>
      <c r="O311">
        <v>7.5267347470654702</v>
      </c>
      <c r="P311" s="180">
        <v>45069</v>
      </c>
      <c r="Q311" s="173">
        <f t="shared" si="7"/>
        <v>-0.21047469289940032</v>
      </c>
      <c r="R311"/>
      <c r="AJ311" s="5" t="s">
        <v>115</v>
      </c>
      <c r="AK311" s="5">
        <v>43.85</v>
      </c>
      <c r="AL311" s="5">
        <v>47.51</v>
      </c>
      <c r="AM311" s="5">
        <v>43.04</v>
      </c>
      <c r="AN311" s="5">
        <v>42.34</v>
      </c>
      <c r="AX311" s="5">
        <v>36.65</v>
      </c>
      <c r="AY311" s="5">
        <v>33.11</v>
      </c>
      <c r="AZ311" s="5">
        <f>AVERAGE(AK311:AY311)</f>
        <v>41.083333333333336</v>
      </c>
    </row>
    <row r="312" spans="1:92" x14ac:dyDescent="0.25">
      <c r="A312" s="180">
        <v>45068</v>
      </c>
      <c r="B312">
        <v>1.11851230788156</v>
      </c>
      <c r="C312">
        <v>0.86778559797259103</v>
      </c>
      <c r="D312" s="180">
        <v>45068</v>
      </c>
      <c r="E312" s="173">
        <f t="shared" si="8"/>
        <v>0.28892702355828698</v>
      </c>
      <c r="F312"/>
      <c r="M312" s="180">
        <v>45068</v>
      </c>
      <c r="N312">
        <v>5.8476448906041698</v>
      </c>
      <c r="O312">
        <v>7.4703049815011298</v>
      </c>
      <c r="P312" s="180">
        <v>45068</v>
      </c>
      <c r="Q312" s="173">
        <f t="shared" si="7"/>
        <v>-0.217214704743004</v>
      </c>
      <c r="R312"/>
      <c r="AJ312" s="5" t="s">
        <v>116</v>
      </c>
      <c r="AK312" s="20">
        <f>AVERAGE(AJ317:AM317)</f>
        <v>51.243017021121574</v>
      </c>
      <c r="AL312" s="20">
        <f>AVERAGE(AN317:AQ317)</f>
        <v>16.344009161774082</v>
      </c>
      <c r="AM312" s="20">
        <f>AVERAGE(AR294:AU294)</f>
        <v>56.099068662428088</v>
      </c>
      <c r="AN312" s="20">
        <f>AVERAGE(AV317:AY317)</f>
        <v>30.992175803186903</v>
      </c>
      <c r="AX312" s="20">
        <f>AVERAGE(CJ317:CM317)</f>
        <v>55.103000424832558</v>
      </c>
      <c r="AY312" s="20">
        <f>AVERAGE(CN317)</f>
        <v>47.396231476581256</v>
      </c>
      <c r="AZ312" s="5">
        <f>AVERAGE(AK312:AY312)</f>
        <v>42.862917091654076</v>
      </c>
    </row>
    <row r="313" spans="1:92" ht="14.4" x14ac:dyDescent="0.3">
      <c r="A313" s="180">
        <v>45065</v>
      </c>
      <c r="B313">
        <v>1.08691338273403</v>
      </c>
      <c r="C313">
        <v>0.83883344781515501</v>
      </c>
      <c r="D313" s="180">
        <v>45065</v>
      </c>
      <c r="E313" s="173">
        <f t="shared" si="8"/>
        <v>0.29574397106485173</v>
      </c>
      <c r="F313"/>
      <c r="M313" s="180">
        <v>45065</v>
      </c>
      <c r="N313">
        <v>5.6824439429834097</v>
      </c>
      <c r="O313">
        <v>6.9599597814392302</v>
      </c>
      <c r="P313" s="180">
        <v>45065</v>
      </c>
      <c r="Q313" s="173">
        <f t="shared" si="7"/>
        <v>-0.18355218687652339</v>
      </c>
      <c r="R313"/>
      <c r="AO313" s="23" t="s">
        <v>60</v>
      </c>
      <c r="AP313" s="23" t="s">
        <v>61</v>
      </c>
      <c r="AQ313" s="23" t="s">
        <v>62</v>
      </c>
      <c r="AR313" s="23" t="s">
        <v>63</v>
      </c>
      <c r="AS313" s="23" t="s">
        <v>64</v>
      </c>
      <c r="AT313" s="23" t="s">
        <v>65</v>
      </c>
      <c r="AU313" s="23" t="s">
        <v>66</v>
      </c>
      <c r="AV313" s="23" t="s">
        <v>67</v>
      </c>
      <c r="AW313" s="23" t="s">
        <v>68</v>
      </c>
    </row>
    <row r="314" spans="1:92" ht="14.4" x14ac:dyDescent="0.3">
      <c r="A314" s="180">
        <v>45064</v>
      </c>
      <c r="B314">
        <v>1.10909986209293</v>
      </c>
      <c r="C314">
        <v>0.85285017610626501</v>
      </c>
      <c r="D314" s="180">
        <v>45064</v>
      </c>
      <c r="E314" s="173">
        <f t="shared" si="8"/>
        <v>0.30046272272181168</v>
      </c>
      <c r="F314"/>
      <c r="M314" s="180">
        <v>45064</v>
      </c>
      <c r="N314">
        <v>5.79843609769586</v>
      </c>
      <c r="O314">
        <v>7.0729718820964296</v>
      </c>
      <c r="P314" s="180">
        <v>45064</v>
      </c>
      <c r="Q314" s="173">
        <f t="shared" si="7"/>
        <v>-0.18019805615610579</v>
      </c>
      <c r="R314"/>
      <c r="AO314" s="24">
        <v>4.6699672736243452</v>
      </c>
      <c r="AP314" s="24">
        <v>4.5795157886431337</v>
      </c>
      <c r="AQ314" s="24">
        <v>4.5905249462151465</v>
      </c>
      <c r="AR314" s="24">
        <v>4.4953093681507594</v>
      </c>
      <c r="AS314" s="24">
        <v>4.4554273184079198</v>
      </c>
      <c r="AT314" s="24">
        <v>4.7271059560948103</v>
      </c>
      <c r="AU314" s="24">
        <v>4.6727519095697971</v>
      </c>
      <c r="AV314" s="24">
        <v>4.6028523066181037</v>
      </c>
      <c r="AW314" s="24">
        <v>4.5374330335219666</v>
      </c>
    </row>
    <row r="315" spans="1:92" ht="14.4" x14ac:dyDescent="0.3">
      <c r="A315" s="180">
        <v>45063</v>
      </c>
      <c r="B315">
        <v>1.09475708755788</v>
      </c>
      <c r="C315">
        <v>0.84645465796791597</v>
      </c>
      <c r="D315" s="180">
        <v>45063</v>
      </c>
      <c r="E315" s="173">
        <f t="shared" si="8"/>
        <v>0.29334404064366992</v>
      </c>
      <c r="F315"/>
      <c r="M315" s="180">
        <v>45063</v>
      </c>
      <c r="N315">
        <v>5.7234512704070104</v>
      </c>
      <c r="O315">
        <v>7.0228437415797398</v>
      </c>
      <c r="P315" s="180">
        <v>45063</v>
      </c>
      <c r="Q315" s="173">
        <f t="shared" si="7"/>
        <v>-0.18502369111240399</v>
      </c>
      <c r="R315"/>
      <c r="AO315" s="24">
        <v>6.6915057427201514</v>
      </c>
      <c r="AP315" s="24">
        <v>6.6919315733522557</v>
      </c>
      <c r="AQ315" s="24">
        <v>6.490761332512224</v>
      </c>
      <c r="AR315" s="24">
        <v>6.4403702504701483</v>
      </c>
      <c r="AS315" s="24">
        <v>6.3851911384980369</v>
      </c>
      <c r="AT315" s="24">
        <v>6.0073371348884939</v>
      </c>
      <c r="AU315" s="24">
        <v>5.9832012065038453</v>
      </c>
      <c r="AV315" s="24">
        <v>5.6522021283330792</v>
      </c>
      <c r="AW315" s="24">
        <v>5.7087411332354705</v>
      </c>
    </row>
    <row r="316" spans="1:92" ht="14.4" x14ac:dyDescent="0.3">
      <c r="A316" s="180">
        <v>45062</v>
      </c>
      <c r="B316">
        <v>1.0380583069740299</v>
      </c>
      <c r="C316">
        <v>0.78890946579545496</v>
      </c>
      <c r="D316" s="180">
        <v>45062</v>
      </c>
      <c r="E316" s="173">
        <f t="shared" si="8"/>
        <v>0.31581423722348034</v>
      </c>
      <c r="F316"/>
      <c r="M316" s="180">
        <v>45062</v>
      </c>
      <c r="N316">
        <v>5.4270268750307604</v>
      </c>
      <c r="O316">
        <v>6.6043859209420201</v>
      </c>
      <c r="P316" s="180">
        <v>45062</v>
      </c>
      <c r="Q316" s="173">
        <f t="shared" si="7"/>
        <v>-0.17826926833241849</v>
      </c>
      <c r="R316"/>
      <c r="AJ316" s="23" t="s">
        <v>55</v>
      </c>
      <c r="AK316" s="23" t="s">
        <v>56</v>
      </c>
      <c r="AL316" s="23" t="s">
        <v>57</v>
      </c>
      <c r="AM316" s="23" t="s">
        <v>58</v>
      </c>
      <c r="AN316" s="23" t="s">
        <v>59</v>
      </c>
      <c r="AO316" s="24">
        <v>5.7270033411183237</v>
      </c>
      <c r="AP316" s="24">
        <v>5.7543544606501529</v>
      </c>
      <c r="AQ316" s="24">
        <v>5.7715757978744016</v>
      </c>
      <c r="AR316" s="24">
        <v>5.740865952251955</v>
      </c>
      <c r="AS316" s="24">
        <v>5.6925487541100939</v>
      </c>
      <c r="AT316" s="24">
        <v>5.7116635564949236</v>
      </c>
      <c r="AU316" s="24">
        <v>5.7519408383990038</v>
      </c>
      <c r="AV316" s="24">
        <v>5.6165187339595048</v>
      </c>
      <c r="AW316" s="24">
        <v>5.5434696879579013</v>
      </c>
      <c r="AX316" s="23" t="s">
        <v>69</v>
      </c>
      <c r="AY316" s="23" t="s">
        <v>70</v>
      </c>
      <c r="AZ316" s="23" t="s">
        <v>71</v>
      </c>
      <c r="BA316" s="23" t="s">
        <v>72</v>
      </c>
      <c r="BB316" s="23" t="s">
        <v>73</v>
      </c>
      <c r="BC316" s="23" t="s">
        <v>74</v>
      </c>
      <c r="BD316" s="23" t="s">
        <v>75</v>
      </c>
      <c r="BE316" s="23" t="s">
        <v>76</v>
      </c>
      <c r="BF316" s="23" t="s">
        <v>77</v>
      </c>
      <c r="BG316" s="23" t="s">
        <v>78</v>
      </c>
      <c r="BH316" s="23" t="s">
        <v>79</v>
      </c>
      <c r="BI316" s="23" t="s">
        <v>80</v>
      </c>
      <c r="BJ316" s="23" t="s">
        <v>81</v>
      </c>
      <c r="BK316" s="23" t="s">
        <v>82</v>
      </c>
      <c r="BL316" s="23" t="s">
        <v>83</v>
      </c>
      <c r="BM316" s="23" t="s">
        <v>84</v>
      </c>
      <c r="BN316" s="23" t="s">
        <v>85</v>
      </c>
      <c r="BO316" s="23" t="s">
        <v>86</v>
      </c>
      <c r="BP316" s="23" t="s">
        <v>87</v>
      </c>
      <c r="BQ316" s="23" t="s">
        <v>88</v>
      </c>
      <c r="BR316" s="23" t="s">
        <v>89</v>
      </c>
      <c r="BS316" s="23" t="s">
        <v>90</v>
      </c>
      <c r="BT316" s="23" t="s">
        <v>91</v>
      </c>
      <c r="BU316" s="23" t="s">
        <v>92</v>
      </c>
      <c r="BV316" s="23" t="s">
        <v>93</v>
      </c>
      <c r="BW316" s="23" t="s">
        <v>94</v>
      </c>
      <c r="BX316" s="23" t="s">
        <v>95</v>
      </c>
      <c r="BY316" s="23" t="s">
        <v>96</v>
      </c>
      <c r="BZ316" s="23" t="s">
        <v>97</v>
      </c>
      <c r="CA316" s="23" t="s">
        <v>98</v>
      </c>
      <c r="CB316" s="23" t="s">
        <v>99</v>
      </c>
      <c r="CC316" s="23" t="s">
        <v>100</v>
      </c>
      <c r="CD316" s="23" t="s">
        <v>101</v>
      </c>
      <c r="CE316" s="23" t="s">
        <v>102</v>
      </c>
      <c r="CF316" s="23" t="s">
        <v>103</v>
      </c>
      <c r="CG316" s="23" t="s">
        <v>104</v>
      </c>
      <c r="CH316" s="23" t="s">
        <v>105</v>
      </c>
      <c r="CI316" s="23" t="s">
        <v>106</v>
      </c>
      <c r="CJ316" s="23" t="s">
        <v>107</v>
      </c>
      <c r="CK316" s="23" t="s">
        <v>108</v>
      </c>
      <c r="CL316" s="23" t="s">
        <v>109</v>
      </c>
      <c r="CM316" s="23" t="s">
        <v>110</v>
      </c>
      <c r="CN316" s="23" t="s">
        <v>111</v>
      </c>
    </row>
    <row r="317" spans="1:92" ht="14.4" x14ac:dyDescent="0.3">
      <c r="A317" s="180">
        <v>45061</v>
      </c>
      <c r="B317">
        <v>1.05128055224852</v>
      </c>
      <c r="C317">
        <v>0.80340429554466997</v>
      </c>
      <c r="D317" s="180">
        <v>45061</v>
      </c>
      <c r="E317" s="173">
        <f t="shared" si="8"/>
        <v>0.30853240152991929</v>
      </c>
      <c r="F317"/>
      <c r="M317" s="180">
        <v>45061</v>
      </c>
      <c r="N317">
        <v>5.4961535126876697</v>
      </c>
      <c r="O317">
        <v>6.7127779437418802</v>
      </c>
      <c r="P317" s="180">
        <v>45061</v>
      </c>
      <c r="Q317" s="173">
        <f t="shared" si="7"/>
        <v>-0.1812400829061287</v>
      </c>
      <c r="R317"/>
      <c r="AJ317" s="24">
        <v>49.888058520594051</v>
      </c>
      <c r="AK317" s="24">
        <v>53.676110472703641</v>
      </c>
      <c r="AL317" s="24">
        <v>49.330645250551903</v>
      </c>
      <c r="AM317" s="24">
        <v>52.077253840636686</v>
      </c>
      <c r="AN317" s="24">
        <v>47.30574767564999</v>
      </c>
      <c r="AO317" s="24">
        <v>6.0214813639122671</v>
      </c>
      <c r="AP317" s="24">
        <v>6.0465394656848126</v>
      </c>
      <c r="AQ317" s="24">
        <v>6.0022681418492549</v>
      </c>
      <c r="AR317" s="24">
        <v>5.8345275780241694</v>
      </c>
      <c r="AS317" s="24">
        <v>5.8731251491232381</v>
      </c>
      <c r="AT317" s="24">
        <v>5.8979224518768429</v>
      </c>
      <c r="AU317" s="24">
        <v>5.8331127981383499</v>
      </c>
      <c r="AV317" s="24">
        <v>5.7225504426169449</v>
      </c>
      <c r="AW317" s="24">
        <v>5.6911394201544532</v>
      </c>
      <c r="AX317" s="24">
        <v>56.666926124289461</v>
      </c>
      <c r="AY317" s="24">
        <v>55.888087225686753</v>
      </c>
      <c r="AZ317" s="24">
        <v>55.958531835413396</v>
      </c>
      <c r="BA317" s="24">
        <v>55.226347633438202</v>
      </c>
      <c r="BB317" s="24">
        <v>57.703682098281682</v>
      </c>
      <c r="BC317" s="24">
        <v>57.6765059900221</v>
      </c>
      <c r="BD317" s="24">
        <v>54.87391857576133</v>
      </c>
      <c r="BE317" s="24">
        <v>56.401692302341935</v>
      </c>
      <c r="BF317" s="24">
        <v>56.258027513927765</v>
      </c>
      <c r="BG317" s="24">
        <v>57.528473156231797</v>
      </c>
      <c r="BH317" s="24">
        <v>57.711315222431573</v>
      </c>
      <c r="BI317" s="24">
        <v>57.98592699661512</v>
      </c>
      <c r="BJ317" s="24">
        <v>57.55368510095532</v>
      </c>
      <c r="BK317" s="24">
        <v>58.24954451077906</v>
      </c>
      <c r="BL317" s="24">
        <v>56.960343758339171</v>
      </c>
      <c r="BM317" s="24">
        <v>54.740450645074645</v>
      </c>
      <c r="BN317" s="24">
        <v>55.090973019394809</v>
      </c>
      <c r="BO317" s="24">
        <v>56.319641814633691</v>
      </c>
      <c r="BP317" s="24">
        <v>55.876616092482593</v>
      </c>
      <c r="BQ317" s="24">
        <v>53.905247506597441</v>
      </c>
      <c r="BR317" s="24">
        <v>53.009740428944731</v>
      </c>
      <c r="BS317" s="24">
        <v>55.386015818305133</v>
      </c>
      <c r="BT317" s="24">
        <v>54.410103519952436</v>
      </c>
      <c r="BU317" s="24">
        <v>52.642280680641477</v>
      </c>
      <c r="BV317" s="24">
        <v>52.505724670980911</v>
      </c>
      <c r="BW317" s="24">
        <v>53.109534378596337</v>
      </c>
      <c r="BX317" s="24">
        <v>52.649747949133953</v>
      </c>
      <c r="BY317" s="24">
        <v>53.26666754036458</v>
      </c>
      <c r="BZ317" s="24">
        <v>53.592501854915334</v>
      </c>
      <c r="CA317" s="24">
        <v>54.7592894091988</v>
      </c>
      <c r="CB317" s="24">
        <v>54.933276937498562</v>
      </c>
      <c r="CC317" s="24">
        <v>54.028742643478488</v>
      </c>
      <c r="CD317" s="24">
        <v>54.531338546028238</v>
      </c>
      <c r="CE317" s="24">
        <v>56.496094539522844</v>
      </c>
      <c r="CF317" s="24">
        <v>55.862850330608438</v>
      </c>
      <c r="CG317" s="24">
        <v>56.947077390394973</v>
      </c>
      <c r="CH317" s="24">
        <v>57.380682276023798</v>
      </c>
      <c r="CI317" s="24">
        <v>58.241255656664713</v>
      </c>
      <c r="CJ317" s="24">
        <v>57.787962729941178</v>
      </c>
      <c r="CK317" s="24">
        <v>55.218997754226237</v>
      </c>
      <c r="CL317" s="24">
        <v>53.19692012552558</v>
      </c>
      <c r="CM317" s="24">
        <v>54.20812108963726</v>
      </c>
      <c r="CN317" s="24">
        <v>47.396231476581256</v>
      </c>
    </row>
    <row r="318" spans="1:92" ht="14.4" x14ac:dyDescent="0.3">
      <c r="A318" s="180">
        <v>45058</v>
      </c>
      <c r="B318">
        <v>1.0026495823406301</v>
      </c>
      <c r="C318">
        <v>0.77909744276697901</v>
      </c>
      <c r="D318" s="180">
        <v>45058</v>
      </c>
      <c r="E318" s="173">
        <f t="shared" si="8"/>
        <v>0.28693732940478084</v>
      </c>
      <c r="F318"/>
      <c r="M318" s="180">
        <v>45058</v>
      </c>
      <c r="N318">
        <v>5.2419080826614</v>
      </c>
      <c r="O318">
        <v>6.5433309829545303</v>
      </c>
      <c r="P318" s="180">
        <v>45058</v>
      </c>
      <c r="Q318" s="173">
        <f t="shared" si="7"/>
        <v>-0.19889302614881554</v>
      </c>
      <c r="R318"/>
      <c r="AO318" s="24">
        <v>6.4444374823938162</v>
      </c>
      <c r="AP318" s="24">
        <v>6.4691022539070202</v>
      </c>
      <c r="AQ318" s="24">
        <v>6.3885450536276176</v>
      </c>
      <c r="AR318" s="24">
        <v>6.2199058458183671</v>
      </c>
      <c r="AS318" s="24">
        <v>6.2954592660824122</v>
      </c>
      <c r="AT318" s="24">
        <v>6.300356330295072</v>
      </c>
      <c r="AU318" s="24">
        <v>6.2050425499745181</v>
      </c>
      <c r="AV318" s="24">
        <v>6.1036680648654924</v>
      </c>
      <c r="AW318" s="24">
        <v>6.0895818280667839</v>
      </c>
    </row>
    <row r="319" spans="1:92" ht="14.4" x14ac:dyDescent="0.3">
      <c r="A319" s="180">
        <v>45057</v>
      </c>
      <c r="B319">
        <v>0.98203184394649801</v>
      </c>
      <c r="C319">
        <v>0.77461534674711996</v>
      </c>
      <c r="D319" s="180">
        <v>45057</v>
      </c>
      <c r="E319" s="173">
        <f t="shared" si="8"/>
        <v>0.26776708991164744</v>
      </c>
      <c r="F319"/>
      <c r="M319" s="180">
        <v>45057</v>
      </c>
      <c r="N319">
        <v>5.1341173934336704</v>
      </c>
      <c r="O319">
        <v>6.5398299970507097</v>
      </c>
      <c r="P319" s="180">
        <v>45057</v>
      </c>
      <c r="Q319" s="173">
        <f t="shared" ref="Q319:Q382" si="10">(N319-O319)/O319</f>
        <v>-0.21494635246649813</v>
      </c>
      <c r="R319"/>
      <c r="AO319" s="25">
        <v>5.7053547692471067</v>
      </c>
      <c r="AP319" s="25">
        <v>5.6852222756954927</v>
      </c>
      <c r="AQ319" s="25">
        <v>5.6138727156467034</v>
      </c>
      <c r="AR319" s="25">
        <v>5.5318013992808712</v>
      </c>
      <c r="AS319" s="25">
        <v>5.4853882226725226</v>
      </c>
      <c r="AT319" s="25">
        <v>5.4311053352365759</v>
      </c>
      <c r="AU319" s="25">
        <v>5.4003046156404864</v>
      </c>
      <c r="AV319" s="25">
        <v>5.2279364974630083</v>
      </c>
      <c r="AW319" s="25">
        <v>5.2045883283724521</v>
      </c>
    </row>
    <row r="320" spans="1:92" x14ac:dyDescent="0.25">
      <c r="A320" s="180">
        <v>45056</v>
      </c>
      <c r="B320">
        <v>0.99435766581255403</v>
      </c>
      <c r="C320">
        <v>0.80839514609486496</v>
      </c>
      <c r="D320" s="180">
        <v>45056</v>
      </c>
      <c r="E320" s="173">
        <f t="shared" ref="E320:E383" si="11">(B320-C320)/C320</f>
        <v>0.23003913447034283</v>
      </c>
      <c r="F320"/>
      <c r="M320" s="180">
        <v>45056</v>
      </c>
      <c r="N320">
        <v>5.1985574793850304</v>
      </c>
      <c r="O320">
        <v>6.9852628984436098</v>
      </c>
      <c r="P320" s="180">
        <v>45056</v>
      </c>
      <c r="Q320" s="173">
        <f t="shared" si="10"/>
        <v>-0.25578212946812295</v>
      </c>
      <c r="R320"/>
      <c r="AK320" s="5">
        <v>2009</v>
      </c>
      <c r="AL320" s="5">
        <v>2010</v>
      </c>
      <c r="AM320" s="5">
        <v>2011</v>
      </c>
      <c r="AN320" s="5">
        <v>2012</v>
      </c>
      <c r="AR320" s="20">
        <f>AVERAGE(AR315:AU315)</f>
        <v>6.2040249325901318</v>
      </c>
      <c r="AV320" s="20">
        <f>AVERAGE(AV338:AY338)</f>
        <v>5.6611453673398353</v>
      </c>
      <c r="AX320" s="5">
        <v>2022</v>
      </c>
      <c r="AY320" s="5">
        <v>2023</v>
      </c>
    </row>
    <row r="321" spans="1:92" x14ac:dyDescent="0.25">
      <c r="A321" s="180">
        <v>45055</v>
      </c>
      <c r="B321">
        <v>1.05700077264908</v>
      </c>
      <c r="C321">
        <v>0.82022082572383603</v>
      </c>
      <c r="D321" s="180">
        <v>45055</v>
      </c>
      <c r="E321" s="173">
        <f t="shared" si="11"/>
        <v>0.28867829186888566</v>
      </c>
      <c r="F321"/>
      <c r="M321" s="180">
        <v>45055</v>
      </c>
      <c r="N321">
        <v>5.6650358230206503</v>
      </c>
      <c r="O321">
        <v>7.1027530994461303</v>
      </c>
      <c r="P321" s="180">
        <v>45055</v>
      </c>
      <c r="Q321" s="173">
        <f t="shared" si="10"/>
        <v>-0.20241690176976482</v>
      </c>
      <c r="R321"/>
      <c r="AJ321" s="5" t="s">
        <v>120</v>
      </c>
      <c r="AK321" s="5">
        <v>6.36</v>
      </c>
      <c r="AL321" s="5">
        <v>7.28</v>
      </c>
      <c r="AM321" s="5">
        <v>6.74</v>
      </c>
      <c r="AN321" s="5">
        <v>6.54</v>
      </c>
      <c r="AX321" s="5">
        <v>4.5199999999999996</v>
      </c>
      <c r="AY321" s="5">
        <v>6.14</v>
      </c>
      <c r="AZ321" s="20">
        <f>AVERAGE(AK321:AY321)</f>
        <v>6.2633333333333328</v>
      </c>
    </row>
    <row r="322" spans="1:92" x14ac:dyDescent="0.25">
      <c r="A322" s="180">
        <v>45054</v>
      </c>
      <c r="B322">
        <v>1.0581783581801101</v>
      </c>
      <c r="C322">
        <v>0.83161427718739001</v>
      </c>
      <c r="D322" s="180">
        <v>45054</v>
      </c>
      <c r="E322" s="173">
        <f t="shared" si="11"/>
        <v>0.27243890251497899</v>
      </c>
      <c r="F322"/>
      <c r="M322" s="180">
        <v>45054</v>
      </c>
      <c r="N322">
        <v>5.6713471374402298</v>
      </c>
      <c r="O322">
        <v>7.30838942089549</v>
      </c>
      <c r="P322" s="180">
        <v>45054</v>
      </c>
      <c r="Q322" s="173">
        <f t="shared" si="10"/>
        <v>-0.22399494460089608</v>
      </c>
      <c r="R322"/>
      <c r="AJ322" s="5" t="s">
        <v>119</v>
      </c>
      <c r="AK322" s="20">
        <f>AJ343</f>
        <v>5.8702590643157588</v>
      </c>
      <c r="AL322" s="20">
        <f>AN343</f>
        <v>7.2028696901304841</v>
      </c>
      <c r="AM322" s="20">
        <f>AR320</f>
        <v>6.2040249325901318</v>
      </c>
      <c r="AN322" s="20">
        <f>AV320</f>
        <v>5.6611453673398353</v>
      </c>
      <c r="AX322" s="20">
        <f>CJ343</f>
        <v>5.1242950934112095</v>
      </c>
      <c r="AY322" s="20">
        <f>CN343</f>
        <v>6.1857855156177601</v>
      </c>
      <c r="AZ322" s="20">
        <f>AVERAGE(AK322:AY322)</f>
        <v>6.0413966105675305</v>
      </c>
    </row>
    <row r="323" spans="1:92" x14ac:dyDescent="0.25">
      <c r="A323" s="180">
        <v>45051</v>
      </c>
      <c r="B323">
        <v>1.04122112653333</v>
      </c>
      <c r="C323">
        <v>0.85453566549216398</v>
      </c>
      <c r="D323" s="180">
        <v>45051</v>
      </c>
      <c r="E323" s="173">
        <f t="shared" si="11"/>
        <v>0.21846421229668136</v>
      </c>
      <c r="F323"/>
      <c r="M323" s="180">
        <v>45051</v>
      </c>
      <c r="N323">
        <v>5.5804642097981896</v>
      </c>
      <c r="O323">
        <v>7.5743924495242103</v>
      </c>
      <c r="P323" s="180">
        <v>45051</v>
      </c>
      <c r="Q323" s="173">
        <f t="shared" si="10"/>
        <v>-0.26324596368798797</v>
      </c>
      <c r="R323"/>
    </row>
    <row r="324" spans="1:92" x14ac:dyDescent="0.25">
      <c r="A324" s="180">
        <v>45050</v>
      </c>
      <c r="B324">
        <v>0.97480530258345599</v>
      </c>
      <c r="C324">
        <v>0.79822196368646903</v>
      </c>
      <c r="D324" s="180">
        <v>45050</v>
      </c>
      <c r="E324" s="173">
        <f t="shared" si="11"/>
        <v>0.22122084699531841</v>
      </c>
      <c r="F324"/>
      <c r="M324" s="180">
        <v>45050</v>
      </c>
      <c r="N324">
        <v>5.2245060765335296</v>
      </c>
      <c r="O324">
        <v>7.0837724202292502</v>
      </c>
      <c r="P324" s="180">
        <v>45050</v>
      </c>
      <c r="Q324" s="173">
        <f t="shared" si="10"/>
        <v>-0.26246839020211632</v>
      </c>
      <c r="R324"/>
    </row>
    <row r="325" spans="1:92" x14ac:dyDescent="0.25">
      <c r="A325" s="180">
        <v>45049</v>
      </c>
      <c r="B325">
        <v>1.0617111147731899</v>
      </c>
      <c r="C325">
        <v>0.86178963287154098</v>
      </c>
      <c r="D325" s="180">
        <v>45049</v>
      </c>
      <c r="E325" s="173">
        <f t="shared" si="11"/>
        <v>0.23198408785157593</v>
      </c>
      <c r="F325"/>
      <c r="M325" s="180">
        <v>45049</v>
      </c>
      <c r="N325">
        <v>5.6902810806989903</v>
      </c>
      <c r="O325">
        <v>7.5851677045675698</v>
      </c>
      <c r="P325" s="180">
        <v>45049</v>
      </c>
      <c r="Q325" s="173">
        <f t="shared" si="10"/>
        <v>-0.24981473023035908</v>
      </c>
      <c r="R325"/>
      <c r="AK325" s="5">
        <v>2009</v>
      </c>
      <c r="AL325" s="5">
        <v>2010</v>
      </c>
      <c r="AM325" s="5">
        <v>2011</v>
      </c>
      <c r="AN325" s="5">
        <v>2012</v>
      </c>
      <c r="AR325" s="20">
        <f>AVERAGE(AR328:AU328)</f>
        <v>0.53213516243281389</v>
      </c>
      <c r="AV325" s="20">
        <f>AVERAGE(AV351:AY351)</f>
        <v>0.38557224761960318</v>
      </c>
      <c r="AX325" s="5">
        <v>2022</v>
      </c>
      <c r="AY325" s="5">
        <v>2023</v>
      </c>
    </row>
    <row r="326" spans="1:92" ht="14.4" x14ac:dyDescent="0.3">
      <c r="A326" s="180">
        <v>45048</v>
      </c>
      <c r="B326">
        <v>1.0857338596061199</v>
      </c>
      <c r="C326">
        <v>0.87964347463263803</v>
      </c>
      <c r="D326" s="180">
        <v>45048</v>
      </c>
      <c r="E326" s="173">
        <f t="shared" si="11"/>
        <v>0.23428853952398221</v>
      </c>
      <c r="F326"/>
      <c r="M326" s="180">
        <v>45048</v>
      </c>
      <c r="N326">
        <v>5.8190318948585498</v>
      </c>
      <c r="O326">
        <v>7.7331478530945503</v>
      </c>
      <c r="P326" s="180">
        <v>45048</v>
      </c>
      <c r="Q326" s="173">
        <f t="shared" si="10"/>
        <v>-0.24752093126863398</v>
      </c>
      <c r="R326"/>
      <c r="AJ326" s="5" t="s">
        <v>121</v>
      </c>
      <c r="AK326" s="5">
        <v>1.63</v>
      </c>
      <c r="AL326" s="5">
        <v>0.93</v>
      </c>
      <c r="AM326" s="5">
        <v>0.78</v>
      </c>
      <c r="AN326" s="5">
        <v>0.56000000000000005</v>
      </c>
      <c r="AO326" s="23" t="s">
        <v>60</v>
      </c>
      <c r="AP326" s="23" t="s">
        <v>61</v>
      </c>
      <c r="AQ326" s="23" t="s">
        <v>62</v>
      </c>
      <c r="AR326" s="23" t="s">
        <v>63</v>
      </c>
      <c r="AS326" s="23" t="s">
        <v>64</v>
      </c>
      <c r="AT326" s="23" t="s">
        <v>65</v>
      </c>
      <c r="AU326" s="23" t="s">
        <v>66</v>
      </c>
      <c r="AV326" s="23" t="s">
        <v>67</v>
      </c>
      <c r="AW326" s="23" t="s">
        <v>68</v>
      </c>
      <c r="AX326" s="5">
        <f>0.18</f>
        <v>0.18</v>
      </c>
      <c r="AY326" s="5">
        <v>2.5</v>
      </c>
      <c r="AZ326" s="5">
        <f>AVERAGE(AK326:AX326)</f>
        <v>0.81600000000000006</v>
      </c>
    </row>
    <row r="327" spans="1:92" ht="14.4" x14ac:dyDescent="0.3">
      <c r="A327" s="180">
        <v>45047</v>
      </c>
      <c r="B327">
        <v>1.19077448897365</v>
      </c>
      <c r="C327">
        <v>0.93586274562133098</v>
      </c>
      <c r="D327" s="180">
        <v>45047</v>
      </c>
      <c r="E327" s="173">
        <f t="shared" si="11"/>
        <v>0.27238154798338504</v>
      </c>
      <c r="F327"/>
      <c r="M327" s="180">
        <v>45047</v>
      </c>
      <c r="N327">
        <v>6.3820011410856496</v>
      </c>
      <c r="O327">
        <v>8.1897465260841908</v>
      </c>
      <c r="P327" s="180">
        <v>45047</v>
      </c>
      <c r="Q327" s="173">
        <f t="shared" si="10"/>
        <v>-0.22073276373583794</v>
      </c>
      <c r="R327"/>
      <c r="AJ327" s="5" t="s">
        <v>122</v>
      </c>
      <c r="AK327" s="20">
        <f>AJ348</f>
        <v>1.1238761974246556</v>
      </c>
      <c r="AL327" s="20">
        <f>AN348</f>
        <v>0.8049688839791187</v>
      </c>
      <c r="AM327" s="20">
        <f>AR325</f>
        <v>0.53213516243281389</v>
      </c>
      <c r="AN327" s="20">
        <f>AV325</f>
        <v>0.38557224761960318</v>
      </c>
      <c r="AO327" s="24">
        <v>0.48277131454093614</v>
      </c>
      <c r="AP327" s="24">
        <v>0.46415933482860844</v>
      </c>
      <c r="AQ327" s="24">
        <v>0.4641704544477856</v>
      </c>
      <c r="AR327" s="24">
        <v>0.42905310211876224</v>
      </c>
      <c r="AS327" s="24">
        <v>0.44833909578338127</v>
      </c>
      <c r="AT327" s="24">
        <v>0.39326088605019266</v>
      </c>
      <c r="AU327" s="24">
        <v>0.33819794648374674</v>
      </c>
      <c r="AV327" s="24">
        <v>0.32812816486811136</v>
      </c>
      <c r="AW327" s="24">
        <v>0.31328620220355613</v>
      </c>
      <c r="AX327" s="20">
        <f>CJ348</f>
        <v>0.52610945763506833</v>
      </c>
      <c r="AY327" s="20">
        <f>CN348</f>
        <v>1.5376829891080779</v>
      </c>
      <c r="AZ327" s="5">
        <f>AVERAGE(AK327:AX327)</f>
        <v>0.50243060360116709</v>
      </c>
    </row>
    <row r="328" spans="1:92" ht="14.4" x14ac:dyDescent="0.3">
      <c r="A328" s="180">
        <v>45044</v>
      </c>
      <c r="B328">
        <v>1.21738792197484</v>
      </c>
      <c r="C328">
        <v>0.96593317156047998</v>
      </c>
      <c r="D328" s="180">
        <v>45044</v>
      </c>
      <c r="E328" s="173">
        <f t="shared" si="11"/>
        <v>0.26032313395773643</v>
      </c>
      <c r="F328"/>
      <c r="M328" s="180">
        <v>45044</v>
      </c>
      <c r="N328">
        <v>6.5246368469683</v>
      </c>
      <c r="O328">
        <v>8.4622705028452607</v>
      </c>
      <c r="P328" s="180">
        <v>45044</v>
      </c>
      <c r="Q328" s="173">
        <f t="shared" si="10"/>
        <v>-0.22897325903555932</v>
      </c>
      <c r="R328"/>
      <c r="AO328" s="24">
        <v>0.75040610082089676</v>
      </c>
      <c r="AP328" s="24">
        <v>0.70265054912323388</v>
      </c>
      <c r="AQ328" s="24">
        <v>0.64222281463940623</v>
      </c>
      <c r="AR328" s="24">
        <v>0.58381633904401575</v>
      </c>
      <c r="AS328" s="24">
        <v>0.55324934029003059</v>
      </c>
      <c r="AT328" s="24">
        <v>0.51564437133198127</v>
      </c>
      <c r="AU328" s="24">
        <v>0.47583059906522807</v>
      </c>
      <c r="AV328" s="24">
        <v>0.40690506357661976</v>
      </c>
      <c r="AW328" s="24">
        <v>0.41662582011694949</v>
      </c>
    </row>
    <row r="329" spans="1:92" ht="14.4" x14ac:dyDescent="0.3">
      <c r="A329" s="180">
        <v>45043</v>
      </c>
      <c r="B329">
        <v>1.1994886219032499</v>
      </c>
      <c r="C329">
        <v>0.96265348992850497</v>
      </c>
      <c r="D329" s="180">
        <v>45043</v>
      </c>
      <c r="E329" s="173">
        <f t="shared" si="11"/>
        <v>0.24602324143896717</v>
      </c>
      <c r="F329"/>
      <c r="M329" s="180">
        <v>45043</v>
      </c>
      <c r="N329">
        <v>6.4287048677905902</v>
      </c>
      <c r="O329">
        <v>8.4353940156759606</v>
      </c>
      <c r="P329" s="180">
        <v>45043</v>
      </c>
      <c r="Q329" s="173">
        <f t="shared" si="10"/>
        <v>-0.23788920163731872</v>
      </c>
      <c r="R329"/>
      <c r="AK329" s="5">
        <v>2009</v>
      </c>
      <c r="AL329" s="5">
        <v>2010</v>
      </c>
      <c r="AM329" s="5">
        <v>2011</v>
      </c>
      <c r="AN329" s="5">
        <v>2012</v>
      </c>
      <c r="AO329" s="24">
        <v>1.1655755362690816</v>
      </c>
      <c r="AP329" s="24">
        <v>1.0838720611418746</v>
      </c>
      <c r="AQ329" s="24">
        <v>0.98139582171592532</v>
      </c>
      <c r="AR329" s="24">
        <v>0.89445657389232969</v>
      </c>
      <c r="AS329" s="24">
        <v>0.82920596522850987</v>
      </c>
      <c r="AT329" s="24">
        <v>0.75361100611745702</v>
      </c>
      <c r="AU329" s="24">
        <v>0.69714614992816137</v>
      </c>
      <c r="AV329" s="24">
        <v>0.62693660136641016</v>
      </c>
      <c r="AW329" s="24">
        <v>0.56830156453418113</v>
      </c>
      <c r="AX329" s="5">
        <v>2022</v>
      </c>
      <c r="AY329" s="5">
        <v>2023</v>
      </c>
      <c r="BC329" s="5" t="s">
        <v>128</v>
      </c>
      <c r="BD329" s="5" t="s">
        <v>128</v>
      </c>
      <c r="BE329" s="5" t="s">
        <v>128</v>
      </c>
    </row>
    <row r="330" spans="1:92" ht="14.4" x14ac:dyDescent="0.3">
      <c r="A330" s="180">
        <v>45042</v>
      </c>
      <c r="B330">
        <v>1.2011372416466799</v>
      </c>
      <c r="C330">
        <v>0.94259553459714396</v>
      </c>
      <c r="D330" s="180">
        <v>45042</v>
      </c>
      <c r="E330" s="173">
        <f t="shared" si="11"/>
        <v>0.27428700599566719</v>
      </c>
      <c r="F330"/>
      <c r="M330" s="180">
        <v>45042</v>
      </c>
      <c r="N330">
        <v>6.4375407079780098</v>
      </c>
      <c r="O330">
        <v>8.2684070614406195</v>
      </c>
      <c r="P330" s="180">
        <v>45042</v>
      </c>
      <c r="Q330" s="173">
        <f t="shared" si="10"/>
        <v>-0.22142915072490571</v>
      </c>
      <c r="R330"/>
      <c r="AJ330" s="5" t="s">
        <v>124</v>
      </c>
      <c r="AK330" s="16">
        <v>0.93799999999999994</v>
      </c>
      <c r="AL330" s="16">
        <f>(AVERAGE(BC330:BC331)*100)/100</f>
        <v>0.89200699999999999</v>
      </c>
      <c r="AM330" s="16">
        <f>(AVERAGE(BD330:BD331)*100)/100</f>
        <v>0.82663200000000003</v>
      </c>
      <c r="AN330" s="16">
        <f>(AVERAGE(BE330:BE331)*100)/100</f>
        <v>0.82077149999999999</v>
      </c>
      <c r="AO330" s="24">
        <v>1.3419619613843843</v>
      </c>
      <c r="AP330" s="24">
        <v>1.262894425741881</v>
      </c>
      <c r="AQ330" s="24">
        <v>1.1693557302345232</v>
      </c>
      <c r="AR330" s="24">
        <v>1.0528506534824864</v>
      </c>
      <c r="AS330" s="24">
        <v>0.99432544682807478</v>
      </c>
      <c r="AT330" s="24">
        <v>0.93393652147018902</v>
      </c>
      <c r="AU330" s="24">
        <v>0.85333794741473523</v>
      </c>
      <c r="AV330" s="24">
        <v>0.77786719690069872</v>
      </c>
      <c r="AW330" s="24">
        <v>0.7235663321703244</v>
      </c>
      <c r="AX330" s="16">
        <v>0.86</v>
      </c>
      <c r="AY330" s="16">
        <v>0.89</v>
      </c>
      <c r="AZ330" s="18">
        <f>AVERAGE(AK330:AY330)</f>
        <v>0.95583378104181982</v>
      </c>
      <c r="BA330" s="14" t="s">
        <v>126</v>
      </c>
      <c r="BB330" s="15">
        <v>1.0413829999999999</v>
      </c>
      <c r="BC330" s="15">
        <v>0.938106</v>
      </c>
      <c r="BD330" s="15">
        <v>0.85589899999999997</v>
      </c>
      <c r="BE330" s="15">
        <v>0.84163600000000005</v>
      </c>
      <c r="BF330" s="15">
        <v>0.88864600000000005</v>
      </c>
      <c r="BG330" s="15">
        <v>0.90508299999999997</v>
      </c>
      <c r="BH330" s="15">
        <v>0.86110600000000004</v>
      </c>
      <c r="BI330" s="15">
        <v>0.85320499999999999</v>
      </c>
      <c r="BJ330" s="15">
        <v>0.91759100000000005</v>
      </c>
      <c r="BK330" s="15">
        <v>0.91519200000000001</v>
      </c>
      <c r="BL330" s="15">
        <v>0.93295099999999997</v>
      </c>
      <c r="BM330" s="15">
        <v>0.85705200000000004</v>
      </c>
      <c r="BN330" s="15">
        <v>0.78245600000000004</v>
      </c>
      <c r="BO330" s="15">
        <v>0.86251</v>
      </c>
      <c r="BP330" s="15">
        <v>0.89506300000000005</v>
      </c>
    </row>
    <row r="331" spans="1:92" ht="14.4" x14ac:dyDescent="0.3">
      <c r="A331" s="180">
        <v>45041</v>
      </c>
      <c r="B331">
        <v>1.2060831008769901</v>
      </c>
      <c r="C331">
        <v>0.94014624743263597</v>
      </c>
      <c r="D331" s="180">
        <v>45041</v>
      </c>
      <c r="E331" s="173">
        <f t="shared" si="11"/>
        <v>0.28286753701413803</v>
      </c>
      <c r="F331"/>
      <c r="M331" s="180">
        <v>45041</v>
      </c>
      <c r="N331">
        <v>6.4640482285402703</v>
      </c>
      <c r="O331">
        <v>8.2201123797284996</v>
      </c>
      <c r="P331" s="180">
        <v>45041</v>
      </c>
      <c r="Q331" s="173">
        <f t="shared" si="10"/>
        <v>-0.21363018777198639</v>
      </c>
      <c r="R331"/>
      <c r="AJ331" s="5" t="s">
        <v>125</v>
      </c>
      <c r="AK331" s="16">
        <f>(AJ369)/100</f>
        <v>0.87276556284074747</v>
      </c>
      <c r="AL331" s="16">
        <f>(AN369)/100</f>
        <v>0.22256873187961218</v>
      </c>
      <c r="AM331" s="16">
        <f>(AR346)/100</f>
        <v>0.80307485070565388</v>
      </c>
      <c r="AN331" s="16">
        <f>(AV346)/100</f>
        <v>0.38662438822538037</v>
      </c>
      <c r="AO331" s="24">
        <v>1.3327782828595192</v>
      </c>
      <c r="AP331" s="24">
        <v>1.2609530895767727</v>
      </c>
      <c r="AQ331" s="24">
        <v>1.1661113790781024</v>
      </c>
      <c r="AR331" s="24">
        <v>1.0416088551040141</v>
      </c>
      <c r="AS331" s="24">
        <v>0.97679545568111936</v>
      </c>
      <c r="AT331" s="24">
        <v>0.92785739694557323</v>
      </c>
      <c r="AU331" s="24">
        <v>0.85394667875022068</v>
      </c>
      <c r="AV331" s="24">
        <v>0.77593068868537385</v>
      </c>
      <c r="AW331" s="24">
        <v>0.71644380628246707</v>
      </c>
      <c r="AX331" s="16">
        <f>(CJ369)/100</f>
        <v>0.73051244569148521</v>
      </c>
      <c r="AY331" s="16">
        <f>(CN369)/100</f>
        <v>0.8037446574661784</v>
      </c>
      <c r="AZ331" s="18">
        <f>AVERAGE(AK331:AY331)</f>
        <v>0.85811441798481458</v>
      </c>
      <c r="BA331" s="14" t="s">
        <v>127</v>
      </c>
      <c r="BB331" s="15">
        <v>0.92188300000000001</v>
      </c>
      <c r="BC331" s="15">
        <v>0.84590799999999999</v>
      </c>
      <c r="BD331" s="15">
        <v>0.79736499999999999</v>
      </c>
      <c r="BE331" s="15">
        <v>0.79990700000000003</v>
      </c>
      <c r="BF331" s="15">
        <v>0.86222900000000002</v>
      </c>
      <c r="BG331" s="15">
        <v>0.89418399999999998</v>
      </c>
      <c r="BH331" s="15">
        <v>0.85087999999999997</v>
      </c>
      <c r="BI331" s="15">
        <v>0.84448900000000005</v>
      </c>
      <c r="BJ331" s="15">
        <v>0.90743399999999996</v>
      </c>
      <c r="BK331" s="15">
        <v>0.90502800000000005</v>
      </c>
      <c r="BL331" s="15">
        <v>0.92219499999999999</v>
      </c>
      <c r="BM331" s="15">
        <v>0.84192199999999995</v>
      </c>
      <c r="BN331" s="15">
        <v>0.77135500000000001</v>
      </c>
      <c r="BO331" s="15">
        <v>0.85060899999999995</v>
      </c>
      <c r="BP331" s="15">
        <v>0.88236099999999995</v>
      </c>
    </row>
    <row r="332" spans="1:92" ht="14.4" x14ac:dyDescent="0.3">
      <c r="A332" s="180">
        <v>45040</v>
      </c>
      <c r="B332">
        <v>1.26543341164071</v>
      </c>
      <c r="C332">
        <v>0.97090242751734301</v>
      </c>
      <c r="D332" s="180">
        <v>45040</v>
      </c>
      <c r="E332" s="173">
        <f t="shared" si="11"/>
        <v>0.30335796448310542</v>
      </c>
      <c r="F332"/>
      <c r="M332" s="180">
        <v>45040</v>
      </c>
      <c r="N332">
        <v>6.7821384752874199</v>
      </c>
      <c r="O332">
        <v>8.4745515722999993</v>
      </c>
      <c r="P332" s="180">
        <v>45040</v>
      </c>
      <c r="Q332" s="173">
        <f t="shared" si="10"/>
        <v>-0.19970532748239059</v>
      </c>
      <c r="R332"/>
      <c r="AK332" s="5">
        <v>100</v>
      </c>
      <c r="AO332" s="25">
        <v>0.76215016753401821</v>
      </c>
      <c r="AP332" s="25">
        <v>0.71736515003478163</v>
      </c>
      <c r="AQ332" s="25">
        <v>0.67206033248174035</v>
      </c>
      <c r="AR332" s="25">
        <v>0.61056406498696736</v>
      </c>
      <c r="AS332" s="25">
        <v>0.59202180456937126</v>
      </c>
      <c r="AT332" s="25">
        <v>0.5345272467872485</v>
      </c>
      <c r="AU332" s="25">
        <v>0.47987512683785499</v>
      </c>
      <c r="AV332" s="25">
        <v>0.43829717541326019</v>
      </c>
      <c r="AW332" s="25">
        <v>0.42026454620556553</v>
      </c>
    </row>
    <row r="333" spans="1:92" x14ac:dyDescent="0.25">
      <c r="A333" s="180">
        <v>45037</v>
      </c>
      <c r="B333">
        <v>1.2908692591108799</v>
      </c>
      <c r="C333">
        <v>0.97689872481365403</v>
      </c>
      <c r="D333" s="180">
        <v>45037</v>
      </c>
      <c r="E333" s="173">
        <f t="shared" si="11"/>
        <v>0.32139517262356604</v>
      </c>
      <c r="F333"/>
      <c r="M333" s="180">
        <v>45037</v>
      </c>
      <c r="N333">
        <v>6.9184628667504802</v>
      </c>
      <c r="O333">
        <v>8.5193672247450198</v>
      </c>
      <c r="P333" s="180">
        <v>45037</v>
      </c>
      <c r="Q333" s="173">
        <f t="shared" si="10"/>
        <v>-0.1879135287588749</v>
      </c>
      <c r="R333"/>
    </row>
    <row r="334" spans="1:92" x14ac:dyDescent="0.25">
      <c r="A334" s="180">
        <v>45036</v>
      </c>
      <c r="B334">
        <v>1.31041717892591</v>
      </c>
      <c r="C334">
        <v>0.98853359577201205</v>
      </c>
      <c r="D334" s="180">
        <v>45036</v>
      </c>
      <c r="E334" s="173">
        <f t="shared" si="11"/>
        <v>0.32561724207513409</v>
      </c>
      <c r="F334"/>
      <c r="M334" s="180">
        <v>45036</v>
      </c>
      <c r="N334">
        <v>7.0232306861156104</v>
      </c>
      <c r="O334">
        <v>8.6104083568297796</v>
      </c>
      <c r="P334" s="180">
        <v>45036</v>
      </c>
      <c r="Q334" s="173">
        <f t="shared" si="10"/>
        <v>-0.18433245032510207</v>
      </c>
      <c r="R334"/>
      <c r="AM334" s="5" t="s">
        <v>117</v>
      </c>
    </row>
    <row r="335" spans="1:92" x14ac:dyDescent="0.25">
      <c r="A335" s="180">
        <v>45035</v>
      </c>
      <c r="B335">
        <v>1.3115947644569399</v>
      </c>
      <c r="C335">
        <v>1.0085175926607799</v>
      </c>
      <c r="D335" s="180">
        <v>45035</v>
      </c>
      <c r="E335" s="173">
        <f t="shared" si="11"/>
        <v>0.30051748626074942</v>
      </c>
      <c r="F335"/>
      <c r="M335" s="180">
        <v>45035</v>
      </c>
      <c r="N335">
        <v>7.0295420005351996</v>
      </c>
      <c r="O335">
        <v>8.7809136786456907</v>
      </c>
      <c r="P335" s="180">
        <v>45035</v>
      </c>
      <c r="Q335" s="173">
        <f t="shared" si="10"/>
        <v>-0.19945210056780913</v>
      </c>
      <c r="R335"/>
    </row>
    <row r="336" spans="1:92" ht="14.4" x14ac:dyDescent="0.3">
      <c r="A336" s="180">
        <v>45034</v>
      </c>
      <c r="B336">
        <v>1.2484761799939399</v>
      </c>
      <c r="C336">
        <v>0.96801480818667796</v>
      </c>
      <c r="D336" s="180">
        <v>45034</v>
      </c>
      <c r="E336" s="173">
        <f t="shared" si="11"/>
        <v>0.28972838993303501</v>
      </c>
      <c r="F336"/>
      <c r="M336" s="180">
        <v>45034</v>
      </c>
      <c r="N336">
        <v>6.6912555476453797</v>
      </c>
      <c r="O336">
        <v>8.4686757159720294</v>
      </c>
      <c r="P336" s="180">
        <v>45034</v>
      </c>
      <c r="Q336" s="173">
        <f t="shared" si="10"/>
        <v>-0.20988171326178104</v>
      </c>
      <c r="R336"/>
      <c r="AJ336" s="23" t="s">
        <v>55</v>
      </c>
      <c r="AK336" s="23" t="s">
        <v>56</v>
      </c>
      <c r="AL336" s="23" t="s">
        <v>57</v>
      </c>
      <c r="AM336" s="23" t="s">
        <v>58</v>
      </c>
      <c r="AN336" s="23" t="s">
        <v>59</v>
      </c>
      <c r="AX336" s="23" t="s">
        <v>69</v>
      </c>
      <c r="AY336" s="23" t="s">
        <v>70</v>
      </c>
      <c r="AZ336" s="23" t="s">
        <v>71</v>
      </c>
      <c r="BA336" s="23" t="s">
        <v>72</v>
      </c>
      <c r="BB336" s="23" t="s">
        <v>73</v>
      </c>
      <c r="BC336" s="23" t="s">
        <v>74</v>
      </c>
      <c r="BD336" s="23" t="s">
        <v>75</v>
      </c>
      <c r="BE336" s="23" t="s">
        <v>76</v>
      </c>
      <c r="BF336" s="23" t="s">
        <v>77</v>
      </c>
      <c r="BG336" s="23" t="s">
        <v>78</v>
      </c>
      <c r="BH336" s="23" t="s">
        <v>79</v>
      </c>
      <c r="BI336" s="23" t="s">
        <v>80</v>
      </c>
      <c r="BJ336" s="23" t="s">
        <v>81</v>
      </c>
      <c r="BK336" s="23" t="s">
        <v>82</v>
      </c>
      <c r="BL336" s="23" t="s">
        <v>83</v>
      </c>
      <c r="BM336" s="23" t="s">
        <v>84</v>
      </c>
      <c r="BN336" s="23" t="s">
        <v>85</v>
      </c>
      <c r="BO336" s="23" t="s">
        <v>86</v>
      </c>
      <c r="BP336" s="23" t="s">
        <v>87</v>
      </c>
      <c r="BQ336" s="23" t="s">
        <v>88</v>
      </c>
      <c r="BR336" s="23" t="s">
        <v>89</v>
      </c>
      <c r="BS336" s="23" t="s">
        <v>90</v>
      </c>
      <c r="BT336" s="23" t="s">
        <v>91</v>
      </c>
      <c r="BU336" s="23" t="s">
        <v>92</v>
      </c>
      <c r="BV336" s="23" t="s">
        <v>93</v>
      </c>
      <c r="BW336" s="23" t="s">
        <v>94</v>
      </c>
      <c r="BX336" s="23" t="s">
        <v>95</v>
      </c>
      <c r="BY336" s="23" t="s">
        <v>96</v>
      </c>
      <c r="BZ336" s="23" t="s">
        <v>97</v>
      </c>
      <c r="CA336" s="23" t="s">
        <v>98</v>
      </c>
      <c r="CB336" s="23" t="s">
        <v>99</v>
      </c>
      <c r="CC336" s="23" t="s">
        <v>100</v>
      </c>
      <c r="CD336" s="23" t="s">
        <v>101</v>
      </c>
      <c r="CE336" s="23" t="s">
        <v>102</v>
      </c>
      <c r="CF336" s="23" t="s">
        <v>103</v>
      </c>
      <c r="CG336" s="23" t="s">
        <v>104</v>
      </c>
      <c r="CH336" s="23" t="s">
        <v>105</v>
      </c>
      <c r="CI336" s="23" t="s">
        <v>106</v>
      </c>
      <c r="CJ336" s="23" t="s">
        <v>107</v>
      </c>
      <c r="CK336" s="23" t="s">
        <v>108</v>
      </c>
      <c r="CL336" s="23" t="s">
        <v>109</v>
      </c>
      <c r="CM336" s="23" t="s">
        <v>110</v>
      </c>
      <c r="CN336" s="23" t="s">
        <v>111</v>
      </c>
    </row>
    <row r="337" spans="1:92" ht="14.4" x14ac:dyDescent="0.3">
      <c r="A337" s="180">
        <v>45033</v>
      </c>
      <c r="B337">
        <v>1.26543341164071</v>
      </c>
      <c r="C337">
        <v>0.98460961614761799</v>
      </c>
      <c r="D337" s="180">
        <v>45033</v>
      </c>
      <c r="E337" s="173">
        <f t="shared" si="11"/>
        <v>0.28521333824855655</v>
      </c>
      <c r="F337"/>
      <c r="M337" s="180">
        <v>45033</v>
      </c>
      <c r="N337">
        <v>6.7821384752874199</v>
      </c>
      <c r="O337">
        <v>8.5962454774366197</v>
      </c>
      <c r="P337" s="180">
        <v>45033</v>
      </c>
      <c r="Q337" s="173">
        <f t="shared" si="10"/>
        <v>-0.21103480663864921</v>
      </c>
      <c r="R337"/>
      <c r="AJ337" s="24">
        <v>4.8023383841843943</v>
      </c>
      <c r="AK337" s="24">
        <v>4.7687398825362655</v>
      </c>
      <c r="AL337" s="24">
        <v>4.6838724824871951</v>
      </c>
      <c r="AM337" s="24">
        <v>4.7444773408456795</v>
      </c>
      <c r="AN337" s="24">
        <v>4.687289624686624</v>
      </c>
      <c r="AX337" s="24">
        <v>4.4604709702218504</v>
      </c>
      <c r="AY337" s="24">
        <v>4.4457324867816181</v>
      </c>
      <c r="AZ337" s="24">
        <v>4.2273186796559976</v>
      </c>
      <c r="BA337" s="24">
        <v>4.1318567421356134</v>
      </c>
      <c r="BB337" s="24">
        <v>4.1422681137258195</v>
      </c>
      <c r="BC337" s="24">
        <v>4.2032600234349546</v>
      </c>
      <c r="BD337" s="24">
        <v>3.9967848789183344</v>
      </c>
      <c r="BE337" s="24">
        <v>3.9948205366532283</v>
      </c>
      <c r="BF337" s="24">
        <v>3.9832846354887894</v>
      </c>
      <c r="BG337" s="24">
        <v>4.2498768409098497</v>
      </c>
      <c r="BH337" s="24">
        <v>4.1076312412462732</v>
      </c>
      <c r="BI337" s="24">
        <v>4.0901767001248679</v>
      </c>
      <c r="BJ337" s="24">
        <v>4.0901618380304656</v>
      </c>
      <c r="BK337" s="24">
        <v>4.110908518666462</v>
      </c>
      <c r="BL337" s="24">
        <v>4.0932548151832702</v>
      </c>
      <c r="BM337" s="24">
        <v>4.0691226858184457</v>
      </c>
      <c r="BN337" s="24">
        <v>4.120354325814203</v>
      </c>
      <c r="BO337" s="24">
        <v>4.1678151102388243</v>
      </c>
      <c r="BP337" s="24">
        <v>4.2014393033331254</v>
      </c>
      <c r="BQ337" s="24">
        <v>4.3060270213518113</v>
      </c>
      <c r="BR337" s="24">
        <v>4.4568484250873661</v>
      </c>
      <c r="BS337" s="24">
        <v>4.4661577239546402</v>
      </c>
      <c r="BT337" s="24">
        <v>4.503994860573699</v>
      </c>
      <c r="BU337" s="24">
        <v>4.6921767690519003</v>
      </c>
      <c r="BV337" s="24">
        <v>4.8492687031685655</v>
      </c>
      <c r="BW337" s="24">
        <v>4.9692985628941244</v>
      </c>
      <c r="BX337" s="24">
        <v>4.9748716250252549</v>
      </c>
      <c r="BY337" s="24">
        <v>5.1330406737653638</v>
      </c>
      <c r="BZ337" s="24">
        <v>5.0633786626645945</v>
      </c>
      <c r="CA337" s="24">
        <v>4.8200411029461954</v>
      </c>
      <c r="CB337" s="24">
        <v>4.5368643806831459</v>
      </c>
      <c r="CC337" s="24">
        <v>3.9668636194560478</v>
      </c>
      <c r="CD337" s="24">
        <v>3.9237729051855483</v>
      </c>
      <c r="CE337" s="24">
        <v>3.8774224286366836</v>
      </c>
      <c r="CF337" s="24">
        <v>3.7698950246272656</v>
      </c>
      <c r="CG337" s="24">
        <v>3.7288884930224397</v>
      </c>
      <c r="CH337" s="24">
        <v>3.7849368787237756</v>
      </c>
      <c r="CI337" s="24">
        <v>3.759630040595737</v>
      </c>
      <c r="CJ337" s="24">
        <v>3.6318844960893761</v>
      </c>
      <c r="CK337" s="24">
        <v>3.9372743811659019</v>
      </c>
      <c r="CL337" s="24">
        <v>4.7039062777485237</v>
      </c>
      <c r="CM337" s="24">
        <v>5.812526929870935</v>
      </c>
      <c r="CN337" s="24">
        <v>6.1974233562454364</v>
      </c>
    </row>
    <row r="338" spans="1:92" ht="14.4" x14ac:dyDescent="0.3">
      <c r="A338" s="180">
        <v>45030</v>
      </c>
      <c r="B338">
        <v>1.23622929047126</v>
      </c>
      <c r="C338">
        <v>0.95755411073053298</v>
      </c>
      <c r="D338" s="180">
        <v>45030</v>
      </c>
      <c r="E338" s="173">
        <f t="shared" si="11"/>
        <v>0.29102812741111972</v>
      </c>
      <c r="F338"/>
      <c r="M338" s="180">
        <v>45030</v>
      </c>
      <c r="N338">
        <v>6.6256178776816803</v>
      </c>
      <c r="O338">
        <v>8.3516625727516107</v>
      </c>
      <c r="P338" s="180">
        <v>45030</v>
      </c>
      <c r="Q338" s="173">
        <f t="shared" si="10"/>
        <v>-0.20667078920326312</v>
      </c>
      <c r="R338"/>
      <c r="AJ338" s="24">
        <v>5.9667587333126608</v>
      </c>
      <c r="AK338" s="24">
        <v>5.8218303737573907</v>
      </c>
      <c r="AL338" s="24">
        <v>5.7998027343188117</v>
      </c>
      <c r="AM338" s="24">
        <v>5.892644415874174</v>
      </c>
      <c r="AN338" s="24">
        <v>7.2028696901304841</v>
      </c>
      <c r="AX338" s="24">
        <v>5.7703585546182596</v>
      </c>
      <c r="AY338" s="24">
        <v>5.551932180061411</v>
      </c>
      <c r="AZ338" s="24">
        <v>5.4636555649583238</v>
      </c>
      <c r="BA338" s="24">
        <v>5.4688508825844258</v>
      </c>
      <c r="BB338" s="24">
        <v>5.4376997199590704</v>
      </c>
      <c r="BC338" s="24">
        <v>5.3540066285993104</v>
      </c>
      <c r="BD338" s="24">
        <v>5.2069151431201677</v>
      </c>
      <c r="BE338" s="24">
        <v>5.18386908582817</v>
      </c>
      <c r="BF338" s="24">
        <v>5.1492273765040046</v>
      </c>
      <c r="BG338" s="24">
        <v>4.8790365706370658</v>
      </c>
      <c r="BH338" s="24">
        <v>4.7038456395057509</v>
      </c>
      <c r="BI338" s="24">
        <v>4.7342061510245257</v>
      </c>
      <c r="BJ338" s="24">
        <v>4.7164821376194839</v>
      </c>
      <c r="BK338" s="24">
        <v>4.852931096464113</v>
      </c>
      <c r="BL338" s="24">
        <v>4.9644584363201716</v>
      </c>
      <c r="BM338" s="24">
        <v>4.9726942119472417</v>
      </c>
      <c r="BN338" s="24">
        <v>5.0429735661591684</v>
      </c>
      <c r="BO338" s="24">
        <v>5.0914868521795453</v>
      </c>
      <c r="BP338" s="24">
        <v>5.12397405022495</v>
      </c>
      <c r="BQ338" s="24">
        <v>5.1648553903298389</v>
      </c>
      <c r="BR338" s="24">
        <v>5.4186813700286818</v>
      </c>
      <c r="BS338" s="24">
        <v>5.5279107840775641</v>
      </c>
      <c r="BT338" s="24">
        <v>5.5443186049185726</v>
      </c>
      <c r="BU338" s="24">
        <v>5.7135277870606735</v>
      </c>
      <c r="BV338" s="24">
        <v>5.90802135059148</v>
      </c>
      <c r="BW338" s="24">
        <v>6.037070368914411</v>
      </c>
      <c r="BX338" s="24">
        <v>5.9860899274095889</v>
      </c>
      <c r="BY338" s="24">
        <v>5.8283296516950411</v>
      </c>
      <c r="BZ338" s="24">
        <v>5.7902878469392816</v>
      </c>
      <c r="CA338" s="24">
        <v>5.6906599758356462</v>
      </c>
      <c r="CB338" s="24">
        <v>5.4728543304103274</v>
      </c>
      <c r="CC338" s="24">
        <v>4.8167442984304056</v>
      </c>
      <c r="CD338" s="24">
        <v>4.7199219667810164</v>
      </c>
      <c r="CE338" s="24">
        <v>4.7354021392147958</v>
      </c>
      <c r="CF338" s="24">
        <v>4.5355442409548639</v>
      </c>
      <c r="CG338" s="24">
        <v>4.4508696015852012</v>
      </c>
      <c r="CH338" s="24">
        <v>4.5595321171322327</v>
      </c>
      <c r="CI338" s="24">
        <v>4.5700428240491062</v>
      </c>
      <c r="CJ338" s="24">
        <v>4.481807878267948</v>
      </c>
      <c r="CK338" s="24">
        <v>4.7480754363016828</v>
      </c>
      <c r="CL338" s="24">
        <v>5.4079137392119909</v>
      </c>
      <c r="CM338" s="24">
        <v>5.8593833198632144</v>
      </c>
      <c r="CN338" s="24">
        <v>6.1857855156177601</v>
      </c>
    </row>
    <row r="339" spans="1:92" ht="14.4" x14ac:dyDescent="0.3">
      <c r="A339" s="180">
        <v>45029</v>
      </c>
      <c r="B339">
        <v>1.27132133929584</v>
      </c>
      <c r="C339">
        <v>0.96842829150298504</v>
      </c>
      <c r="D339" s="180">
        <v>45029</v>
      </c>
      <c r="E339" s="173">
        <f t="shared" si="11"/>
        <v>0.3127676570897881</v>
      </c>
      <c r="F339"/>
      <c r="M339" s="180">
        <v>45029</v>
      </c>
      <c r="N339">
        <v>6.8136950473853499</v>
      </c>
      <c r="O339">
        <v>8.4474263350941996</v>
      </c>
      <c r="P339" s="180">
        <v>45029</v>
      </c>
      <c r="Q339" s="173">
        <f t="shared" si="10"/>
        <v>-0.19339988570502656</v>
      </c>
      <c r="R339"/>
      <c r="AJ339" s="24">
        <v>5.7141037239717232</v>
      </c>
      <c r="AK339" s="24">
        <v>5.6040671001087556</v>
      </c>
      <c r="AL339" s="24">
        <v>5.6608966605969213</v>
      </c>
      <c r="AM339" s="24">
        <v>5.6018157006883627</v>
      </c>
      <c r="AN339" s="24">
        <v>5.7139064779625413</v>
      </c>
      <c r="AO339" s="23" t="s">
        <v>60</v>
      </c>
      <c r="AP339" s="23" t="s">
        <v>61</v>
      </c>
      <c r="AQ339" s="23" t="s">
        <v>62</v>
      </c>
      <c r="AR339" s="23" t="s">
        <v>63</v>
      </c>
      <c r="AS339" s="23" t="s">
        <v>64</v>
      </c>
      <c r="AT339" s="23" t="s">
        <v>65</v>
      </c>
      <c r="AU339" s="23" t="s">
        <v>66</v>
      </c>
      <c r="AV339" s="23" t="s">
        <v>67</v>
      </c>
      <c r="AW339" s="23" t="s">
        <v>68</v>
      </c>
      <c r="AX339" s="24">
        <v>5.4795763024935722</v>
      </c>
      <c r="AY339" s="24">
        <v>5.4167293439691138</v>
      </c>
      <c r="AZ339" s="24">
        <v>5.2623232353125697</v>
      </c>
      <c r="BA339" s="24">
        <v>5.2654230219161366</v>
      </c>
      <c r="BB339" s="24">
        <v>5.2619301961141494</v>
      </c>
      <c r="BC339" s="24">
        <v>5.164454024955349</v>
      </c>
      <c r="BD339" s="24">
        <v>5.0046186217820514</v>
      </c>
      <c r="BE339" s="24">
        <v>5.0059022143076888</v>
      </c>
      <c r="BF339" s="24">
        <v>5.034848281879956</v>
      </c>
      <c r="BG339" s="24">
        <v>4.9684934387776325</v>
      </c>
      <c r="BH339" s="24">
        <v>4.8454175117796883</v>
      </c>
      <c r="BI339" s="24">
        <v>4.8523250761369869</v>
      </c>
      <c r="BJ339" s="24">
        <v>4.8906201936423939</v>
      </c>
      <c r="BK339" s="24">
        <v>4.6716666764244277</v>
      </c>
      <c r="BL339" s="24">
        <v>4.6053523922839759</v>
      </c>
      <c r="BM339" s="24">
        <v>4.6356843241337469</v>
      </c>
      <c r="BN339" s="24">
        <v>4.654226859069821</v>
      </c>
      <c r="BO339" s="24">
        <v>4.6818977907556585</v>
      </c>
      <c r="BP339" s="24">
        <v>4.6332507695117373</v>
      </c>
      <c r="BQ339" s="24">
        <v>4.7400265980245253</v>
      </c>
      <c r="BR339" s="24">
        <v>4.7784006813492947</v>
      </c>
      <c r="BS339" s="24">
        <v>4.8157285084600332</v>
      </c>
      <c r="BT339" s="24">
        <v>4.8272580542480217</v>
      </c>
      <c r="BU339" s="24">
        <v>4.9369291382362572</v>
      </c>
      <c r="BV339" s="24">
        <v>5.1059723076195027</v>
      </c>
      <c r="BW339" s="24">
        <v>5.2103796719395117</v>
      </c>
      <c r="BX339" s="24">
        <v>5.2061528520636644</v>
      </c>
      <c r="BY339" s="24">
        <v>5.2929644602923904</v>
      </c>
      <c r="BZ339" s="24">
        <v>5.3351631209542401</v>
      </c>
      <c r="CA339" s="24">
        <v>5.1797476495660355</v>
      </c>
      <c r="CB339" s="24">
        <v>5.0095304745561409</v>
      </c>
      <c r="CC339" s="24">
        <v>4.7137684657895003</v>
      </c>
      <c r="CD339" s="24">
        <v>4.4687188279157297</v>
      </c>
      <c r="CE339" s="24">
        <v>4.5926848679790151</v>
      </c>
      <c r="CF339" s="24">
        <v>4.6633909301723095</v>
      </c>
      <c r="CG339" s="24">
        <v>4.6355982305789727</v>
      </c>
      <c r="CH339" s="24">
        <v>4.8146508316123908</v>
      </c>
      <c r="CI339" s="24">
        <v>4.6995053521000445</v>
      </c>
      <c r="CJ339" s="24">
        <v>4.5068285279565776</v>
      </c>
      <c r="CK339" s="24">
        <v>4.6639965800013812</v>
      </c>
      <c r="CL339" s="24">
        <v>5.0741411410212054</v>
      </c>
      <c r="CM339" s="24">
        <v>5.4907253427833824</v>
      </c>
      <c r="CN339" s="24">
        <v>5.6812341511633022</v>
      </c>
    </row>
    <row r="340" spans="1:92" ht="14.4" x14ac:dyDescent="0.3">
      <c r="A340" s="180">
        <v>45028</v>
      </c>
      <c r="B340">
        <v>1.25389307343666</v>
      </c>
      <c r="C340">
        <v>0.95551125517402402</v>
      </c>
      <c r="D340" s="180">
        <v>45028</v>
      </c>
      <c r="E340" s="173">
        <f t="shared" si="11"/>
        <v>0.31227451968453551</v>
      </c>
      <c r="F340"/>
      <c r="M340" s="180">
        <v>45028</v>
      </c>
      <c r="N340">
        <v>6.7202875939754696</v>
      </c>
      <c r="O340">
        <v>8.3364066720737995</v>
      </c>
      <c r="P340" s="180">
        <v>45028</v>
      </c>
      <c r="Q340" s="173">
        <f t="shared" si="10"/>
        <v>-0.19386279264808196</v>
      </c>
      <c r="R340"/>
      <c r="AJ340" s="24">
        <v>6.1210073256376401</v>
      </c>
      <c r="AK340" s="24">
        <v>6.1035076371207895</v>
      </c>
      <c r="AL340" s="24">
        <v>6.1292246705789513</v>
      </c>
      <c r="AM340" s="24">
        <v>6.0838212823617228</v>
      </c>
      <c r="AN340" s="24">
        <v>5.9562444085502548</v>
      </c>
      <c r="AO340" s="24">
        <v>70.103215014882835</v>
      </c>
      <c r="AP340" s="24">
        <v>68.631998790000964</v>
      </c>
      <c r="AQ340" s="24">
        <v>66.663902857179508</v>
      </c>
      <c r="AR340" s="24">
        <v>64.879971374701952</v>
      </c>
      <c r="AS340" s="24">
        <v>64.714390927641432</v>
      </c>
      <c r="AT340" s="24">
        <v>63.190110423266468</v>
      </c>
      <c r="AU340" s="24">
        <v>63.525375663827568</v>
      </c>
      <c r="AV340" s="24">
        <v>64.894029775784347</v>
      </c>
      <c r="AW340" s="24">
        <v>63.486815681355544</v>
      </c>
      <c r="AX340" s="24">
        <v>5.6658253144395427</v>
      </c>
      <c r="AY340" s="24">
        <v>5.5450034195149236</v>
      </c>
      <c r="AZ340" s="24">
        <v>5.3723814856827721</v>
      </c>
      <c r="BA340" s="24">
        <v>5.3790271282137185</v>
      </c>
      <c r="BB340" s="24">
        <v>5.3463169696626016</v>
      </c>
      <c r="BC340" s="24">
        <v>5.2770080721936266</v>
      </c>
      <c r="BD340" s="24">
        <v>5.1351396417140247</v>
      </c>
      <c r="BE340" s="24">
        <v>5.1805808159763798</v>
      </c>
      <c r="BF340" s="24">
        <v>5.2062942205242848</v>
      </c>
      <c r="BG340" s="24">
        <v>5.1643767349266634</v>
      </c>
      <c r="BH340" s="24">
        <v>5.0019578612399282</v>
      </c>
      <c r="BI340" s="24">
        <v>5.0612010045068994</v>
      </c>
      <c r="BJ340" s="24">
        <v>5.0876304622548556</v>
      </c>
      <c r="BK340" s="24">
        <v>5.0275950281295545</v>
      </c>
      <c r="BL340" s="24">
        <v>4.9751120697234654</v>
      </c>
      <c r="BM340" s="24">
        <v>4.9967781117539767</v>
      </c>
      <c r="BN340" s="24">
        <v>5.0074023543999457</v>
      </c>
      <c r="BO340" s="24">
        <v>4.995348802323277</v>
      </c>
      <c r="BP340" s="24">
        <v>4.9106023330869117</v>
      </c>
      <c r="BQ340" s="24">
        <v>5.0207316894469116</v>
      </c>
      <c r="BR340" s="24">
        <v>5.0828732222666879</v>
      </c>
      <c r="BS340" s="24">
        <v>5.090344939362895</v>
      </c>
      <c r="BT340" s="24">
        <v>5.0357390906972732</v>
      </c>
      <c r="BU340" s="24">
        <v>5.2016129991552482</v>
      </c>
      <c r="BV340" s="24">
        <v>5.3169226729935906</v>
      </c>
      <c r="BW340" s="24">
        <v>5.395054258007173</v>
      </c>
      <c r="BX340" s="24">
        <v>5.3608875222325931</v>
      </c>
      <c r="BY340" s="24">
        <v>5.5069711267428652</v>
      </c>
      <c r="BZ340" s="24">
        <v>5.541189808387549</v>
      </c>
      <c r="CA340" s="24">
        <v>5.4648253719322319</v>
      </c>
      <c r="CB340" s="24">
        <v>5.3389552170997554</v>
      </c>
      <c r="CC340" s="24">
        <v>5.3423935828177314</v>
      </c>
      <c r="CD340" s="24">
        <v>4.9316820745287506</v>
      </c>
      <c r="CE340" s="24">
        <v>5.0236512346599049</v>
      </c>
      <c r="CF340" s="24">
        <v>5.0594441315475338</v>
      </c>
      <c r="CG340" s="24">
        <v>5.0907331425147913</v>
      </c>
      <c r="CH340" s="24">
        <v>5.1531195746593577</v>
      </c>
      <c r="CI340" s="24">
        <v>4.9660410958336341</v>
      </c>
      <c r="CJ340" s="24">
        <v>4.7157797126449701</v>
      </c>
      <c r="CK340" s="24">
        <v>4.7829889257005469</v>
      </c>
      <c r="CL340" s="24">
        <v>4.9992818310573863</v>
      </c>
      <c r="CM340" s="24">
        <v>5.2476814130707226</v>
      </c>
      <c r="CN340" s="24">
        <v>5.3867882635575493</v>
      </c>
    </row>
    <row r="341" spans="1:92" ht="14.4" x14ac:dyDescent="0.3">
      <c r="A341" s="180">
        <v>45027</v>
      </c>
      <c r="B341">
        <v>1.2569547958173199</v>
      </c>
      <c r="C341">
        <v>0.96303175614032699</v>
      </c>
      <c r="D341" s="180">
        <v>45027</v>
      </c>
      <c r="E341" s="173">
        <f t="shared" si="11"/>
        <v>0.30520596834209102</v>
      </c>
      <c r="F341"/>
      <c r="M341" s="180">
        <v>45027</v>
      </c>
      <c r="N341">
        <v>6.7366970114663998</v>
      </c>
      <c r="O341">
        <v>8.3992102904079609</v>
      </c>
      <c r="P341" s="180">
        <v>45027</v>
      </c>
      <c r="Q341" s="173">
        <f t="shared" si="10"/>
        <v>-0.19793685613993725</v>
      </c>
      <c r="R341"/>
      <c r="AJ341" s="24">
        <v>6.6096878624827369</v>
      </c>
      <c r="AK341" s="24">
        <v>6.6255752501858263</v>
      </c>
      <c r="AL341" s="24">
        <v>6.629183683628745</v>
      </c>
      <c r="AM341" s="24">
        <v>6.5467452324236977</v>
      </c>
      <c r="AN341" s="24">
        <v>6.3936211151126159</v>
      </c>
      <c r="AO341" s="24">
        <v>86.91799683772517</v>
      </c>
      <c r="AP341" s="24">
        <v>86.287098865821193</v>
      </c>
      <c r="AQ341" s="24">
        <v>85.953134512033429</v>
      </c>
      <c r="AR341" s="24">
        <v>81.548276138008973</v>
      </c>
      <c r="AS341" s="24">
        <v>80.470207535333898</v>
      </c>
      <c r="AT341" s="24">
        <v>79.677301261989513</v>
      </c>
      <c r="AU341" s="24">
        <v>79.534155346929182</v>
      </c>
      <c r="AV341" s="24">
        <v>74.839074034997338</v>
      </c>
      <c r="AW341" s="24">
        <v>78.692421858998415</v>
      </c>
      <c r="AX341" s="24">
        <v>6.0665491647031091</v>
      </c>
      <c r="AY341" s="24">
        <v>5.9442144349609327</v>
      </c>
      <c r="AZ341" s="24">
        <v>5.7580040257496394</v>
      </c>
      <c r="BA341" s="24">
        <v>5.8322738565151608</v>
      </c>
      <c r="BB341" s="24">
        <v>5.8111113622602932</v>
      </c>
      <c r="BC341" s="24">
        <v>5.7055318243727013</v>
      </c>
      <c r="BD341" s="24">
        <v>5.5447419537773701</v>
      </c>
      <c r="BE341" s="24">
        <v>5.5985037355798601</v>
      </c>
      <c r="BF341" s="24">
        <v>5.6183521369868865</v>
      </c>
      <c r="BG341" s="24">
        <v>5.5750721947029573</v>
      </c>
      <c r="BH341" s="24">
        <v>5.4054066824509484</v>
      </c>
      <c r="BI341" s="24">
        <v>5.497690797755002</v>
      </c>
      <c r="BJ341" s="24">
        <v>5.5313120382677727</v>
      </c>
      <c r="BK341" s="24">
        <v>5.4607351314416448</v>
      </c>
      <c r="BL341" s="24">
        <v>5.4077318266225607</v>
      </c>
      <c r="BM341" s="24">
        <v>5.4417472352728087</v>
      </c>
      <c r="BN341" s="24">
        <v>5.4624534311924027</v>
      </c>
      <c r="BO341" s="24">
        <v>5.4558337221769619</v>
      </c>
      <c r="BP341" s="24">
        <v>5.3468952227661131</v>
      </c>
      <c r="BQ341" s="24">
        <v>5.4435174963293358</v>
      </c>
      <c r="BR341" s="24">
        <v>5.50475854003591</v>
      </c>
      <c r="BS341" s="24">
        <v>5.5003098447437004</v>
      </c>
      <c r="BT341" s="24">
        <v>5.429347194850549</v>
      </c>
      <c r="BU341" s="24">
        <v>5.5778142013287546</v>
      </c>
      <c r="BV341" s="24">
        <v>5.6626216621576519</v>
      </c>
      <c r="BW341" s="24">
        <v>5.7110521000425267</v>
      </c>
      <c r="BX341" s="24">
        <v>5.6257432130974241</v>
      </c>
      <c r="BY341" s="24">
        <v>5.7931794796089804</v>
      </c>
      <c r="BZ341" s="24">
        <v>5.8534070926554671</v>
      </c>
      <c r="CA341" s="24">
        <v>5.8004020350717838</v>
      </c>
      <c r="CB341" s="24">
        <v>5.6536742326755807</v>
      </c>
      <c r="CC341" s="24">
        <v>5.816398046133652</v>
      </c>
      <c r="CD341" s="24">
        <v>5.4191472740583686</v>
      </c>
      <c r="CE341" s="24">
        <v>5.4142077637400376</v>
      </c>
      <c r="CF341" s="24">
        <v>5.7011367977760523</v>
      </c>
      <c r="CG341" s="24">
        <v>5.8083296196895438</v>
      </c>
      <c r="CH341" s="24">
        <v>5.5927282381176076</v>
      </c>
      <c r="CI341" s="24">
        <v>5.4118407730827292</v>
      </c>
      <c r="CJ341" s="24">
        <v>5.0146278003791327</v>
      </c>
      <c r="CK341" s="24">
        <v>5.1380516480607392</v>
      </c>
      <c r="CL341" s="24">
        <v>5.3211637301743062</v>
      </c>
      <c r="CM341" s="24">
        <v>5.3770200781035697</v>
      </c>
      <c r="CN341" s="24">
        <v>5.594609202370405</v>
      </c>
    </row>
    <row r="342" spans="1:92" ht="14.4" x14ac:dyDescent="0.3">
      <c r="A342" s="180">
        <v>45026</v>
      </c>
      <c r="B342">
        <v>1.2567192787111201</v>
      </c>
      <c r="C342">
        <v>0.95614530491104599</v>
      </c>
      <c r="D342" s="180">
        <v>45026</v>
      </c>
      <c r="E342" s="173">
        <f t="shared" si="11"/>
        <v>0.31436014197448547</v>
      </c>
      <c r="F342"/>
      <c r="M342" s="180">
        <v>45026</v>
      </c>
      <c r="N342">
        <v>6.7354347485824801</v>
      </c>
      <c r="O342">
        <v>8.3538384678087496</v>
      </c>
      <c r="P342" s="180">
        <v>45026</v>
      </c>
      <c r="Q342" s="173">
        <f t="shared" si="10"/>
        <v>-0.19373174684460762</v>
      </c>
      <c r="R342"/>
      <c r="AJ342" s="25">
        <v>5.5398847877733344</v>
      </c>
      <c r="AK342" s="25">
        <v>5.4503003460334103</v>
      </c>
      <c r="AL342" s="25">
        <v>5.4206270704562574</v>
      </c>
      <c r="AM342" s="25">
        <v>5.4275637408096706</v>
      </c>
      <c r="AN342" s="25">
        <v>5.858101995159636</v>
      </c>
      <c r="AO342" s="24">
        <v>82.93610102200968</v>
      </c>
      <c r="AP342" s="24">
        <v>81.419678848729319</v>
      </c>
      <c r="AQ342" s="24">
        <v>80.593895807172032</v>
      </c>
      <c r="AR342" s="24">
        <v>79.570862325727589</v>
      </c>
      <c r="AS342" s="24">
        <v>79.968900630702464</v>
      </c>
      <c r="AT342" s="24">
        <v>79.755090351506041</v>
      </c>
      <c r="AU342" s="24">
        <v>79.626983090269633</v>
      </c>
      <c r="AV342" s="24">
        <v>78.276854865364996</v>
      </c>
      <c r="AW342" s="24">
        <v>79.146815138616802</v>
      </c>
      <c r="AX342" s="25">
        <v>5.1844684300368407</v>
      </c>
      <c r="AY342" s="25">
        <v>5.0587183680763044</v>
      </c>
      <c r="AZ342" s="25">
        <v>4.9173706690188554</v>
      </c>
      <c r="BA342" s="25">
        <v>4.8770870450367125</v>
      </c>
      <c r="BB342" s="25">
        <v>4.8688543915518867</v>
      </c>
      <c r="BC342" s="25">
        <v>4.8464230596014923</v>
      </c>
      <c r="BD342" s="25">
        <v>4.6739063870793967</v>
      </c>
      <c r="BE342" s="25">
        <v>4.6724429195203649</v>
      </c>
      <c r="BF342" s="25">
        <v>4.6658590874352521</v>
      </c>
      <c r="BG342" s="25">
        <v>4.6489913219672214</v>
      </c>
      <c r="BH342" s="25">
        <v>4.4972503580984258</v>
      </c>
      <c r="BI342" s="25">
        <v>4.5078100847152243</v>
      </c>
      <c r="BJ342" s="25">
        <v>4.5104796038173189</v>
      </c>
      <c r="BK342" s="25">
        <v>4.5328670052550599</v>
      </c>
      <c r="BL342" s="25">
        <v>4.5375406636454052</v>
      </c>
      <c r="BM342" s="25">
        <v>4.5334679584142519</v>
      </c>
      <c r="BN342" s="25">
        <v>4.5831397296902106</v>
      </c>
      <c r="BO342" s="25">
        <v>4.6278818168759379</v>
      </c>
      <c r="BP342" s="25">
        <v>4.6419950010135569</v>
      </c>
      <c r="BQ342" s="25">
        <v>4.7261801677213917</v>
      </c>
      <c r="BR342" s="25">
        <v>4.8939381294060116</v>
      </c>
      <c r="BS342" s="25">
        <v>4.9440036268468841</v>
      </c>
      <c r="BT342" s="25">
        <v>4.9703970379025897</v>
      </c>
      <c r="BU342" s="25">
        <v>5.1441146370060684</v>
      </c>
      <c r="BV342" s="25">
        <v>5.3179097092209009</v>
      </c>
      <c r="BW342" s="25">
        <v>5.4381176214093738</v>
      </c>
      <c r="BX342" s="25">
        <v>5.4230320490927912</v>
      </c>
      <c r="BY342" s="25">
        <v>5.4459300503839065</v>
      </c>
      <c r="BZ342" s="25">
        <v>5.4115146634722233</v>
      </c>
      <c r="CA342" s="25">
        <v>5.224610409434459</v>
      </c>
      <c r="CB342" s="25">
        <v>4.9725355314279875</v>
      </c>
      <c r="CC342" s="25">
        <v>4.4478589735709653</v>
      </c>
      <c r="CD342" s="25">
        <v>4.3459033030284298</v>
      </c>
      <c r="CE342" s="25">
        <v>4.3550218097383295</v>
      </c>
      <c r="CF342" s="25">
        <v>4.2486416828304838</v>
      </c>
      <c r="CG342" s="25">
        <v>4.1988859672098231</v>
      </c>
      <c r="CH342" s="25">
        <v>4.2870201416996201</v>
      </c>
      <c r="CI342" s="25">
        <v>4.2464438478589539</v>
      </c>
      <c r="CJ342" s="25">
        <v>4.1145320408328416</v>
      </c>
      <c r="CK342" s="25">
        <v>4.3752750094320074</v>
      </c>
      <c r="CL342" s="25">
        <v>5.0300187149523943</v>
      </c>
      <c r="CM342" s="25">
        <v>5.7558394818910914</v>
      </c>
      <c r="CN342" s="25">
        <v>6.080804010725811</v>
      </c>
    </row>
    <row r="343" spans="1:92" ht="14.4" x14ac:dyDescent="0.3">
      <c r="A343" s="180">
        <v>45022</v>
      </c>
      <c r="B343">
        <v>1.24871169710014</v>
      </c>
      <c r="C343">
        <v>0.95139787701325895</v>
      </c>
      <c r="D343" s="180">
        <v>45022</v>
      </c>
      <c r="E343" s="173">
        <f t="shared" si="11"/>
        <v>0.31250208484829062</v>
      </c>
      <c r="F343"/>
      <c r="M343" s="180">
        <v>45022</v>
      </c>
      <c r="N343">
        <v>6.6925178105292904</v>
      </c>
      <c r="O343">
        <v>8.32035647516296</v>
      </c>
      <c r="P343" s="180">
        <v>45022</v>
      </c>
      <c r="Q343" s="173">
        <f t="shared" si="10"/>
        <v>-0.19564530311807191</v>
      </c>
      <c r="R343"/>
      <c r="AJ343" s="20">
        <f>AVERAGE(AJ338:AM338)</f>
        <v>5.8702590643157588</v>
      </c>
      <c r="AN343" s="20">
        <f>AVERAGE(AN338:AQ338)</f>
        <v>7.2028696901304841</v>
      </c>
      <c r="AO343" s="24">
        <v>79.836963948605145</v>
      </c>
      <c r="AP343" s="24">
        <v>78.982454427942514</v>
      </c>
      <c r="AQ343" s="24">
        <v>77.983890030955521</v>
      </c>
      <c r="AR343" s="24">
        <v>75.67020472870793</v>
      </c>
      <c r="AS343" s="24">
        <v>75.971382356697376</v>
      </c>
      <c r="AT343" s="24">
        <v>75.28972861805731</v>
      </c>
      <c r="AU343" s="24">
        <v>74.632858837978446</v>
      </c>
      <c r="AV343" s="24">
        <v>72.658128156413767</v>
      </c>
      <c r="AW343" s="24">
        <v>73.797036501993745</v>
      </c>
      <c r="AZ343" s="20">
        <f>AVERAGE(AZ338:BC338)</f>
        <v>5.4310531990252828</v>
      </c>
      <c r="BD343" s="20">
        <f>AVERAGE(BD338:BG338)</f>
        <v>5.104762044022352</v>
      </c>
      <c r="BH343" s="20">
        <f>AVERAGE(BH338:BK338)</f>
        <v>4.7518662561534679</v>
      </c>
      <c r="BL343" s="20">
        <f>AVERAGE(BL338:BO338)</f>
        <v>5.0179032666515324</v>
      </c>
      <c r="BP343" s="20">
        <f>AVERAGE(BP338:BS338)</f>
        <v>5.3088553986652585</v>
      </c>
      <c r="BT343" s="20">
        <f>AVERAGE(BT338:BW338)</f>
        <v>5.8007345278712839</v>
      </c>
      <c r="BX343" s="20">
        <f>AVERAGE(BX338:CA338)</f>
        <v>5.8238418504698899</v>
      </c>
      <c r="CB343" s="20">
        <f>AVERAGE(CB338:CE338)</f>
        <v>4.9362306837091356</v>
      </c>
      <c r="CF343" s="20">
        <f>AVERAGE(CF338:CI338)</f>
        <v>4.5289971959303514</v>
      </c>
      <c r="CJ343" s="20">
        <f>AVERAGE(CJ338:CM338)</f>
        <v>5.1242950934112095</v>
      </c>
      <c r="CN343" s="20">
        <f>AVERAGE(CN338:CQ338)</f>
        <v>6.1857855156177601</v>
      </c>
    </row>
    <row r="344" spans="1:92" ht="14.4" x14ac:dyDescent="0.3">
      <c r="A344" s="180">
        <v>45021</v>
      </c>
      <c r="B344">
        <v>1.2025503442839101</v>
      </c>
      <c r="C344">
        <v>0.938866876939768</v>
      </c>
      <c r="D344" s="180">
        <v>45021</v>
      </c>
      <c r="E344" s="173">
        <f t="shared" si="11"/>
        <v>0.28085288108535367</v>
      </c>
      <c r="F344"/>
      <c r="M344" s="180">
        <v>45021</v>
      </c>
      <c r="N344">
        <v>6.4451142852815098</v>
      </c>
      <c r="O344">
        <v>8.2321969394164505</v>
      </c>
      <c r="P344" s="180">
        <v>45021</v>
      </c>
      <c r="Q344" s="173">
        <f t="shared" si="10"/>
        <v>-0.21708453615562073</v>
      </c>
      <c r="R344"/>
      <c r="AO344" s="24">
        <v>72.582905980737578</v>
      </c>
      <c r="AP344" s="24">
        <v>71.974145522428159</v>
      </c>
      <c r="AQ344" s="24">
        <v>70.062446394626491</v>
      </c>
      <c r="AR344" s="24">
        <v>67.493715170102405</v>
      </c>
      <c r="AS344" s="24">
        <v>68.174909276065122</v>
      </c>
      <c r="AT344" s="24">
        <v>67.801388373361434</v>
      </c>
      <c r="AU344" s="24">
        <v>66.966928341322685</v>
      </c>
      <c r="AV344" s="24">
        <v>64.584148934803864</v>
      </c>
      <c r="AW344" s="24">
        <v>66.165917907364957</v>
      </c>
    </row>
    <row r="345" spans="1:92" ht="14.4" x14ac:dyDescent="0.3">
      <c r="A345" s="180">
        <v>45020</v>
      </c>
      <c r="B345">
        <v>1.2541285905428601</v>
      </c>
      <c r="C345">
        <v>0.94672590142818203</v>
      </c>
      <c r="D345" s="180">
        <v>45020</v>
      </c>
      <c r="E345" s="173">
        <f t="shared" si="11"/>
        <v>0.32470083331505578</v>
      </c>
      <c r="F345"/>
      <c r="M345" s="180">
        <v>45020</v>
      </c>
      <c r="N345">
        <v>6.7215498568593901</v>
      </c>
      <c r="O345">
        <v>8.2834049808553303</v>
      </c>
      <c r="P345" s="180">
        <v>45020</v>
      </c>
      <c r="Q345" s="173">
        <f t="shared" si="10"/>
        <v>-0.18855230760849093</v>
      </c>
      <c r="R345"/>
      <c r="AM345" s="5" t="s">
        <v>118</v>
      </c>
      <c r="AO345" s="25">
        <v>78.155940813928055</v>
      </c>
      <c r="AP345" s="25">
        <v>77.069487925345797</v>
      </c>
      <c r="AQ345" s="25">
        <v>75.813062063587338</v>
      </c>
      <c r="AR345" s="25">
        <v>73.217958327408567</v>
      </c>
      <c r="AS345" s="25">
        <v>72.790229236282372</v>
      </c>
      <c r="AT345" s="25">
        <v>71.425592906829465</v>
      </c>
      <c r="AU345" s="25">
        <v>71.495667715022819</v>
      </c>
      <c r="AV345" s="25">
        <v>70.439805301349168</v>
      </c>
      <c r="AW345" s="25">
        <v>71.073477984926768</v>
      </c>
    </row>
    <row r="346" spans="1:92" x14ac:dyDescent="0.25">
      <c r="A346" s="180">
        <v>45019</v>
      </c>
      <c r="B346">
        <v>1.28545236566816</v>
      </c>
      <c r="C346">
        <v>0.96626723935909598</v>
      </c>
      <c r="D346" s="180">
        <v>45019</v>
      </c>
      <c r="E346" s="173">
        <f t="shared" si="11"/>
        <v>0.33032800172421511</v>
      </c>
      <c r="F346"/>
      <c r="M346" s="180">
        <v>45019</v>
      </c>
      <c r="N346">
        <v>6.8894308204203796</v>
      </c>
      <c r="O346">
        <v>8.4382143032945809</v>
      </c>
      <c r="P346" s="180">
        <v>45019</v>
      </c>
      <c r="Q346" s="173">
        <f t="shared" si="10"/>
        <v>-0.18354398539860511</v>
      </c>
      <c r="R346"/>
      <c r="AR346" s="20">
        <f>AVERAGE(AR341:AU341)</f>
        <v>80.307485070565392</v>
      </c>
      <c r="AV346" s="20">
        <f>AVERAGE(AV364:AY364)</f>
        <v>38.662438822538036</v>
      </c>
    </row>
    <row r="347" spans="1:92" x14ac:dyDescent="0.25">
      <c r="A347" s="180">
        <v>45016</v>
      </c>
      <c r="B347">
        <v>1.30711993943904</v>
      </c>
      <c r="C347">
        <v>0.97699030991832303</v>
      </c>
      <c r="D347" s="180">
        <v>45016</v>
      </c>
      <c r="E347" s="173">
        <f t="shared" si="11"/>
        <v>0.33790471222617963</v>
      </c>
      <c r="F347"/>
      <c r="M347" s="180">
        <v>45016</v>
      </c>
      <c r="N347">
        <v>7.0055590057407704</v>
      </c>
      <c r="O347">
        <v>8.5297269491553003</v>
      </c>
      <c r="P347" s="180">
        <v>45016</v>
      </c>
      <c r="Q347" s="173">
        <f t="shared" si="10"/>
        <v>-0.17868894895462842</v>
      </c>
      <c r="R347"/>
    </row>
    <row r="348" spans="1:92" x14ac:dyDescent="0.25">
      <c r="A348" s="180">
        <v>45015</v>
      </c>
      <c r="B348">
        <v>1.2991123578280599</v>
      </c>
      <c r="C348">
        <v>0.96698280182159102</v>
      </c>
      <c r="D348" s="180">
        <v>45015</v>
      </c>
      <c r="E348" s="173">
        <f t="shared" si="11"/>
        <v>0.34346997214511682</v>
      </c>
      <c r="F348"/>
      <c r="M348" s="180">
        <v>45015</v>
      </c>
      <c r="N348">
        <v>6.9626420676875904</v>
      </c>
      <c r="O348">
        <v>8.4599515508895706</v>
      </c>
      <c r="P348" s="180">
        <v>45015</v>
      </c>
      <c r="Q348" s="173">
        <f t="shared" si="10"/>
        <v>-0.17698795013129087</v>
      </c>
      <c r="R348"/>
      <c r="AJ348" s="20">
        <f>AVERAGE(AJ351:AM351)</f>
        <v>1.1238761974246556</v>
      </c>
      <c r="AN348" s="20">
        <f>AVERAGE(AN351:AQ351)</f>
        <v>0.8049688839791187</v>
      </c>
      <c r="AO348" s="15">
        <v>0.88864600000000005</v>
      </c>
      <c r="AP348" s="15">
        <v>0.90508299999999997</v>
      </c>
      <c r="AQ348" s="15">
        <v>0.86110600000000004</v>
      </c>
      <c r="AR348" s="15">
        <v>0.85320499999999999</v>
      </c>
      <c r="AS348" s="15">
        <v>0.91759100000000005</v>
      </c>
      <c r="AT348" s="15">
        <v>0.91519200000000001</v>
      </c>
      <c r="AU348" s="15">
        <v>0.93295099999999997</v>
      </c>
      <c r="AV348" s="15">
        <v>0.85705200000000004</v>
      </c>
      <c r="AW348" s="15">
        <v>0.78245600000000004</v>
      </c>
      <c r="AZ348" s="20">
        <f>AVERAGE(AZ351:BC351)</f>
        <v>0.32505821905752807</v>
      </c>
      <c r="BD348" s="20">
        <f>AVERAGE(BD351:BG351)</f>
        <v>0.30108878185539684</v>
      </c>
      <c r="BH348" s="20">
        <f>AVERAGE(BH351:BK351)</f>
        <v>0.3071217293035603</v>
      </c>
      <c r="BL348" s="20">
        <f>AVERAGE(BL351:BO351)</f>
        <v>0.34030936269000994</v>
      </c>
      <c r="BP348" s="20">
        <f>AVERAGE(BP351:BS351)</f>
        <v>0.43577482979822568</v>
      </c>
      <c r="BT348" s="20">
        <f>AVERAGE(BT351:BW351)</f>
        <v>0.73579508685937134</v>
      </c>
      <c r="BX348" s="20">
        <f>AVERAGE(BX351:CA351)</f>
        <v>0.99791851177450797</v>
      </c>
      <c r="CB348" s="20">
        <f>AVERAGE(CB351:CE351)</f>
        <v>0.49431909502976268</v>
      </c>
      <c r="CF348" s="20">
        <f>AVERAGE(CF351:CI351)</f>
        <v>0.19063137246766587</v>
      </c>
      <c r="CJ348" s="20">
        <f>AVERAGE(CJ351:CM351)</f>
        <v>0.52610945763506833</v>
      </c>
      <c r="CN348" s="20">
        <f>AVERAGE(CN351:CQ351)</f>
        <v>1.5376829891080779</v>
      </c>
    </row>
    <row r="349" spans="1:92" ht="14.4" x14ac:dyDescent="0.3">
      <c r="A349" s="180">
        <v>45014</v>
      </c>
      <c r="B349">
        <v>1.3415054369449999</v>
      </c>
      <c r="C349">
        <v>0.98292796558921702</v>
      </c>
      <c r="D349" s="180">
        <v>45014</v>
      </c>
      <c r="E349" s="173">
        <f t="shared" si="11"/>
        <v>0.36480544242205309</v>
      </c>
      <c r="F349"/>
      <c r="M349" s="180">
        <v>45014</v>
      </c>
      <c r="N349">
        <v>7.18984938679269</v>
      </c>
      <c r="O349">
        <v>8.59390573048967</v>
      </c>
      <c r="P349" s="180">
        <v>45014</v>
      </c>
      <c r="Q349" s="173">
        <f t="shared" si="10"/>
        <v>-0.16337814117690799</v>
      </c>
      <c r="R349"/>
      <c r="AJ349" s="23" t="s">
        <v>55</v>
      </c>
      <c r="AK349" s="23" t="s">
        <v>56</v>
      </c>
      <c r="AL349" s="23" t="s">
        <v>57</v>
      </c>
      <c r="AM349" s="23" t="s">
        <v>58</v>
      </c>
      <c r="AN349" s="23" t="s">
        <v>59</v>
      </c>
      <c r="AO349" s="15">
        <v>0.86222900000000002</v>
      </c>
      <c r="AP349" s="15">
        <v>0.89418399999999998</v>
      </c>
      <c r="AQ349" s="15">
        <v>0.85087999999999997</v>
      </c>
      <c r="AR349" s="15">
        <v>0.84448900000000005</v>
      </c>
      <c r="AS349" s="15">
        <v>0.90743399999999996</v>
      </c>
      <c r="AT349" s="15">
        <v>0.90502800000000005</v>
      </c>
      <c r="AU349" s="15">
        <v>0.92219499999999999</v>
      </c>
      <c r="AV349" s="15">
        <v>0.84192199999999995</v>
      </c>
      <c r="AW349" s="15">
        <v>0.77135500000000001</v>
      </c>
      <c r="AX349" s="23" t="s">
        <v>69</v>
      </c>
      <c r="AY349" s="23" t="s">
        <v>70</v>
      </c>
      <c r="AZ349" s="23" t="s">
        <v>71</v>
      </c>
      <c r="BA349" s="23" t="s">
        <v>72</v>
      </c>
      <c r="BB349" s="23" t="s">
        <v>73</v>
      </c>
      <c r="BC349" s="23" t="s">
        <v>74</v>
      </c>
      <c r="BD349" s="23" t="s">
        <v>75</v>
      </c>
      <c r="BE349" s="23" t="s">
        <v>76</v>
      </c>
      <c r="BF349" s="23" t="s">
        <v>77</v>
      </c>
      <c r="BG349" s="23" t="s">
        <v>78</v>
      </c>
      <c r="BH349" s="23" t="s">
        <v>79</v>
      </c>
      <c r="BI349" s="23" t="s">
        <v>80</v>
      </c>
      <c r="BJ349" s="23" t="s">
        <v>81</v>
      </c>
      <c r="BK349" s="23" t="s">
        <v>82</v>
      </c>
      <c r="BL349" s="23" t="s">
        <v>83</v>
      </c>
      <c r="BM349" s="23" t="s">
        <v>84</v>
      </c>
      <c r="BN349" s="23" t="s">
        <v>85</v>
      </c>
      <c r="BO349" s="23" t="s">
        <v>86</v>
      </c>
      <c r="BP349" s="23" t="s">
        <v>87</v>
      </c>
      <c r="BQ349" s="23" t="s">
        <v>88</v>
      </c>
      <c r="BR349" s="23" t="s">
        <v>89</v>
      </c>
      <c r="BS349" s="23" t="s">
        <v>90</v>
      </c>
      <c r="BT349" s="23" t="s">
        <v>91</v>
      </c>
      <c r="BU349" s="23" t="s">
        <v>92</v>
      </c>
      <c r="BV349" s="23" t="s">
        <v>93</v>
      </c>
      <c r="BW349" s="23" t="s">
        <v>94</v>
      </c>
      <c r="BX349" s="23" t="s">
        <v>95</v>
      </c>
      <c r="BY349" s="23" t="s">
        <v>96</v>
      </c>
      <c r="BZ349" s="23" t="s">
        <v>97</v>
      </c>
      <c r="CA349" s="23" t="s">
        <v>98</v>
      </c>
      <c r="CB349" s="23" t="s">
        <v>99</v>
      </c>
      <c r="CC349" s="23" t="s">
        <v>100</v>
      </c>
      <c r="CD349" s="23" t="s">
        <v>101</v>
      </c>
      <c r="CE349" s="23" t="s">
        <v>102</v>
      </c>
      <c r="CF349" s="23" t="s">
        <v>103</v>
      </c>
      <c r="CG349" s="23" t="s">
        <v>104</v>
      </c>
      <c r="CH349" s="23" t="s">
        <v>105</v>
      </c>
      <c r="CI349" s="23" t="s">
        <v>106</v>
      </c>
      <c r="CJ349" s="23" t="s">
        <v>107</v>
      </c>
      <c r="CK349" s="23" t="s">
        <v>108</v>
      </c>
      <c r="CL349" s="23" t="s">
        <v>109</v>
      </c>
      <c r="CM349" s="23" t="s">
        <v>110</v>
      </c>
      <c r="CN349" s="23" t="s">
        <v>111</v>
      </c>
    </row>
    <row r="350" spans="1:92" ht="14.4" x14ac:dyDescent="0.3">
      <c r="A350" s="180">
        <v>45013</v>
      </c>
      <c r="B350">
        <v>1.32760992767889</v>
      </c>
      <c r="C350">
        <v>0.96515306767064701</v>
      </c>
      <c r="D350" s="180">
        <v>45013</v>
      </c>
      <c r="E350" s="173">
        <f t="shared" si="11"/>
        <v>0.37554339529067249</v>
      </c>
      <c r="F350"/>
      <c r="M350" s="180">
        <v>45013</v>
      </c>
      <c r="N350">
        <v>7.11537587664158</v>
      </c>
      <c r="O350">
        <v>8.4495304170309407</v>
      </c>
      <c r="P350" s="180">
        <v>45013</v>
      </c>
      <c r="Q350" s="173">
        <f t="shared" si="10"/>
        <v>-0.15789688592637388</v>
      </c>
      <c r="R350"/>
      <c r="AJ350" s="24">
        <v>0.83869906848466436</v>
      </c>
      <c r="AK350" s="24">
        <v>0.7668439579934091</v>
      </c>
      <c r="AL350" s="24">
        <v>0.64613677503866151</v>
      </c>
      <c r="AM350" s="24">
        <v>0.50260255352010219</v>
      </c>
      <c r="AN350" s="24">
        <v>0.49066575609920365</v>
      </c>
      <c r="AX350" s="24">
        <v>0.29393585096157404</v>
      </c>
      <c r="AY350" s="24">
        <v>0.28345639260582611</v>
      </c>
      <c r="AZ350" s="24">
        <v>0.24949975931018109</v>
      </c>
      <c r="BA350" s="24">
        <v>0.23283811706657134</v>
      </c>
      <c r="BB350" s="24">
        <v>0.21660679740622141</v>
      </c>
      <c r="BC350" s="24">
        <v>0.1998788702567813</v>
      </c>
      <c r="BD350" s="24">
        <v>0.18527123703232234</v>
      </c>
      <c r="BE350" s="24">
        <v>0.18013273236624108</v>
      </c>
      <c r="BF350" s="24">
        <v>0.17459925768915496</v>
      </c>
      <c r="BG350" s="24">
        <v>0.16050307316940637</v>
      </c>
      <c r="BH350" s="24">
        <v>0.16480247036049547</v>
      </c>
      <c r="BI350" s="24">
        <v>0.15599732495905588</v>
      </c>
      <c r="BJ350" s="24">
        <v>0.15854353954451153</v>
      </c>
      <c r="BK350" s="24">
        <v>0.15904462390590243</v>
      </c>
      <c r="BL350" s="24">
        <v>0.17264726567078906</v>
      </c>
      <c r="BM350" s="24">
        <v>0.17489995427893062</v>
      </c>
      <c r="BN350" s="24">
        <v>0.18055614621471178</v>
      </c>
      <c r="BO350" s="24">
        <v>0.19334030652444295</v>
      </c>
      <c r="BP350" s="24">
        <v>0.2213182322525819</v>
      </c>
      <c r="BQ350" s="24">
        <v>0.26239126015889902</v>
      </c>
      <c r="BR350" s="24">
        <v>0.31980084032415912</v>
      </c>
      <c r="BS350" s="24">
        <v>0.34144290189866155</v>
      </c>
      <c r="BT350" s="24">
        <v>0.38633354229960237</v>
      </c>
      <c r="BU350" s="24">
        <v>0.46882388186736124</v>
      </c>
      <c r="BV350" s="24">
        <v>0.56544671776819944</v>
      </c>
      <c r="BW350" s="24">
        <v>0.66940506020656243</v>
      </c>
      <c r="BX350" s="24">
        <v>0.74378577377872723</v>
      </c>
      <c r="BY350" s="24">
        <v>0.77776247971330292</v>
      </c>
      <c r="BZ350" s="24">
        <v>0.79458113587205292</v>
      </c>
      <c r="CA350" s="24">
        <v>0.66074584043357998</v>
      </c>
      <c r="CB350" s="24">
        <v>0.50952842091193273</v>
      </c>
      <c r="CC350" s="24">
        <v>0.188285366048007</v>
      </c>
      <c r="CD350" s="24">
        <v>0.12144659867839376</v>
      </c>
      <c r="CE350" s="24">
        <v>9.2033424204970959E-2</v>
      </c>
      <c r="CF350" s="24">
        <v>6.9135114414074342E-2</v>
      </c>
      <c r="CG350" s="24">
        <v>6.3176062148235859E-2</v>
      </c>
      <c r="CH350" s="24">
        <v>5.9975381869449541E-2</v>
      </c>
      <c r="CI350" s="24">
        <v>5.9200103574815172E-2</v>
      </c>
      <c r="CJ350" s="24">
        <v>6.5582220294008356E-2</v>
      </c>
      <c r="CK350" s="24">
        <v>0.16148126706677632</v>
      </c>
      <c r="CL350" s="24">
        <v>0.53346744594317008</v>
      </c>
      <c r="CM350" s="24">
        <v>0.98202292577908579</v>
      </c>
      <c r="CN350" s="24">
        <v>1.4270780777096428</v>
      </c>
    </row>
    <row r="351" spans="1:92" ht="14.4" x14ac:dyDescent="0.3">
      <c r="A351" s="180">
        <v>45012</v>
      </c>
      <c r="B351">
        <v>1.31277234998796</v>
      </c>
      <c r="C351">
        <v>0.96289503038631696</v>
      </c>
      <c r="D351" s="180">
        <v>45012</v>
      </c>
      <c r="E351" s="173">
        <f t="shared" si="11"/>
        <v>0.36335977293523986</v>
      </c>
      <c r="F351"/>
      <c r="M351" s="180">
        <v>45012</v>
      </c>
      <c r="N351">
        <v>7.0358533149547799</v>
      </c>
      <c r="O351">
        <v>8.4279577519974396</v>
      </c>
      <c r="P351" s="180">
        <v>45012</v>
      </c>
      <c r="Q351" s="173">
        <f t="shared" si="10"/>
        <v>-0.16517695959175027</v>
      </c>
      <c r="R351"/>
      <c r="AJ351" s="24">
        <v>1.3451031994063916</v>
      </c>
      <c r="AK351" s="24">
        <v>1.1847009902972574</v>
      </c>
      <c r="AL351" s="24">
        <v>1.0390070464773404</v>
      </c>
      <c r="AM351" s="24">
        <v>0.92669355351763338</v>
      </c>
      <c r="AN351" s="24">
        <v>0.8049688839791187</v>
      </c>
      <c r="AX351" s="24">
        <v>0.40561117162845478</v>
      </c>
      <c r="AY351" s="24">
        <v>0.36553332361075158</v>
      </c>
      <c r="AZ351" s="24">
        <v>0.34359878325807508</v>
      </c>
      <c r="BA351" s="24">
        <v>0.33353257043580714</v>
      </c>
      <c r="BB351" s="24">
        <v>0.31836152198965251</v>
      </c>
      <c r="BC351" s="24">
        <v>0.30474000054657752</v>
      </c>
      <c r="BD351" s="24">
        <v>0.29801904567260395</v>
      </c>
      <c r="BE351" s="24">
        <v>0.29726752173892129</v>
      </c>
      <c r="BF351" s="24">
        <v>0.30625862948605798</v>
      </c>
      <c r="BG351" s="24">
        <v>0.30280993052400401</v>
      </c>
      <c r="BH351" s="24">
        <v>0.30094044640421386</v>
      </c>
      <c r="BI351" s="24">
        <v>0.31958548624520916</v>
      </c>
      <c r="BJ351" s="24">
        <v>0.2833183743987322</v>
      </c>
      <c r="BK351" s="24">
        <v>0.32464261016608592</v>
      </c>
      <c r="BL351" s="24">
        <v>0.31676286207713472</v>
      </c>
      <c r="BM351" s="24">
        <v>0.3485361714590775</v>
      </c>
      <c r="BN351" s="24">
        <v>0.35459964080008322</v>
      </c>
      <c r="BO351" s="24">
        <v>0.34133877642374433</v>
      </c>
      <c r="BP351" s="24">
        <v>0.36138874481675975</v>
      </c>
      <c r="BQ351" s="24">
        <v>0.39206639413602556</v>
      </c>
      <c r="BR351" s="24">
        <v>0.47469872990470113</v>
      </c>
      <c r="BS351" s="24">
        <v>0.51494545033541628</v>
      </c>
      <c r="BT351" s="24">
        <v>0.56678132980995066</v>
      </c>
      <c r="BU351" s="24">
        <v>0.67846147035269933</v>
      </c>
      <c r="BV351" s="24">
        <v>0.79507326614776419</v>
      </c>
      <c r="BW351" s="24">
        <v>0.90286428112707118</v>
      </c>
      <c r="BX351" s="24">
        <v>0.98640781596139615</v>
      </c>
      <c r="BY351" s="24">
        <v>1.0328062242087683</v>
      </c>
      <c r="BZ351" s="24">
        <v>1.0402168943654633</v>
      </c>
      <c r="CA351" s="24">
        <v>0.93224311256240433</v>
      </c>
      <c r="CB351" s="24">
        <v>0.82322126330152334</v>
      </c>
      <c r="CC351" s="24">
        <v>0.49158996277442774</v>
      </c>
      <c r="CD351" s="24">
        <v>0.37354446103122169</v>
      </c>
      <c r="CE351" s="24">
        <v>0.28892069301187795</v>
      </c>
      <c r="CF351" s="24">
        <v>0.23106098136504069</v>
      </c>
      <c r="CG351" s="24">
        <v>0.19316945636547006</v>
      </c>
      <c r="CH351" s="24">
        <v>0.17455202355153432</v>
      </c>
      <c r="CI351" s="24">
        <v>0.1637430285886185</v>
      </c>
      <c r="CJ351" s="24">
        <v>0.15759939801714445</v>
      </c>
      <c r="CK351" s="24">
        <v>0.2402840906384692</v>
      </c>
      <c r="CL351" s="24">
        <v>0.58678079455315468</v>
      </c>
      <c r="CM351" s="24">
        <v>1.1197735473315051</v>
      </c>
      <c r="CN351" s="24">
        <v>1.5376829891080779</v>
      </c>
    </row>
    <row r="352" spans="1:92" ht="14.4" x14ac:dyDescent="0.3">
      <c r="A352" s="180">
        <v>45009</v>
      </c>
      <c r="B352">
        <v>1.2889851219999999</v>
      </c>
      <c r="C352">
        <v>0.94861232034999998</v>
      </c>
      <c r="D352" s="180">
        <v>45009</v>
      </c>
      <c r="E352" s="173">
        <f t="shared" si="11"/>
        <v>0.35881128080269503</v>
      </c>
      <c r="F352"/>
      <c r="M352" s="180">
        <v>45009</v>
      </c>
      <c r="N352">
        <v>6.9083647639999999</v>
      </c>
      <c r="O352">
        <v>8.3213303090051198</v>
      </c>
      <c r="P352" s="180">
        <v>45009</v>
      </c>
      <c r="Q352" s="173">
        <f t="shared" si="10"/>
        <v>-0.16980043965759256</v>
      </c>
      <c r="R352"/>
      <c r="AJ352" s="24">
        <v>1.9177583003515506</v>
      </c>
      <c r="AK352" s="24">
        <v>1.7420499729280245</v>
      </c>
      <c r="AL352" s="24">
        <v>1.6166810092760966</v>
      </c>
      <c r="AM352" s="24">
        <v>1.4009844300452274</v>
      </c>
      <c r="AN352" s="24">
        <v>1.2425245797838598</v>
      </c>
      <c r="AX352" s="24">
        <v>0.53023336191465542</v>
      </c>
      <c r="AY352" s="24">
        <v>0.49229866499816588</v>
      </c>
      <c r="AZ352" s="24">
        <v>0.44521250374876825</v>
      </c>
      <c r="BA352" s="24">
        <v>0.4244676736398405</v>
      </c>
      <c r="BB352" s="24">
        <v>0.4064658731586317</v>
      </c>
      <c r="BC352" s="24">
        <v>0.38400614565260938</v>
      </c>
      <c r="BD352" s="24">
        <v>0.35904455673092361</v>
      </c>
      <c r="BE352" s="24">
        <v>0.35641648142831095</v>
      </c>
      <c r="BF352" s="24">
        <v>0.34759529507309184</v>
      </c>
      <c r="BG352" s="24">
        <v>0.34792922919320057</v>
      </c>
      <c r="BH352" s="24">
        <v>0.33404703793809776</v>
      </c>
      <c r="BI352" s="24">
        <v>0.33628944394913196</v>
      </c>
      <c r="BJ352" s="24">
        <v>0.34368215759678405</v>
      </c>
      <c r="BK352" s="24">
        <v>0.34686447964023032</v>
      </c>
      <c r="BL352" s="24">
        <v>0.35672544510390003</v>
      </c>
      <c r="BM352" s="24">
        <v>0.36790863054137529</v>
      </c>
      <c r="BN352" s="24">
        <v>0.37676034897641919</v>
      </c>
      <c r="BO352" s="24">
        <v>0.38249021512415782</v>
      </c>
      <c r="BP352" s="24">
        <v>0.3920137388112892</v>
      </c>
      <c r="BQ352" s="24">
        <v>0.42292341013391932</v>
      </c>
      <c r="BR352" s="24">
        <v>0.46522246998647904</v>
      </c>
      <c r="BS352" s="24">
        <v>0.49776666659147767</v>
      </c>
      <c r="BT352" s="24">
        <v>0.53532658302114255</v>
      </c>
      <c r="BU352" s="24">
        <v>0.61326604512244409</v>
      </c>
      <c r="BV352" s="24">
        <v>0.72439705213961902</v>
      </c>
      <c r="BW352" s="24">
        <v>0.83396165021474067</v>
      </c>
      <c r="BX352" s="24">
        <v>0.92319310298257018</v>
      </c>
      <c r="BY352" s="24">
        <v>0.99525107899295706</v>
      </c>
      <c r="BZ352" s="24">
        <v>1.0149074651889014</v>
      </c>
      <c r="CA352" s="24">
        <v>0.93675666354672349</v>
      </c>
      <c r="CB352" s="24">
        <v>0.84567967266150046</v>
      </c>
      <c r="CC352" s="24">
        <v>0.58963544438757509</v>
      </c>
      <c r="CD352" s="24">
        <v>0.46474485197990739</v>
      </c>
      <c r="CE352" s="24">
        <v>0.3888957462816014</v>
      </c>
      <c r="CF352" s="24">
        <v>0.31420654020438804</v>
      </c>
      <c r="CG352" s="24">
        <v>0.2724670958100418</v>
      </c>
      <c r="CH352" s="24">
        <v>0.24276083321727626</v>
      </c>
      <c r="CI352" s="24">
        <v>0.21118984824160075</v>
      </c>
      <c r="CJ352" s="24">
        <v>0.19961376912403858</v>
      </c>
      <c r="CK352" s="24">
        <v>0.2365487942055764</v>
      </c>
      <c r="CL352" s="24">
        <v>0.44863820477782201</v>
      </c>
      <c r="CM352" s="24">
        <v>0.84451625564293042</v>
      </c>
      <c r="CN352" s="24">
        <v>1.2644059541486206</v>
      </c>
    </row>
    <row r="353" spans="1:92" ht="14.4" x14ac:dyDescent="0.3">
      <c r="A353" s="180">
        <v>45008</v>
      </c>
      <c r="B353">
        <v>1.2630782410000001</v>
      </c>
      <c r="C353">
        <v>0.92192669029999996</v>
      </c>
      <c r="D353" s="180">
        <v>45008</v>
      </c>
      <c r="E353" s="173">
        <f t="shared" si="11"/>
        <v>0.37004195050366484</v>
      </c>
      <c r="F353"/>
      <c r="M353" s="180">
        <v>45008</v>
      </c>
      <c r="N353">
        <v>6.769515846</v>
      </c>
      <c r="O353">
        <v>8.0801722163892897</v>
      </c>
      <c r="P353" s="180">
        <v>45008</v>
      </c>
      <c r="Q353" s="173">
        <f t="shared" si="10"/>
        <v>-0.16220648957590786</v>
      </c>
      <c r="R353"/>
      <c r="AJ353" s="24">
        <v>2.0769472299585092</v>
      </c>
      <c r="AK353" s="24">
        <v>1.9168429422693953</v>
      </c>
      <c r="AL353" s="24">
        <v>1.770644863175862</v>
      </c>
      <c r="AM353" s="24">
        <v>1.6015540599824925</v>
      </c>
      <c r="AN353" s="24">
        <v>1.4185235090901531</v>
      </c>
      <c r="AO353" s="5">
        <v>2013</v>
      </c>
      <c r="AP353" s="5">
        <v>2014</v>
      </c>
      <c r="AQ353" s="5">
        <v>2015</v>
      </c>
      <c r="AR353" s="5">
        <v>2016</v>
      </c>
      <c r="AS353" s="5">
        <v>2017</v>
      </c>
      <c r="AT353" s="5">
        <v>2018</v>
      </c>
      <c r="AU353" s="5">
        <v>2019</v>
      </c>
      <c r="AV353" s="5">
        <v>2020</v>
      </c>
      <c r="AW353" s="5">
        <v>2021</v>
      </c>
      <c r="AX353" s="24">
        <v>0.67817056064987513</v>
      </c>
      <c r="AY353" s="24">
        <v>0.62495633395198058</v>
      </c>
      <c r="AZ353" s="24">
        <v>0.56940863852030055</v>
      </c>
      <c r="BA353" s="24">
        <v>0.54228944724443784</v>
      </c>
      <c r="BB353" s="24">
        <v>0.52406534621638967</v>
      </c>
      <c r="BC353" s="24">
        <v>0.49886120769558312</v>
      </c>
      <c r="BD353" s="24">
        <v>0.47041538443324998</v>
      </c>
      <c r="BE353" s="24">
        <v>0.46237459641517975</v>
      </c>
      <c r="BF353" s="24">
        <v>0.46029721446373545</v>
      </c>
      <c r="BG353" s="24">
        <v>0.45213539010418857</v>
      </c>
      <c r="BH353" s="24">
        <v>0.43255925418713254</v>
      </c>
      <c r="BI353" s="24">
        <v>0.43070562802578932</v>
      </c>
      <c r="BJ353" s="24">
        <v>0.43422766860254752</v>
      </c>
      <c r="BK353" s="24">
        <v>0.42978604332204012</v>
      </c>
      <c r="BL353" s="24">
        <v>0.42878923019449855</v>
      </c>
      <c r="BM353" s="24">
        <v>0.43200884883344154</v>
      </c>
      <c r="BN353" s="24">
        <v>0.43732732587244311</v>
      </c>
      <c r="BO353" s="24">
        <v>0.43861103314484851</v>
      </c>
      <c r="BP353" s="24">
        <v>0.43952639708264346</v>
      </c>
      <c r="BQ353" s="24">
        <v>0.45975624373018315</v>
      </c>
      <c r="BR353" s="24">
        <v>0.48873826769690354</v>
      </c>
      <c r="BS353" s="24">
        <v>0.50862125446659534</v>
      </c>
      <c r="BT353" s="24">
        <v>0.53391506202959438</v>
      </c>
      <c r="BU353" s="24">
        <v>0.60105937452681268</v>
      </c>
      <c r="BV353" s="24">
        <v>0.68555901276423759</v>
      </c>
      <c r="BW353" s="24">
        <v>0.77268263849645591</v>
      </c>
      <c r="BX353" s="24">
        <v>0.84373731023748655</v>
      </c>
      <c r="BY353" s="24">
        <v>0.91876565615546923</v>
      </c>
      <c r="BZ353" s="24">
        <v>0.94660485086072321</v>
      </c>
      <c r="CA353" s="24">
        <v>0.92037971357656656</v>
      </c>
      <c r="CB353" s="24">
        <v>0.85280904646763445</v>
      </c>
      <c r="CC353" s="24">
        <v>0.67318994606692961</v>
      </c>
      <c r="CD353" s="24">
        <v>0.56363826270964668</v>
      </c>
      <c r="CE353" s="24">
        <v>0.48148796053153647</v>
      </c>
      <c r="CF353" s="24">
        <v>0.40072210960426469</v>
      </c>
      <c r="CG353" s="24">
        <v>0.34996146694718416</v>
      </c>
      <c r="CH353" s="24">
        <v>0.3171867789637649</v>
      </c>
      <c r="CI353" s="24">
        <v>0.28938350416645886</v>
      </c>
      <c r="CJ353" s="24">
        <v>0.26061434418434493</v>
      </c>
      <c r="CK353" s="24">
        <v>0.27343052886049013</v>
      </c>
      <c r="CL353" s="24">
        <v>0.38713777066807831</v>
      </c>
      <c r="CM353" s="24">
        <v>0.648804302909745</v>
      </c>
      <c r="CN353" s="24">
        <v>0.97481830607862363</v>
      </c>
    </row>
    <row r="354" spans="1:92" ht="14.4" x14ac:dyDescent="0.3">
      <c r="A354" s="180">
        <v>45007</v>
      </c>
      <c r="B354">
        <v>1.298405807</v>
      </c>
      <c r="C354">
        <v>0.94684759154999998</v>
      </c>
      <c r="D354" s="180">
        <v>45007</v>
      </c>
      <c r="E354" s="173">
        <f t="shared" si="11"/>
        <v>0.37129335131380048</v>
      </c>
      <c r="F354"/>
      <c r="M354" s="180">
        <v>45007</v>
      </c>
      <c r="N354">
        <v>6.9588552789999998</v>
      </c>
      <c r="O354">
        <v>8.2996512749407891</v>
      </c>
      <c r="P354" s="180">
        <v>45007</v>
      </c>
      <c r="Q354" s="173">
        <f t="shared" si="10"/>
        <v>-0.16154847372793441</v>
      </c>
      <c r="R354"/>
      <c r="AJ354" s="24">
        <v>1.9918309564959817</v>
      </c>
      <c r="AK354" s="24">
        <v>1.8504992845938941</v>
      </c>
      <c r="AL354" s="24">
        <v>1.7293709754830238</v>
      </c>
      <c r="AM354" s="24">
        <v>1.5710724550333108</v>
      </c>
      <c r="AN354" s="24">
        <v>1.4116461978109647</v>
      </c>
      <c r="AO354" s="5">
        <v>3.68</v>
      </c>
      <c r="AP354" s="5">
        <v>3.48</v>
      </c>
      <c r="AQ354" s="5">
        <v>3.3</v>
      </c>
      <c r="AR354" s="5">
        <v>3.4</v>
      </c>
      <c r="AS354" s="5">
        <v>3.54</v>
      </c>
      <c r="AT354" s="5">
        <v>3.87</v>
      </c>
      <c r="AU354" s="5">
        <v>4.37</v>
      </c>
      <c r="AV354" s="5">
        <v>3.83</v>
      </c>
      <c r="AW354" s="5">
        <v>2.73</v>
      </c>
      <c r="AX354" s="24">
        <v>0.67570737430620087</v>
      </c>
      <c r="AY354" s="24">
        <v>0.62724980837131017</v>
      </c>
      <c r="AZ354" s="24">
        <v>0.5698311598469552</v>
      </c>
      <c r="BA354" s="24">
        <v>0.54456897085317879</v>
      </c>
      <c r="BB354" s="24">
        <v>0.52658620077988239</v>
      </c>
      <c r="BC354" s="24">
        <v>0.51001820486693372</v>
      </c>
      <c r="BD354" s="24">
        <v>0.47791243110268294</v>
      </c>
      <c r="BE354" s="24">
        <v>0.46685217341948021</v>
      </c>
      <c r="BF354" s="24">
        <v>0.46340909024628107</v>
      </c>
      <c r="BG354" s="24">
        <v>0.45242170741120874</v>
      </c>
      <c r="BH354" s="24">
        <v>0.43297091329973414</v>
      </c>
      <c r="BI354" s="24">
        <v>0.43205321689839687</v>
      </c>
      <c r="BJ354" s="24">
        <v>0.43585165037116902</v>
      </c>
      <c r="BK354" s="24">
        <v>0.42714891384319603</v>
      </c>
      <c r="BL354" s="24">
        <v>0.42481878739234125</v>
      </c>
      <c r="BM354" s="24">
        <v>0.42760361647224376</v>
      </c>
      <c r="BN354" s="24">
        <v>0.43914998677185274</v>
      </c>
      <c r="BO354" s="24">
        <v>0.4385734003619024</v>
      </c>
      <c r="BP354" s="24">
        <v>0.43154327074602894</v>
      </c>
      <c r="BQ354" s="24">
        <v>0.44411218062891961</v>
      </c>
      <c r="BR354" s="24">
        <v>0.46291693546272061</v>
      </c>
      <c r="BS354" s="24">
        <v>0.4799183326621656</v>
      </c>
      <c r="BT354" s="24">
        <v>0.4947060149460657</v>
      </c>
      <c r="BU354" s="24">
        <v>0.53368119646176349</v>
      </c>
      <c r="BV354" s="24">
        <v>0.5951253921461358</v>
      </c>
      <c r="BW354" s="24">
        <v>0.66206587623737312</v>
      </c>
      <c r="BX354" s="24">
        <v>0.71567705179384111</v>
      </c>
      <c r="BY354" s="24">
        <v>0.77806681443167025</v>
      </c>
      <c r="BZ354" s="24">
        <v>0.8210965294187913</v>
      </c>
      <c r="CA354" s="24">
        <v>0.81250728829235419</v>
      </c>
      <c r="CB354" s="24">
        <v>0.77939117072750286</v>
      </c>
      <c r="CC354" s="24">
        <v>0.68371301702776721</v>
      </c>
      <c r="CD354" s="24">
        <v>0.58398573824364064</v>
      </c>
      <c r="CE354" s="24">
        <v>0.51302034778269701</v>
      </c>
      <c r="CF354" s="24">
        <v>0.43737004100758398</v>
      </c>
      <c r="CG354" s="24">
        <v>0.38673101154874684</v>
      </c>
      <c r="CH354" s="24">
        <v>0.36134249808035063</v>
      </c>
      <c r="CI354" s="24">
        <v>0.33110776831867833</v>
      </c>
      <c r="CJ354" s="24">
        <v>0.3026381482537473</v>
      </c>
      <c r="CK354" s="24">
        <v>0.29730411716155181</v>
      </c>
      <c r="CL354" s="24">
        <v>0.34866462243870083</v>
      </c>
      <c r="CM354" s="24">
        <v>0.49202179147728636</v>
      </c>
      <c r="CN354" s="24">
        <v>0.72415130490021351</v>
      </c>
    </row>
    <row r="355" spans="1:92" ht="14.4" x14ac:dyDescent="0.3">
      <c r="A355" s="180">
        <v>45006</v>
      </c>
      <c r="B355">
        <v>1.4201681500000001</v>
      </c>
      <c r="C355">
        <v>1.0031377055999999</v>
      </c>
      <c r="D355" s="180">
        <v>45006</v>
      </c>
      <c r="E355" s="173">
        <f t="shared" si="11"/>
        <v>0.41572601854355035</v>
      </c>
      <c r="F355"/>
      <c r="M355" s="180">
        <v>45006</v>
      </c>
      <c r="N355">
        <v>7.6114451900000004</v>
      </c>
      <c r="O355">
        <v>8.7941041876292303</v>
      </c>
      <c r="P355" s="180">
        <v>45006</v>
      </c>
      <c r="Q355" s="173">
        <f t="shared" si="10"/>
        <v>-0.13448316876810376</v>
      </c>
      <c r="R355"/>
      <c r="AJ355" s="25">
        <v>1.3062090888405478</v>
      </c>
      <c r="AK355" s="25">
        <v>1.1806798235874845</v>
      </c>
      <c r="AL355" s="25">
        <v>1.0440832239089466</v>
      </c>
      <c r="AM355" s="25">
        <v>0.88903748240983604</v>
      </c>
      <c r="AN355" s="25">
        <v>0.80301552022829137</v>
      </c>
      <c r="AO355" s="5">
        <v>3.66</v>
      </c>
      <c r="AP355" s="5">
        <v>3.47</v>
      </c>
      <c r="AQ355" s="5">
        <v>3.33</v>
      </c>
      <c r="AR355" s="5">
        <v>3.4</v>
      </c>
      <c r="AS355" s="5">
        <v>3.58</v>
      </c>
      <c r="AT355" s="5">
        <v>3.97</v>
      </c>
      <c r="AU355" s="5">
        <v>4.37</v>
      </c>
      <c r="AV355" s="5">
        <v>3.5</v>
      </c>
      <c r="AW355" s="5">
        <v>2.69</v>
      </c>
      <c r="AX355" s="25">
        <v>0.39773742067715728</v>
      </c>
      <c r="AY355" s="25">
        <v>0.36762486644179759</v>
      </c>
      <c r="AZ355" s="25">
        <v>0.33477329917669774</v>
      </c>
      <c r="BA355" s="25">
        <v>0.31826621488105167</v>
      </c>
      <c r="BB355" s="25">
        <v>0.30128786164036442</v>
      </c>
      <c r="BC355" s="25">
        <v>0.28338187729755543</v>
      </c>
      <c r="BD355" s="25">
        <v>0.26699011875179285</v>
      </c>
      <c r="BE355" s="25">
        <v>0.26253560343501764</v>
      </c>
      <c r="BF355" s="25">
        <v>0.26089257423816631</v>
      </c>
      <c r="BG355" s="25">
        <v>0.24868977894079219</v>
      </c>
      <c r="BH355" s="25">
        <v>0.24717449745912853</v>
      </c>
      <c r="BI355" s="25">
        <v>0.24868507515399813</v>
      </c>
      <c r="BJ355" s="25">
        <v>0.24308180716675812</v>
      </c>
      <c r="BK355" s="25">
        <v>0.25692397062421224</v>
      </c>
      <c r="BL355" s="25">
        <v>0.2593650297152103</v>
      </c>
      <c r="BM355" s="25">
        <v>0.26875476781277768</v>
      </c>
      <c r="BN355" s="25">
        <v>0.27450886831789073</v>
      </c>
      <c r="BO355" s="25">
        <v>0.28033346252549368</v>
      </c>
      <c r="BP355" s="25">
        <v>0.30159367374670187</v>
      </c>
      <c r="BQ355" s="25">
        <v>0.33606872899139706</v>
      </c>
      <c r="BR355" s="25">
        <v>0.39752632068353044</v>
      </c>
      <c r="BS355" s="25">
        <v>0.42635347247475902</v>
      </c>
      <c r="BT355" s="25">
        <v>0.47160118260024148</v>
      </c>
      <c r="BU355" s="25">
        <v>0.56278256235638635</v>
      </c>
      <c r="BV355" s="25">
        <v>0.66721969354437793</v>
      </c>
      <c r="BW355" s="25">
        <v>0.77207481315431659</v>
      </c>
      <c r="BX355" s="25">
        <v>0.85153713183402058</v>
      </c>
      <c r="BY355" s="25">
        <v>0.89574346887875256</v>
      </c>
      <c r="BZ355" s="25">
        <v>0.91061218239677566</v>
      </c>
      <c r="CA355" s="25">
        <v>0.79315078989652643</v>
      </c>
      <c r="CB355" s="25">
        <v>0.65191116356085144</v>
      </c>
      <c r="CC355" s="25">
        <v>0.34085136627967066</v>
      </c>
      <c r="CD355" s="25">
        <v>0.25274211638261423</v>
      </c>
      <c r="CE355" s="25">
        <v>0.19981751153903926</v>
      </c>
      <c r="CF355" s="25">
        <v>0.15839727424205771</v>
      </c>
      <c r="CG355" s="25">
        <v>0.13743456922427638</v>
      </c>
      <c r="CH355" s="25">
        <v>0.12541902204459712</v>
      </c>
      <c r="CI355" s="25">
        <v>0.11682021864910017</v>
      </c>
      <c r="CJ355" s="25">
        <v>0.11572359349134942</v>
      </c>
      <c r="CK355" s="25">
        <v>0.19798274492952656</v>
      </c>
      <c r="CL355" s="25">
        <v>0.53378164607314782</v>
      </c>
      <c r="CM355" s="25">
        <v>0.99239705137195688</v>
      </c>
      <c r="CN355" s="25">
        <v>1.4184535783879748</v>
      </c>
    </row>
    <row r="356" spans="1:92" x14ac:dyDescent="0.25">
      <c r="A356" s="180">
        <v>45005</v>
      </c>
      <c r="B356">
        <v>1.2911047760000001</v>
      </c>
      <c r="C356">
        <v>0.95377407739999998</v>
      </c>
      <c r="D356" s="180">
        <v>45005</v>
      </c>
      <c r="E356" s="173">
        <f t="shared" si="11"/>
        <v>0.35367987723001215</v>
      </c>
      <c r="F356"/>
      <c r="M356" s="180">
        <v>45005</v>
      </c>
      <c r="N356">
        <v>6.9197251299999998</v>
      </c>
      <c r="O356">
        <v>8.3915636761663794</v>
      </c>
      <c r="P356" s="180">
        <v>45005</v>
      </c>
      <c r="Q356" s="173">
        <f t="shared" si="10"/>
        <v>-0.17539502802638299</v>
      </c>
      <c r="R356"/>
      <c r="AO356" s="5">
        <v>3.65</v>
      </c>
      <c r="AP356" s="5">
        <v>3.46</v>
      </c>
      <c r="AQ356" s="5">
        <v>3.34</v>
      </c>
      <c r="AR356" s="5">
        <v>3.42</v>
      </c>
      <c r="AS356" s="5">
        <v>3.64</v>
      </c>
      <c r="AT356" s="5">
        <v>4.05</v>
      </c>
      <c r="AU356" s="5">
        <v>4.3499999999999996</v>
      </c>
      <c r="AV356" s="5">
        <v>3.32</v>
      </c>
      <c r="AW356" s="5">
        <v>2.69</v>
      </c>
    </row>
    <row r="357" spans="1:92" x14ac:dyDescent="0.25">
      <c r="A357" s="180">
        <v>45002</v>
      </c>
      <c r="B357">
        <v>1.286394434</v>
      </c>
      <c r="C357">
        <v>0.93607531124999999</v>
      </c>
      <c r="D357" s="180">
        <v>45002</v>
      </c>
      <c r="E357" s="173">
        <f t="shared" si="11"/>
        <v>0.37424245521676769</v>
      </c>
      <c r="F357"/>
      <c r="M357" s="180">
        <v>45002</v>
      </c>
      <c r="N357">
        <v>6.8944798719999998</v>
      </c>
      <c r="O357">
        <v>8.2088700431836799</v>
      </c>
      <c r="P357" s="180">
        <v>45002</v>
      </c>
      <c r="Q357" s="173">
        <f t="shared" si="10"/>
        <v>-0.16011828232986799</v>
      </c>
      <c r="R357"/>
      <c r="AO357" s="5">
        <v>3.64</v>
      </c>
      <c r="AP357" s="5">
        <v>3.44</v>
      </c>
      <c r="AQ357" s="5">
        <v>3.35</v>
      </c>
      <c r="AR357" s="5">
        <v>3.44</v>
      </c>
      <c r="AS357" s="5">
        <v>3.68</v>
      </c>
      <c r="AT357" s="5">
        <v>4.12</v>
      </c>
      <c r="AU357" s="5">
        <v>4.29</v>
      </c>
      <c r="AV357" s="5">
        <v>3.21</v>
      </c>
      <c r="AW357" s="5">
        <v>2.69</v>
      </c>
    </row>
    <row r="358" spans="1:92" ht="14.4" thickBot="1" x14ac:dyDescent="0.3">
      <c r="A358" s="180">
        <v>45001</v>
      </c>
      <c r="B358">
        <v>1.3751843829999999</v>
      </c>
      <c r="C358">
        <v>0.98928284675</v>
      </c>
      <c r="D358" s="180">
        <v>45001</v>
      </c>
      <c r="E358" s="173">
        <f t="shared" si="11"/>
        <v>0.3900821059596522</v>
      </c>
      <c r="F358"/>
      <c r="M358" s="180">
        <v>45001</v>
      </c>
      <c r="N358">
        <v>7.3703529789999997</v>
      </c>
      <c r="O358">
        <v>8.6591524410284695</v>
      </c>
      <c r="P358" s="180">
        <v>45001</v>
      </c>
      <c r="Q358" s="173">
        <f t="shared" si="10"/>
        <v>-0.14883667550670765</v>
      </c>
      <c r="R358"/>
      <c r="AO358" s="22">
        <f t="shared" ref="AL358:AY381" si="12">AVERAGE(AO354:AO357)</f>
        <v>3.6575000000000002</v>
      </c>
      <c r="AP358" s="22">
        <f t="shared" si="12"/>
        <v>3.4624999999999999</v>
      </c>
      <c r="AQ358" s="22">
        <f t="shared" si="12"/>
        <v>3.3299999999999996</v>
      </c>
      <c r="AR358" s="22">
        <f t="shared" si="12"/>
        <v>3.4149999999999996</v>
      </c>
      <c r="AS358" s="22">
        <f t="shared" si="12"/>
        <v>3.61</v>
      </c>
      <c r="AT358" s="22">
        <f t="shared" si="12"/>
        <v>4.0025000000000004</v>
      </c>
      <c r="AU358" s="22">
        <f t="shared" si="12"/>
        <v>4.3449999999999998</v>
      </c>
      <c r="AV358" s="22">
        <f t="shared" si="12"/>
        <v>3.4649999999999999</v>
      </c>
      <c r="AW358" s="22">
        <f>AVERAGE(AW354:AW357)</f>
        <v>2.6999999999999997</v>
      </c>
    </row>
    <row r="359" spans="1:92" x14ac:dyDescent="0.25">
      <c r="A359" s="180">
        <v>45000</v>
      </c>
      <c r="B359">
        <v>1.3358530260000001</v>
      </c>
      <c r="C359">
        <v>0.95417318230000003</v>
      </c>
      <c r="D359" s="180">
        <v>45000</v>
      </c>
      <c r="E359" s="173">
        <f t="shared" si="11"/>
        <v>0.40001107847107437</v>
      </c>
      <c r="F359"/>
      <c r="M359" s="180">
        <v>45000</v>
      </c>
      <c r="N359">
        <v>7.1595550780000003</v>
      </c>
      <c r="O359">
        <v>8.3829825249904708</v>
      </c>
      <c r="P359" s="180">
        <v>45000</v>
      </c>
      <c r="Q359" s="173">
        <f t="shared" si="10"/>
        <v>-0.14594178663063134</v>
      </c>
      <c r="R359"/>
    </row>
    <row r="360" spans="1:92" x14ac:dyDescent="0.25">
      <c r="A360" s="180">
        <v>44999</v>
      </c>
      <c r="B360">
        <v>1.3513971549999999</v>
      </c>
      <c r="C360">
        <v>0.98368126</v>
      </c>
      <c r="D360" s="180">
        <v>44999</v>
      </c>
      <c r="E360" s="173">
        <f t="shared" si="11"/>
        <v>0.37381610278923061</v>
      </c>
      <c r="F360"/>
      <c r="M360" s="180">
        <v>44999</v>
      </c>
      <c r="N360">
        <v>7.2428644279999999</v>
      </c>
      <c r="O360">
        <v>8.6220199634314696</v>
      </c>
      <c r="P360" s="180">
        <v>44999</v>
      </c>
      <c r="Q360" s="173">
        <f t="shared" si="10"/>
        <v>-0.15995735816906889</v>
      </c>
      <c r="R360"/>
      <c r="AM360" s="5" t="s">
        <v>123</v>
      </c>
    </row>
    <row r="361" spans="1:92" x14ac:dyDescent="0.25">
      <c r="A361" s="180">
        <v>44998</v>
      </c>
      <c r="B361">
        <v>1.2204496439999999</v>
      </c>
      <c r="C361">
        <v>0.95221356800000001</v>
      </c>
      <c r="D361" s="180">
        <v>44998</v>
      </c>
      <c r="E361" s="173">
        <f t="shared" si="11"/>
        <v>0.28169738913025011</v>
      </c>
      <c r="F361"/>
      <c r="M361" s="180">
        <v>44998</v>
      </c>
      <c r="N361">
        <v>6.5410462640000002</v>
      </c>
      <c r="O361">
        <v>8.3403607601509098</v>
      </c>
      <c r="P361" s="180">
        <v>44998</v>
      </c>
      <c r="Q361" s="173">
        <f t="shared" si="10"/>
        <v>-0.21573581142290454</v>
      </c>
      <c r="R361"/>
    </row>
    <row r="362" spans="1:92" ht="14.4" x14ac:dyDescent="0.3">
      <c r="A362" s="180">
        <v>44995</v>
      </c>
      <c r="B362">
        <v>1.4769277730000001</v>
      </c>
      <c r="C362">
        <v>1.0935061952</v>
      </c>
      <c r="D362" s="180">
        <v>44995</v>
      </c>
      <c r="E362" s="173">
        <f t="shared" si="11"/>
        <v>0.35063503022026599</v>
      </c>
      <c r="F362"/>
      <c r="M362" s="180">
        <v>44995</v>
      </c>
      <c r="N362">
        <v>7.9156505450000001</v>
      </c>
      <c r="O362">
        <v>9.3958961651780992</v>
      </c>
      <c r="P362" s="180">
        <v>44995</v>
      </c>
      <c r="Q362" s="173">
        <f t="shared" si="10"/>
        <v>-0.1575417175919846</v>
      </c>
      <c r="R362"/>
      <c r="AJ362" s="23" t="s">
        <v>55</v>
      </c>
      <c r="AK362" s="23" t="s">
        <v>56</v>
      </c>
      <c r="AL362" s="23" t="s">
        <v>57</v>
      </c>
      <c r="AM362" s="23" t="s">
        <v>58</v>
      </c>
      <c r="AN362" s="23" t="s">
        <v>59</v>
      </c>
      <c r="AO362" s="5">
        <v>2013</v>
      </c>
      <c r="AP362" s="5">
        <v>2014</v>
      </c>
      <c r="AQ362" s="5">
        <v>2015</v>
      </c>
      <c r="AR362" s="5">
        <v>2016</v>
      </c>
      <c r="AS362" s="5">
        <v>2017</v>
      </c>
      <c r="AT362" s="5">
        <v>2018</v>
      </c>
      <c r="AU362" s="5">
        <v>2019</v>
      </c>
      <c r="AV362" s="5">
        <v>2020</v>
      </c>
      <c r="AW362" s="5">
        <v>2021</v>
      </c>
      <c r="AX362" s="23" t="s">
        <v>69</v>
      </c>
      <c r="AY362" s="23" t="s">
        <v>70</v>
      </c>
      <c r="AZ362" s="23" t="s">
        <v>71</v>
      </c>
      <c r="BA362" s="23" t="s">
        <v>72</v>
      </c>
      <c r="BB362" s="23" t="s">
        <v>73</v>
      </c>
      <c r="BC362" s="23" t="s">
        <v>74</v>
      </c>
      <c r="BD362" s="23" t="s">
        <v>75</v>
      </c>
      <c r="BE362" s="23" t="s">
        <v>76</v>
      </c>
      <c r="BF362" s="23" t="s">
        <v>77</v>
      </c>
      <c r="BG362" s="23" t="s">
        <v>78</v>
      </c>
      <c r="BH362" s="23" t="s">
        <v>79</v>
      </c>
      <c r="BI362" s="23" t="s">
        <v>80</v>
      </c>
      <c r="BJ362" s="23" t="s">
        <v>81</v>
      </c>
      <c r="BK362" s="23" t="s">
        <v>82</v>
      </c>
      <c r="BL362" s="23" t="s">
        <v>83</v>
      </c>
      <c r="BM362" s="23" t="s">
        <v>84</v>
      </c>
      <c r="BN362" s="23" t="s">
        <v>85</v>
      </c>
      <c r="BO362" s="23" t="s">
        <v>86</v>
      </c>
      <c r="BP362" s="23" t="s">
        <v>87</v>
      </c>
      <c r="BQ362" s="23" t="s">
        <v>88</v>
      </c>
      <c r="BR362" s="23" t="s">
        <v>89</v>
      </c>
      <c r="BS362" s="23" t="s">
        <v>90</v>
      </c>
      <c r="BT362" s="23" t="s">
        <v>91</v>
      </c>
      <c r="BU362" s="23" t="s">
        <v>92</v>
      </c>
      <c r="BV362" s="23" t="s">
        <v>93</v>
      </c>
      <c r="BW362" s="23" t="s">
        <v>94</v>
      </c>
      <c r="BX362" s="23" t="s">
        <v>95</v>
      </c>
      <c r="BY362" s="23" t="s">
        <v>96</v>
      </c>
      <c r="BZ362" s="23" t="s">
        <v>97</v>
      </c>
      <c r="CA362" s="23" t="s">
        <v>98</v>
      </c>
      <c r="CB362" s="23" t="s">
        <v>99</v>
      </c>
      <c r="CC362" s="23" t="s">
        <v>100</v>
      </c>
      <c r="CD362" s="23" t="s">
        <v>101</v>
      </c>
      <c r="CE362" s="23" t="s">
        <v>102</v>
      </c>
      <c r="CF362" s="23" t="s">
        <v>103</v>
      </c>
      <c r="CG362" s="23" t="s">
        <v>104</v>
      </c>
      <c r="CH362" s="23" t="s">
        <v>105</v>
      </c>
      <c r="CI362" s="23" t="s">
        <v>106</v>
      </c>
      <c r="CJ362" s="23" t="s">
        <v>107</v>
      </c>
      <c r="CK362" s="23" t="s">
        <v>108</v>
      </c>
      <c r="CL362" s="23" t="s">
        <v>109</v>
      </c>
      <c r="CM362" s="23" t="s">
        <v>110</v>
      </c>
      <c r="CN362" s="23" t="s">
        <v>111</v>
      </c>
    </row>
    <row r="363" spans="1:92" ht="14.4" x14ac:dyDescent="0.3">
      <c r="A363" s="180">
        <v>44994</v>
      </c>
      <c r="B363">
        <v>1.5730187520000001</v>
      </c>
      <c r="C363">
        <v>1.1458818423499999</v>
      </c>
      <c r="D363" s="180">
        <v>44994</v>
      </c>
      <c r="E363" s="173">
        <f t="shared" si="11"/>
        <v>0.3727582494666451</v>
      </c>
      <c r="F363"/>
      <c r="M363" s="180">
        <v>44994</v>
      </c>
      <c r="N363">
        <v>8.4306538020000001</v>
      </c>
      <c r="O363">
        <v>9.8141694843957499</v>
      </c>
      <c r="P363" s="180">
        <v>44994</v>
      </c>
      <c r="Q363" s="173">
        <f t="shared" si="10"/>
        <v>-0.14097124413792733</v>
      </c>
      <c r="R363"/>
      <c r="AJ363" s="24">
        <v>74.737959550881968</v>
      </c>
      <c r="AK363" s="24">
        <v>72.626759905308148</v>
      </c>
      <c r="AL363" s="24">
        <v>70.55455330156434</v>
      </c>
      <c r="AM363" s="24">
        <v>69.625320485948691</v>
      </c>
      <c r="AN363" s="24">
        <v>70.342544649713261</v>
      </c>
      <c r="AO363" s="5">
        <v>0.42</v>
      </c>
      <c r="AP363" s="5">
        <v>0.34</v>
      </c>
      <c r="AQ363" s="5">
        <v>0.31</v>
      </c>
      <c r="AR363" s="5">
        <v>0.34</v>
      </c>
      <c r="AS363" s="5">
        <f>0.4</f>
        <v>0.4</v>
      </c>
      <c r="AT363" s="5">
        <v>0.59</v>
      </c>
      <c r="AU363" s="5">
        <v>0.99</v>
      </c>
      <c r="AV363" s="5">
        <v>0.73</v>
      </c>
      <c r="AW363" s="5">
        <v>0.19</v>
      </c>
      <c r="AX363" s="24">
        <v>62.75235260910835</v>
      </c>
      <c r="AY363" s="24">
        <v>62.694144137254604</v>
      </c>
      <c r="AZ363" s="24">
        <v>62.107538541246377</v>
      </c>
      <c r="BA363" s="24">
        <v>62.987456508407945</v>
      </c>
      <c r="BB363" s="24">
        <v>61.362389658114466</v>
      </c>
      <c r="BC363" s="24">
        <v>61.079825650100162</v>
      </c>
      <c r="BD363" s="24">
        <v>58.996787111394212</v>
      </c>
      <c r="BE363" s="24">
        <v>58.422290737049934</v>
      </c>
      <c r="BF363" s="24">
        <v>57.578545070292719</v>
      </c>
      <c r="BG363" s="24">
        <v>58.950268821573772</v>
      </c>
      <c r="BH363" s="24">
        <v>58.327395464626818</v>
      </c>
      <c r="BI363" s="24">
        <v>60.278466094661077</v>
      </c>
      <c r="BJ363" s="24">
        <v>62.959866434863756</v>
      </c>
      <c r="BK363" s="24">
        <v>63.595214604742388</v>
      </c>
      <c r="BL363" s="24">
        <v>62.977003743986785</v>
      </c>
      <c r="BM363" s="24">
        <v>62.156927715938636</v>
      </c>
      <c r="BN363" s="24">
        <v>61.198060046833305</v>
      </c>
      <c r="BO363" s="24">
        <v>62.698478758705498</v>
      </c>
      <c r="BP363" s="24">
        <v>61.472347141141626</v>
      </c>
      <c r="BQ363" s="24">
        <v>62.00860655512227</v>
      </c>
      <c r="BR363" s="24">
        <v>62.037035337659709</v>
      </c>
      <c r="BS363" s="24">
        <v>62.027035806381768</v>
      </c>
      <c r="BT363" s="24">
        <v>61.520713136666174</v>
      </c>
      <c r="BU363" s="24">
        <v>62.546362826514098</v>
      </c>
      <c r="BV363" s="24">
        <v>61.883184839547333</v>
      </c>
      <c r="BW363" s="24">
        <v>62.157405194071757</v>
      </c>
      <c r="BX363" s="24">
        <v>61.541156485731584</v>
      </c>
      <c r="BY363" s="24">
        <v>62.537162022040626</v>
      </c>
      <c r="BZ363" s="24">
        <v>62.048293786771737</v>
      </c>
      <c r="CA363" s="24">
        <v>63.088658234975902</v>
      </c>
      <c r="CB363" s="24">
        <v>56.9521549420719</v>
      </c>
      <c r="CC363" s="24">
        <v>51.280445070572654</v>
      </c>
      <c r="CD363" s="24">
        <v>50.016743364874458</v>
      </c>
      <c r="CE363" s="24">
        <v>47.647668427192009</v>
      </c>
      <c r="CF363" s="24">
        <v>45.815894221886857</v>
      </c>
      <c r="CG363" s="24">
        <v>45.656818824088838</v>
      </c>
      <c r="CH363" s="24">
        <v>45.102624949247044</v>
      </c>
      <c r="CI363" s="24">
        <v>45.861819831658082</v>
      </c>
      <c r="CJ363" s="24">
        <v>45.589639931005699</v>
      </c>
      <c r="CK363" s="24">
        <v>48.124244746632989</v>
      </c>
      <c r="CL363" s="24">
        <v>49.303802438124926</v>
      </c>
      <c r="CM363" s="24">
        <v>51.177867997820258</v>
      </c>
      <c r="CN363" s="24">
        <v>52.05417007136036</v>
      </c>
    </row>
    <row r="364" spans="1:92" ht="14.4" x14ac:dyDescent="0.3">
      <c r="A364" s="180">
        <v>44993</v>
      </c>
      <c r="B364">
        <v>1.7164486699999999</v>
      </c>
      <c r="C364">
        <v>1.2329634491499999</v>
      </c>
      <c r="D364" s="180">
        <v>44993</v>
      </c>
      <c r="E364" s="173">
        <f t="shared" si="11"/>
        <v>0.39213264690312821</v>
      </c>
      <c r="F364"/>
      <c r="M364" s="180">
        <v>44993</v>
      </c>
      <c r="N364">
        <v>9.1993718980000008</v>
      </c>
      <c r="O364">
        <v>10.5194233178308</v>
      </c>
      <c r="P364" s="180">
        <v>44993</v>
      </c>
      <c r="Q364" s="173">
        <f t="shared" si="10"/>
        <v>-0.1254870518988683</v>
      </c>
      <c r="R364"/>
      <c r="AJ364" s="24">
        <v>92.846964291809485</v>
      </c>
      <c r="AK364" s="24">
        <v>90.741111340488715</v>
      </c>
      <c r="AL364" s="24">
        <v>84.718192064261856</v>
      </c>
      <c r="AM364" s="24">
        <v>80.799957439738932</v>
      </c>
      <c r="AN364" s="24">
        <v>87.967492751844873</v>
      </c>
      <c r="AO364" s="5">
        <v>0.41</v>
      </c>
      <c r="AP364" s="5">
        <v>0.34</v>
      </c>
      <c r="AQ364" s="5">
        <v>0.31</v>
      </c>
      <c r="AR364" s="5">
        <v>0.35</v>
      </c>
      <c r="AS364" s="5">
        <v>0.42</v>
      </c>
      <c r="AT364" s="5">
        <v>0.65</v>
      </c>
      <c r="AU364" s="5">
        <v>1</v>
      </c>
      <c r="AV364" s="5">
        <v>0.56000000000000005</v>
      </c>
      <c r="AW364" s="5">
        <v>0.18</v>
      </c>
      <c r="AX364" s="24">
        <v>77.853683863652094</v>
      </c>
      <c r="AY364" s="24">
        <v>76.05607142650004</v>
      </c>
      <c r="AZ364" s="24">
        <v>75.820444191532388</v>
      </c>
      <c r="BA364" s="24">
        <v>76.415532359128306</v>
      </c>
      <c r="BB364" s="24">
        <v>76.10641870660713</v>
      </c>
      <c r="BC364" s="24">
        <v>75.595881608218932</v>
      </c>
      <c r="BD364" s="24">
        <v>78.656101701237475</v>
      </c>
      <c r="BE364" s="24">
        <v>80.219935839221336</v>
      </c>
      <c r="BF364" s="24">
        <v>80.645003427843307</v>
      </c>
      <c r="BG364" s="24">
        <v>80.285920357233167</v>
      </c>
      <c r="BH364" s="24">
        <v>79.69570631592137</v>
      </c>
      <c r="BI364" s="24">
        <v>80.43459276274703</v>
      </c>
      <c r="BJ364" s="24">
        <v>76.323004410566384</v>
      </c>
      <c r="BK364" s="24">
        <v>76.477483643274994</v>
      </c>
      <c r="BL364" s="24">
        <v>76.584251027888712</v>
      </c>
      <c r="BM364" s="24">
        <v>80.658946084639439</v>
      </c>
      <c r="BN364" s="24">
        <v>80.393420495989005</v>
      </c>
      <c r="BO364" s="24">
        <v>77.014474744351958</v>
      </c>
      <c r="BP364" s="24">
        <v>76.251055668904286</v>
      </c>
      <c r="BQ364" s="24">
        <v>78.250698385389228</v>
      </c>
      <c r="BR364" s="24">
        <v>78.327830196340059</v>
      </c>
      <c r="BS364" s="24">
        <v>78.962398877953405</v>
      </c>
      <c r="BT364" s="24">
        <v>78.827036040705593</v>
      </c>
      <c r="BU364" s="24">
        <v>79.678748090593388</v>
      </c>
      <c r="BV364" s="24">
        <v>80.60588966437912</v>
      </c>
      <c r="BW364" s="24">
        <v>80.100914395230276</v>
      </c>
      <c r="BX364" s="24">
        <v>80.449397151419618</v>
      </c>
      <c r="BY364" s="24">
        <v>80.200800818898429</v>
      </c>
      <c r="BZ364" s="24">
        <v>79.721288826015112</v>
      </c>
      <c r="CA364" s="24">
        <v>78.116016865907284</v>
      </c>
      <c r="CB364" s="24">
        <v>82.19665788136885</v>
      </c>
      <c r="CC364" s="24">
        <v>76.249594395747295</v>
      </c>
      <c r="CD364" s="24">
        <v>75.233653176249348</v>
      </c>
      <c r="CE364" s="24">
        <v>72.646101240336208</v>
      </c>
      <c r="CF364" s="24">
        <v>70.294340464077607</v>
      </c>
      <c r="CG364" s="24">
        <v>69.300753100566766</v>
      </c>
      <c r="CH364" s="24">
        <v>68.243220538812622</v>
      </c>
      <c r="CI364" s="24">
        <v>67.859433636217574</v>
      </c>
      <c r="CJ364" s="24">
        <v>68.706428869188954</v>
      </c>
      <c r="CK364" s="24">
        <v>72.748606381716058</v>
      </c>
      <c r="CL364" s="24">
        <v>75.042559321893719</v>
      </c>
      <c r="CM364" s="24">
        <v>75.707383703795344</v>
      </c>
      <c r="CN364" s="24">
        <v>80.374465746617844</v>
      </c>
    </row>
    <row r="365" spans="1:92" ht="14.4" x14ac:dyDescent="0.3">
      <c r="A365" s="180">
        <v>44992</v>
      </c>
      <c r="B365">
        <v>1.71480005</v>
      </c>
      <c r="C365">
        <v>1.24197529175</v>
      </c>
      <c r="D365" s="180">
        <v>44992</v>
      </c>
      <c r="E365" s="173">
        <f t="shared" si="11"/>
        <v>0.38070383637324084</v>
      </c>
      <c r="F365"/>
      <c r="M365" s="180">
        <v>44992</v>
      </c>
      <c r="N365">
        <v>9.1905360579999993</v>
      </c>
      <c r="O365">
        <v>10.5953449591004</v>
      </c>
      <c r="P365" s="180">
        <v>44992</v>
      </c>
      <c r="Q365" s="173">
        <f t="shared" si="10"/>
        <v>-0.13258736799256379</v>
      </c>
      <c r="R365"/>
      <c r="AJ365" s="24">
        <v>91.41188188257216</v>
      </c>
      <c r="AK365" s="24">
        <v>89.795404641686375</v>
      </c>
      <c r="AL365" s="24">
        <v>88.031396515938425</v>
      </c>
      <c r="AM365" s="24">
        <v>84.829535932250465</v>
      </c>
      <c r="AN365" s="24">
        <v>83.992045720851465</v>
      </c>
      <c r="AO365" s="5">
        <v>0.4</v>
      </c>
      <c r="AP365" s="5">
        <v>0.33</v>
      </c>
      <c r="AQ365" s="5">
        <v>0.31</v>
      </c>
      <c r="AR365" s="5">
        <f>0.35</f>
        <v>0.35</v>
      </c>
      <c r="AS365" s="5">
        <v>0.45</v>
      </c>
      <c r="AT365" s="5">
        <v>0.7</v>
      </c>
      <c r="AU365" s="5">
        <v>1.01</v>
      </c>
      <c r="AV365" s="5">
        <v>0.46</v>
      </c>
      <c r="AW365" s="5">
        <v>0.17</v>
      </c>
      <c r="AX365" s="24">
        <v>79.862390160252758</v>
      </c>
      <c r="AY365" s="24">
        <v>79.817294918380696</v>
      </c>
      <c r="AZ365" s="24">
        <v>79.543714665859795</v>
      </c>
      <c r="BA365" s="24">
        <v>81.539705853085025</v>
      </c>
      <c r="BB365" s="24">
        <v>81.566536071448667</v>
      </c>
      <c r="BC365" s="24">
        <v>82.404765090552942</v>
      </c>
      <c r="BD365" s="24">
        <v>81.855057957670724</v>
      </c>
      <c r="BE365" s="24">
        <v>84.347621067825784</v>
      </c>
      <c r="BF365" s="24">
        <v>84.605167571950886</v>
      </c>
      <c r="BG365" s="24">
        <v>85.726664072999199</v>
      </c>
      <c r="BH365" s="24">
        <v>84.138031792635815</v>
      </c>
      <c r="BI365" s="24">
        <v>86.318949490647796</v>
      </c>
      <c r="BJ365" s="24">
        <v>86.037803711006489</v>
      </c>
      <c r="BK365" s="24">
        <v>86.317506863921167</v>
      </c>
      <c r="BL365" s="24">
        <v>85.835259192578889</v>
      </c>
      <c r="BM365" s="24">
        <v>87.59665404559523</v>
      </c>
      <c r="BN365" s="24">
        <v>87.112338891926939</v>
      </c>
      <c r="BO365" s="24">
        <v>87.115886708618589</v>
      </c>
      <c r="BP365" s="24">
        <v>85.678983233817732</v>
      </c>
      <c r="BQ365" s="24">
        <v>87.225766932767286</v>
      </c>
      <c r="BR365" s="24">
        <v>87.390056668813926</v>
      </c>
      <c r="BS365" s="24">
        <v>87.903460577059462</v>
      </c>
      <c r="BT365" s="24">
        <v>86.747357843935973</v>
      </c>
      <c r="BU365" s="24">
        <v>87.865750342431667</v>
      </c>
      <c r="BV365" s="24">
        <v>88.409003723248233</v>
      </c>
      <c r="BW365" s="24">
        <v>88.573230677398158</v>
      </c>
      <c r="BX365" s="24">
        <v>87.399921183548201</v>
      </c>
      <c r="BY365" s="24">
        <v>88.634042349113145</v>
      </c>
      <c r="BZ365" s="24">
        <v>87.760888988731494</v>
      </c>
      <c r="CA365" s="24">
        <v>87.303471512943204</v>
      </c>
      <c r="CB365" s="24">
        <v>86.652229121771668</v>
      </c>
      <c r="CC365" s="24">
        <v>85.215145457040393</v>
      </c>
      <c r="CD365" s="24">
        <v>84.285575998280549</v>
      </c>
      <c r="CE365" s="24">
        <v>80.983884824152554</v>
      </c>
      <c r="CF365" s="24">
        <v>77.060761956119023</v>
      </c>
      <c r="CG365" s="24">
        <v>75.836192397442886</v>
      </c>
      <c r="CH365" s="24">
        <v>73.438965987267707</v>
      </c>
      <c r="CI365" s="24">
        <v>73.102758489833931</v>
      </c>
      <c r="CJ365" s="24">
        <v>72.610721744940605</v>
      </c>
      <c r="CK365" s="24">
        <v>76.035711580614645</v>
      </c>
      <c r="CL365" s="24">
        <v>78.363886049588587</v>
      </c>
      <c r="CM365" s="24">
        <v>81.002849635319009</v>
      </c>
      <c r="CN365" s="24">
        <v>81.50025177893157</v>
      </c>
    </row>
    <row r="366" spans="1:92" ht="14.4" x14ac:dyDescent="0.3">
      <c r="A366" s="180">
        <v>44991</v>
      </c>
      <c r="B366">
        <v>1.7557800269999999</v>
      </c>
      <c r="C366">
        <v>1.2815602825000001</v>
      </c>
      <c r="D366" s="180">
        <v>44991</v>
      </c>
      <c r="E366" s="173">
        <f t="shared" si="11"/>
        <v>0.37003311586320153</v>
      </c>
      <c r="F366"/>
      <c r="M366" s="180">
        <v>44991</v>
      </c>
      <c r="N366">
        <v>9.4101698000000003</v>
      </c>
      <c r="O366">
        <v>10.9295932478233</v>
      </c>
      <c r="P366" s="180">
        <v>44991</v>
      </c>
      <c r="Q366" s="173">
        <f t="shared" si="10"/>
        <v>-0.13901921264324296</v>
      </c>
      <c r="R366"/>
      <c r="AJ366" s="24">
        <v>85.506374817737694</v>
      </c>
      <c r="AK366" s="24">
        <v>84.801308518742317</v>
      </c>
      <c r="AL366" s="24">
        <v>83.658827403863157</v>
      </c>
      <c r="AM366" s="24">
        <v>81.840357478170588</v>
      </c>
      <c r="AN366" s="24">
        <v>80.047977302957406</v>
      </c>
      <c r="AO366" s="5">
        <v>0.39</v>
      </c>
      <c r="AP366" s="5">
        <v>0.33</v>
      </c>
      <c r="AQ366" s="5">
        <f>0.31</f>
        <v>0.31</v>
      </c>
      <c r="AR366" s="5">
        <f>0.36</f>
        <v>0.36</v>
      </c>
      <c r="AS366" s="5">
        <v>0.47</v>
      </c>
      <c r="AT366" s="5">
        <v>0.75</v>
      </c>
      <c r="AU366" s="5">
        <v>0.97</v>
      </c>
      <c r="AV366" s="5">
        <v>0.4</v>
      </c>
      <c r="AW366" s="5">
        <v>0.17</v>
      </c>
      <c r="AX366" s="24">
        <v>74.079261828374271</v>
      </c>
      <c r="AY366" s="24">
        <v>73.268842812138729</v>
      </c>
      <c r="AZ366" s="24">
        <v>72.327170282334279</v>
      </c>
      <c r="BA366" s="24">
        <v>74.063888828753505</v>
      </c>
      <c r="BB366" s="24">
        <v>74.436502037024567</v>
      </c>
      <c r="BC366" s="24">
        <v>74.884041811483712</v>
      </c>
      <c r="BD366" s="24">
        <v>74.019660045011221</v>
      </c>
      <c r="BE366" s="24">
        <v>75.834662244328072</v>
      </c>
      <c r="BF366" s="24">
        <v>76.709201482898038</v>
      </c>
      <c r="BG366" s="24">
        <v>77.117454571384187</v>
      </c>
      <c r="BH366" s="24">
        <v>76.360326386375377</v>
      </c>
      <c r="BI366" s="24">
        <v>78.079657926217024</v>
      </c>
      <c r="BJ366" s="24">
        <v>78.600101052339085</v>
      </c>
      <c r="BK366" s="24">
        <v>78.778151737770273</v>
      </c>
      <c r="BL366" s="24">
        <v>78.393182927509088</v>
      </c>
      <c r="BM366" s="24">
        <v>79.967186121899203</v>
      </c>
      <c r="BN366" s="24">
        <v>80.110609683331774</v>
      </c>
      <c r="BO366" s="24">
        <v>79.85179897527513</v>
      </c>
      <c r="BP366" s="24">
        <v>79.265102170607832</v>
      </c>
      <c r="BQ366" s="24">
        <v>80.704552906275524</v>
      </c>
      <c r="BR366" s="24">
        <v>81.311145828557727</v>
      </c>
      <c r="BS366" s="24">
        <v>81.310014571535902</v>
      </c>
      <c r="BT366" s="24">
        <v>80.891288033530756</v>
      </c>
      <c r="BU366" s="24">
        <v>82.219443870024023</v>
      </c>
      <c r="BV366" s="24">
        <v>82.623851337132166</v>
      </c>
      <c r="BW366" s="24">
        <v>82.227183460815766</v>
      </c>
      <c r="BX366" s="24">
        <v>81.236162716356176</v>
      </c>
      <c r="BY366" s="24">
        <v>82.174740162073874</v>
      </c>
      <c r="BZ366" s="24">
        <v>81.902757166831861</v>
      </c>
      <c r="CA366" s="24">
        <v>81.309013617926865</v>
      </c>
      <c r="CB366" s="24">
        <v>80.849127579079095</v>
      </c>
      <c r="CC366" s="24">
        <v>79.522155849862855</v>
      </c>
      <c r="CD366" s="24">
        <v>79.059620566637435</v>
      </c>
      <c r="CE366" s="24">
        <v>74.888431034724974</v>
      </c>
      <c r="CF366" s="24">
        <v>71.550744847074341</v>
      </c>
      <c r="CG366" s="24">
        <v>70.415566467238548</v>
      </c>
      <c r="CH366" s="24">
        <v>68.884759237678324</v>
      </c>
      <c r="CI366" s="24">
        <v>67.722307237235427</v>
      </c>
      <c r="CJ366" s="24">
        <v>66.209978010043415</v>
      </c>
      <c r="CK366" s="24">
        <v>68.610529138945068</v>
      </c>
      <c r="CL366" s="24">
        <v>70.584858797695603</v>
      </c>
      <c r="CM366" s="24">
        <v>72.797441304873274</v>
      </c>
      <c r="CN366" s="24">
        <v>73.500873456933888</v>
      </c>
    </row>
    <row r="367" spans="1:92" ht="15" thickBot="1" x14ac:dyDescent="0.35">
      <c r="A367" s="180">
        <v>44988</v>
      </c>
      <c r="B367">
        <v>1.772266224</v>
      </c>
      <c r="C367">
        <v>1.2882330690499999</v>
      </c>
      <c r="D367" s="180">
        <v>44988</v>
      </c>
      <c r="E367" s="173">
        <f t="shared" si="11"/>
        <v>0.37573414825234036</v>
      </c>
      <c r="F367"/>
      <c r="M367" s="180">
        <v>44988</v>
      </c>
      <c r="N367">
        <v>9.4985282009999992</v>
      </c>
      <c r="O367">
        <v>10.973523433802599</v>
      </c>
      <c r="P367" s="180">
        <v>44988</v>
      </c>
      <c r="Q367" s="173">
        <f t="shared" si="10"/>
        <v>-0.13441400491833438</v>
      </c>
      <c r="R367"/>
      <c r="AJ367" s="24">
        <v>75.005734569063051</v>
      </c>
      <c r="AK367" s="24">
        <v>75.301921399428124</v>
      </c>
      <c r="AL367" s="24">
        <v>75.183615638508329</v>
      </c>
      <c r="AM367" s="24">
        <v>73.459057465667513</v>
      </c>
      <c r="AN367" s="24">
        <v>71.877470843409739</v>
      </c>
      <c r="AO367" s="22">
        <f t="shared" ref="AO367" si="13">AVERAGE(AO363:AO366)</f>
        <v>0.40500000000000003</v>
      </c>
      <c r="AP367" s="22">
        <f t="shared" ref="AP367" si="14">AVERAGE(AP363:AP366)</f>
        <v>0.33500000000000002</v>
      </c>
      <c r="AQ367" s="22">
        <f t="shared" ref="AQ367" si="15">AVERAGE(AQ363:AQ366)</f>
        <v>0.31</v>
      </c>
      <c r="AR367" s="22">
        <f t="shared" ref="AR367" si="16">AVERAGE(AR363:AR366)</f>
        <v>0.35</v>
      </c>
      <c r="AS367" s="22">
        <f t="shared" ref="AS367:AX390" si="17">AVERAGE(AS363:AS366)</f>
        <v>0.435</v>
      </c>
      <c r="AT367" s="22">
        <f t="shared" si="17"/>
        <v>0.67249999999999999</v>
      </c>
      <c r="AU367" s="22">
        <f t="shared" si="17"/>
        <v>0.99249999999999994</v>
      </c>
      <c r="AV367" s="22">
        <f t="shared" si="17"/>
        <v>0.53749999999999998</v>
      </c>
      <c r="AW367" s="22">
        <f t="shared" si="17"/>
        <v>0.17750000000000002</v>
      </c>
      <c r="AX367" s="24">
        <v>66.174305601107619</v>
      </c>
      <c r="AY367" s="24">
        <v>65.130757726120535</v>
      </c>
      <c r="AZ367" s="24">
        <v>62.942220260301461</v>
      </c>
      <c r="BA367" s="24">
        <v>64.882397852157254</v>
      </c>
      <c r="BB367" s="24">
        <v>65.687787899123876</v>
      </c>
      <c r="BC367" s="24">
        <v>65.656518484327634</v>
      </c>
      <c r="BD367" s="24">
        <v>64.05852776752306</v>
      </c>
      <c r="BE367" s="24">
        <v>66.108547580010537</v>
      </c>
      <c r="BF367" s="24">
        <v>67.230485174348672</v>
      </c>
      <c r="BG367" s="24">
        <v>67.370732912814702</v>
      </c>
      <c r="BH367" s="24">
        <v>66.251864887776563</v>
      </c>
      <c r="BI367" s="24">
        <v>68.115371497645526</v>
      </c>
      <c r="BJ367" s="24">
        <v>69.304677364130512</v>
      </c>
      <c r="BK367" s="24">
        <v>68.651495950803138</v>
      </c>
      <c r="BL367" s="24">
        <v>68.509215990903527</v>
      </c>
      <c r="BM367" s="24">
        <v>69.675473317357174</v>
      </c>
      <c r="BN367" s="24">
        <v>70.731725546831541</v>
      </c>
      <c r="BO367" s="24">
        <v>69.640566209002017</v>
      </c>
      <c r="BP367" s="24">
        <v>68.612728435455011</v>
      </c>
      <c r="BQ367" s="24">
        <v>70.31787455188018</v>
      </c>
      <c r="BR367" s="24">
        <v>71.15886418247797</v>
      </c>
      <c r="BS367" s="24">
        <v>70.562246191530051</v>
      </c>
      <c r="BT367" s="24">
        <v>69.67900600959419</v>
      </c>
      <c r="BU367" s="24">
        <v>71.027851368465505</v>
      </c>
      <c r="BV367" s="24">
        <v>72.435878999723485</v>
      </c>
      <c r="BW367" s="24">
        <v>71.365923572891589</v>
      </c>
      <c r="BX367" s="24">
        <v>70.426565362984789</v>
      </c>
      <c r="BY367" s="24">
        <v>71.641662895157381</v>
      </c>
      <c r="BZ367" s="24">
        <v>71.699003054767331</v>
      </c>
      <c r="CA367" s="24">
        <v>70.856972277402235</v>
      </c>
      <c r="CB367" s="24">
        <v>69.736367291119421</v>
      </c>
      <c r="CC367" s="24">
        <v>68.513696382678631</v>
      </c>
      <c r="CD367" s="24">
        <v>67.828228145518338</v>
      </c>
      <c r="CE367" s="24">
        <v>63.975527651856645</v>
      </c>
      <c r="CF367" s="24">
        <v>61.129635469319787</v>
      </c>
      <c r="CG367" s="24">
        <v>60.831351391005093</v>
      </c>
      <c r="CH367" s="24">
        <v>60.784193874027061</v>
      </c>
      <c r="CI367" s="24">
        <v>59.836321390757263</v>
      </c>
      <c r="CJ367" s="24">
        <v>57.093477239028857</v>
      </c>
      <c r="CK367" s="24">
        <v>58.665210277162259</v>
      </c>
      <c r="CL367" s="24">
        <v>60.768568503818223</v>
      </c>
      <c r="CM367" s="24">
        <v>62.569373750093249</v>
      </c>
      <c r="CN367" s="24">
        <v>62.075437670372871</v>
      </c>
    </row>
    <row r="368" spans="1:92" ht="14.4" x14ac:dyDescent="0.3">
      <c r="A368" s="180">
        <v>44987</v>
      </c>
      <c r="B368">
        <v>1.7520117529999999</v>
      </c>
      <c r="C368">
        <v>1.2745084276500001</v>
      </c>
      <c r="D368" s="180">
        <v>44987</v>
      </c>
      <c r="E368" s="173">
        <f t="shared" si="11"/>
        <v>0.37465685984551977</v>
      </c>
      <c r="F368"/>
      <c r="M368" s="180">
        <v>44987</v>
      </c>
      <c r="N368">
        <v>9.3899735930000006</v>
      </c>
      <c r="O368">
        <v>10.8634521872176</v>
      </c>
      <c r="P368" s="180">
        <v>44987</v>
      </c>
      <c r="Q368" s="173">
        <f t="shared" si="10"/>
        <v>-0.13563631236407125</v>
      </c>
      <c r="R368"/>
      <c r="AJ368" s="25">
        <v>84.203965989906067</v>
      </c>
      <c r="AK368" s="25">
        <v>82.185792169676191</v>
      </c>
      <c r="AL368" s="25">
        <v>79.051438549164132</v>
      </c>
      <c r="AM368" s="25">
        <v>76.442733237616807</v>
      </c>
      <c r="AN368" s="25">
        <v>78.70041784323351</v>
      </c>
      <c r="AX368" s="25">
        <v>70.551843013519104</v>
      </c>
      <c r="AY368" s="25">
        <v>69.640926239694039</v>
      </c>
      <c r="AZ368" s="25">
        <v>69.343483566453131</v>
      </c>
      <c r="BA368" s="25">
        <v>70.34018232354336</v>
      </c>
      <c r="BB368" s="25">
        <v>69.450517051090614</v>
      </c>
      <c r="BC368" s="25">
        <v>69.307073266592738</v>
      </c>
      <c r="BD368" s="25">
        <v>68.902365233379626</v>
      </c>
      <c r="BE368" s="25">
        <v>69.456570639905053</v>
      </c>
      <c r="BF368" s="25">
        <v>69.284208638527076</v>
      </c>
      <c r="BG368" s="25">
        <v>69.592018677543521</v>
      </c>
      <c r="BH368" s="25">
        <v>68.912937590261151</v>
      </c>
      <c r="BI368" s="25">
        <v>70.624814874206095</v>
      </c>
      <c r="BJ368" s="25">
        <v>71.087512712254622</v>
      </c>
      <c r="BK368" s="25">
        <v>71.5404432093558</v>
      </c>
      <c r="BL368" s="25">
        <v>70.944765192315799</v>
      </c>
      <c r="BM368" s="25">
        <v>71.831409294969703</v>
      </c>
      <c r="BN368" s="25">
        <v>71.18426246306511</v>
      </c>
      <c r="BO368" s="25">
        <v>71.218224184739725</v>
      </c>
      <c r="BP368" s="25">
        <v>70.127473187371848</v>
      </c>
      <c r="BQ368" s="25">
        <v>71.244550566296084</v>
      </c>
      <c r="BR368" s="25">
        <v>71.361053771639575</v>
      </c>
      <c r="BS368" s="25">
        <v>71.62585280008345</v>
      </c>
      <c r="BT368" s="25">
        <v>71.168551012109688</v>
      </c>
      <c r="BU368" s="25">
        <v>72.263419860233</v>
      </c>
      <c r="BV368" s="25">
        <v>72.311681497030065</v>
      </c>
      <c r="BW368" s="25">
        <v>72.313897460330594</v>
      </c>
      <c r="BX368" s="25">
        <v>71.969132230388666</v>
      </c>
      <c r="BY368" s="25">
        <v>72.472660632279712</v>
      </c>
      <c r="BZ368" s="25">
        <v>71.9702370492152</v>
      </c>
      <c r="CA368" s="25">
        <v>71.507311074226138</v>
      </c>
      <c r="CB368" s="25">
        <v>68.22174075607596</v>
      </c>
      <c r="CC368" s="25">
        <v>63.371995109531078</v>
      </c>
      <c r="CD368" s="25">
        <v>62.311057209699783</v>
      </c>
      <c r="CE368" s="25">
        <v>59.623360897055974</v>
      </c>
      <c r="CF368" s="25">
        <v>57.482698912250719</v>
      </c>
      <c r="CG368" s="25">
        <v>56.927343311094461</v>
      </c>
      <c r="CH368" s="25">
        <v>56.012052600392224</v>
      </c>
      <c r="CI368" s="25">
        <v>56.181119553607687</v>
      </c>
      <c r="CJ368" s="25">
        <v>56.097103214530165</v>
      </c>
      <c r="CK368" s="25">
        <v>59.258153973953156</v>
      </c>
      <c r="CL368" s="25">
        <v>61.04157759521285</v>
      </c>
      <c r="CM368" s="25">
        <v>62.616165284061239</v>
      </c>
      <c r="CN368" s="25">
        <v>64.078204588943564</v>
      </c>
    </row>
    <row r="369" spans="1:92" x14ac:dyDescent="0.25">
      <c r="A369" s="180">
        <v>44986</v>
      </c>
      <c r="B369">
        <v>1.785926216</v>
      </c>
      <c r="C369">
        <v>1.3088010793</v>
      </c>
      <c r="D369" s="180">
        <v>44986</v>
      </c>
      <c r="E369" s="173">
        <f t="shared" si="11"/>
        <v>0.36455130137513786</v>
      </c>
      <c r="F369"/>
      <c r="M369" s="180">
        <v>44986</v>
      </c>
      <c r="N369">
        <v>9.5717394490000007</v>
      </c>
      <c r="O369">
        <v>11.107638709566899</v>
      </c>
      <c r="P369" s="180">
        <v>44986</v>
      </c>
      <c r="Q369" s="173">
        <f t="shared" si="10"/>
        <v>-0.13827414635335983</v>
      </c>
      <c r="R369"/>
      <c r="AJ369" s="20">
        <f>AVERAGE(AJ364:AM364)</f>
        <v>87.276556284074744</v>
      </c>
      <c r="AN369" s="20">
        <f>AVERAGE(AN364:AQ364)</f>
        <v>22.256873187961219</v>
      </c>
      <c r="AZ369" s="20">
        <f>AVERAGE(AZ364:BC364)</f>
        <v>75.984569216371682</v>
      </c>
      <c r="BD369" s="20">
        <f>AVERAGE(BD364:BG364)</f>
        <v>79.951740331383817</v>
      </c>
      <c r="BH369" s="20">
        <f>AVERAGE(BH364:BK364)</f>
        <v>78.232696783127437</v>
      </c>
      <c r="BL369" s="20">
        <f>AVERAGE(BL364:BO364)</f>
        <v>78.662773088217278</v>
      </c>
      <c r="BP369" s="20">
        <f>AVERAGE(BP364:BS364)</f>
        <v>77.947995782146734</v>
      </c>
      <c r="BT369" s="20">
        <f>AVERAGE(BT364:BW364)</f>
        <v>79.803147047727094</v>
      </c>
      <c r="BX369" s="20">
        <f>AVERAGE(BX364:CA364)</f>
        <v>79.621875915560111</v>
      </c>
      <c r="CB369" s="20">
        <f>AVERAGE(CB364:CE364)</f>
        <v>76.581501673425436</v>
      </c>
      <c r="CF369" s="20">
        <f>AVERAGE(CF364:CI364)</f>
        <v>68.924436934918646</v>
      </c>
      <c r="CJ369" s="20">
        <f>AVERAGE(CJ364:CM364)</f>
        <v>73.051244569148523</v>
      </c>
      <c r="CN369" s="20">
        <f>AVERAGE(CN364:CQ364)</f>
        <v>80.374465746617844</v>
      </c>
    </row>
    <row r="370" spans="1:92" x14ac:dyDescent="0.25">
      <c r="A370" s="180">
        <v>44985</v>
      </c>
      <c r="B370">
        <v>1.7948758659999999</v>
      </c>
      <c r="C370">
        <v>1.3233441681</v>
      </c>
      <c r="D370" s="180">
        <v>44985</v>
      </c>
      <c r="E370" s="173">
        <f t="shared" si="11"/>
        <v>0.35631826494312863</v>
      </c>
      <c r="F370"/>
      <c r="M370" s="180">
        <v>44985</v>
      </c>
      <c r="N370">
        <v>9.6197054380000004</v>
      </c>
      <c r="O370">
        <v>11.295916532934999</v>
      </c>
      <c r="P370" s="180">
        <v>44985</v>
      </c>
      <c r="Q370" s="173">
        <f t="shared" si="10"/>
        <v>-0.14839088887101326</v>
      </c>
      <c r="R370"/>
      <c r="AO370" s="5">
        <v>2013</v>
      </c>
      <c r="AP370" s="5">
        <v>2014</v>
      </c>
      <c r="AQ370" s="5">
        <v>2015</v>
      </c>
      <c r="AR370" s="5">
        <v>2016</v>
      </c>
      <c r="AS370" s="5">
        <v>2017</v>
      </c>
      <c r="AT370" s="5">
        <v>2018</v>
      </c>
      <c r="AU370" s="5">
        <v>2019</v>
      </c>
      <c r="AV370" s="5">
        <v>2020</v>
      </c>
      <c r="AW370" s="5">
        <v>2021</v>
      </c>
    </row>
    <row r="371" spans="1:92" x14ac:dyDescent="0.25">
      <c r="A371" s="180">
        <v>44984</v>
      </c>
      <c r="B371">
        <v>1.9141110809999999</v>
      </c>
      <c r="C371">
        <v>1.3243978870499999</v>
      </c>
      <c r="D371" s="180">
        <v>44984</v>
      </c>
      <c r="E371" s="173">
        <f t="shared" si="11"/>
        <v>0.44526890273401393</v>
      </c>
      <c r="F371"/>
      <c r="M371" s="180">
        <v>44984</v>
      </c>
      <c r="N371">
        <v>10.872162654</v>
      </c>
      <c r="O371">
        <v>11.1381913550511</v>
      </c>
      <c r="P371" s="180">
        <v>44984</v>
      </c>
      <c r="Q371" s="173">
        <f t="shared" si="10"/>
        <v>-2.3884371579812897E-2</v>
      </c>
      <c r="R371"/>
      <c r="AJ371" s="14" t="s">
        <v>126</v>
      </c>
      <c r="AK371" s="15">
        <v>1.0413829999999999</v>
      </c>
      <c r="AL371" s="15">
        <v>0.938106</v>
      </c>
      <c r="AM371" s="15">
        <v>0.85589899999999997</v>
      </c>
      <c r="AN371" s="15">
        <v>0.84163600000000005</v>
      </c>
      <c r="AO371" s="16">
        <v>4.9000000000000002E-2</v>
      </c>
      <c r="AP371" s="16">
        <v>4.4699999999999997E-2</v>
      </c>
      <c r="AQ371" s="16">
        <v>3.7100000000000001E-2</v>
      </c>
      <c r="AR371" s="16">
        <v>3.6299999999999999E-2</v>
      </c>
      <c r="AS371" s="16">
        <v>3.8900000000000004E-2</v>
      </c>
      <c r="AT371" s="16">
        <v>4.4999999999999998E-2</v>
      </c>
      <c r="AU371" s="16">
        <v>4.6699999999999998E-2</v>
      </c>
      <c r="AV371" s="16">
        <v>3.4500000000000003E-2</v>
      </c>
      <c r="AW371" s="16">
        <v>2.8799999999999999E-2</v>
      </c>
      <c r="AX371" s="15">
        <v>0.86251</v>
      </c>
      <c r="AY371" s="15">
        <v>0.89506300000000005</v>
      </c>
    </row>
    <row r="372" spans="1:92" x14ac:dyDescent="0.25">
      <c r="A372" s="180">
        <v>44981</v>
      </c>
      <c r="B372">
        <v>1.912617432</v>
      </c>
      <c r="C372">
        <v>1.3332917398499999</v>
      </c>
      <c r="D372" s="180">
        <v>44981</v>
      </c>
      <c r="E372" s="173">
        <f t="shared" si="11"/>
        <v>0.43450782363294044</v>
      </c>
      <c r="F372"/>
      <c r="M372" s="180">
        <v>44981</v>
      </c>
      <c r="N372">
        <v>10.863678718999999</v>
      </c>
      <c r="O372">
        <v>11.2461208166026</v>
      </c>
      <c r="P372" s="180">
        <v>44981</v>
      </c>
      <c r="Q372" s="173">
        <f t="shared" si="10"/>
        <v>-3.4006579143094677E-2</v>
      </c>
      <c r="R372"/>
      <c r="AJ372" s="14" t="s">
        <v>127</v>
      </c>
      <c r="AK372" s="15">
        <v>0.92188300000000001</v>
      </c>
      <c r="AL372" s="15">
        <v>0.84590799999999999</v>
      </c>
      <c r="AM372" s="15">
        <v>0.79736499999999999</v>
      </c>
      <c r="AN372" s="15">
        <v>0.79990700000000003</v>
      </c>
      <c r="AO372" s="16">
        <f t="shared" ref="AL372:AY395" si="18">(AO358)/100</f>
        <v>3.6575000000000003E-2</v>
      </c>
      <c r="AP372" s="16">
        <f t="shared" si="18"/>
        <v>3.4624999999999996E-2</v>
      </c>
      <c r="AQ372" s="16">
        <f t="shared" si="18"/>
        <v>3.3299999999999996E-2</v>
      </c>
      <c r="AR372" s="16">
        <f t="shared" si="18"/>
        <v>3.4149999999999993E-2</v>
      </c>
      <c r="AS372" s="16">
        <f t="shared" si="18"/>
        <v>3.61E-2</v>
      </c>
      <c r="AT372" s="16">
        <f t="shared" si="18"/>
        <v>4.0025000000000005E-2</v>
      </c>
      <c r="AU372" s="16">
        <f t="shared" si="18"/>
        <v>4.3449999999999996E-2</v>
      </c>
      <c r="AV372" s="16">
        <f t="shared" si="18"/>
        <v>3.465E-2</v>
      </c>
      <c r="AW372" s="16">
        <f t="shared" si="18"/>
        <v>2.6999999999999996E-2</v>
      </c>
      <c r="AX372" s="15">
        <v>0.85060899999999995</v>
      </c>
      <c r="AY372" s="15">
        <v>0.88236099999999995</v>
      </c>
    </row>
    <row r="373" spans="1:92" x14ac:dyDescent="0.25">
      <c r="A373" s="180">
        <v>44980</v>
      </c>
      <c r="B373">
        <v>1.899921416</v>
      </c>
      <c r="C373">
        <v>1.3325813148000001</v>
      </c>
      <c r="D373" s="180">
        <v>44980</v>
      </c>
      <c r="E373" s="173">
        <f t="shared" si="11"/>
        <v>0.4257452021118493</v>
      </c>
      <c r="F373"/>
      <c r="M373" s="180">
        <v>44980</v>
      </c>
      <c r="N373">
        <v>10.791565272</v>
      </c>
      <c r="O373">
        <v>11.2353705150148</v>
      </c>
      <c r="P373" s="180">
        <v>44980</v>
      </c>
      <c r="Q373" s="173">
        <f t="shared" si="10"/>
        <v>-3.9500721620324412E-2</v>
      </c>
      <c r="R373"/>
    </row>
    <row r="374" spans="1:92" x14ac:dyDescent="0.25">
      <c r="A374" s="180">
        <v>44979</v>
      </c>
      <c r="B374">
        <v>1.886478576</v>
      </c>
      <c r="C374">
        <v>1.3291230378500001</v>
      </c>
      <c r="D374" s="180">
        <v>44979</v>
      </c>
      <c r="E374" s="173">
        <f t="shared" si="11"/>
        <v>0.41934081516755789</v>
      </c>
      <c r="F374"/>
      <c r="M374" s="180">
        <v>44979</v>
      </c>
      <c r="N374">
        <v>10.715209857</v>
      </c>
      <c r="O374">
        <v>11.2718983630421</v>
      </c>
      <c r="P374" s="180">
        <v>44979</v>
      </c>
      <c r="Q374" s="173">
        <f t="shared" si="10"/>
        <v>-4.9387289355566813E-2</v>
      </c>
      <c r="R374"/>
    </row>
    <row r="375" spans="1:92" x14ac:dyDescent="0.25">
      <c r="A375" s="180">
        <v>44978</v>
      </c>
      <c r="B375">
        <v>1.900668241</v>
      </c>
      <c r="C375">
        <v>1.3359051227000001</v>
      </c>
      <c r="D375" s="180">
        <v>44978</v>
      </c>
      <c r="E375" s="173">
        <f t="shared" si="11"/>
        <v>0.42275690743557914</v>
      </c>
      <c r="F375"/>
      <c r="M375" s="180">
        <v>44978</v>
      </c>
      <c r="N375">
        <v>10.795807239</v>
      </c>
      <c r="O375">
        <v>11.3301501790515</v>
      </c>
      <c r="P375" s="180">
        <v>44978</v>
      </c>
      <c r="Q375" s="173">
        <f t="shared" si="10"/>
        <v>-4.7161152465521217E-2</v>
      </c>
      <c r="R375"/>
      <c r="AM375" s="5" t="s">
        <v>129</v>
      </c>
      <c r="AO375" s="5">
        <v>2013</v>
      </c>
      <c r="AP375" s="5">
        <v>2014</v>
      </c>
      <c r="AQ375" s="5">
        <v>2015</v>
      </c>
      <c r="AR375" s="5">
        <v>2016</v>
      </c>
      <c r="AS375" s="5">
        <v>2017</v>
      </c>
      <c r="AT375" s="5">
        <v>2018</v>
      </c>
      <c r="AU375" s="5">
        <v>2019</v>
      </c>
      <c r="AV375" s="5">
        <v>2020</v>
      </c>
      <c r="AW375" s="5">
        <v>2021</v>
      </c>
    </row>
    <row r="376" spans="1:92" x14ac:dyDescent="0.25">
      <c r="A376" s="180">
        <v>44974</v>
      </c>
      <c r="B376">
        <v>1.9457266499999999</v>
      </c>
      <c r="C376">
        <v>1.3692382543999999</v>
      </c>
      <c r="D376" s="180">
        <v>44974</v>
      </c>
      <c r="E376" s="173">
        <f t="shared" si="11"/>
        <v>0.42102854908375104</v>
      </c>
      <c r="F376"/>
      <c r="M376" s="180">
        <v>44974</v>
      </c>
      <c r="N376">
        <v>11.051739276999999</v>
      </c>
      <c r="O376">
        <v>11.6527407939538</v>
      </c>
      <c r="P376" s="180">
        <v>44974</v>
      </c>
      <c r="Q376" s="173">
        <f t="shared" si="10"/>
        <v>-5.157597921217294E-2</v>
      </c>
      <c r="R376"/>
      <c r="AJ376" s="5" t="s">
        <v>130</v>
      </c>
      <c r="AK376" s="5">
        <v>2009</v>
      </c>
      <c r="AL376" s="5">
        <v>2010</v>
      </c>
      <c r="AM376" s="5">
        <v>2011</v>
      </c>
      <c r="AN376" s="5">
        <v>2012</v>
      </c>
      <c r="AO376" s="19">
        <v>5.4000000000000003E-3</v>
      </c>
      <c r="AP376" s="19">
        <v>4.5999999999999999E-3</v>
      </c>
      <c r="AQ376" s="19">
        <v>3.9000000000000003E-3</v>
      </c>
      <c r="AR376" s="19">
        <v>3.5999999999999999E-3</v>
      </c>
      <c r="AS376" s="19">
        <v>4.4000000000000003E-3</v>
      </c>
      <c r="AT376" s="19">
        <v>7.8000000000000005E-3</v>
      </c>
      <c r="AU376" s="19">
        <v>1.1200000000000002E-2</v>
      </c>
      <c r="AV376" s="19">
        <v>5.1000000000000004E-3</v>
      </c>
      <c r="AW376" s="19">
        <v>1.7000000000000001E-3</v>
      </c>
      <c r="AX376" s="5">
        <v>2022</v>
      </c>
      <c r="AY376" s="5">
        <v>2023</v>
      </c>
    </row>
    <row r="377" spans="1:92" x14ac:dyDescent="0.25">
      <c r="A377" s="180">
        <v>44973</v>
      </c>
      <c r="B377">
        <v>1.9365158149999999</v>
      </c>
      <c r="C377">
        <v>1.36145419715</v>
      </c>
      <c r="D377" s="180">
        <v>44973</v>
      </c>
      <c r="E377" s="173">
        <f t="shared" si="11"/>
        <v>0.42238778142797972</v>
      </c>
      <c r="F377"/>
      <c r="M377" s="180">
        <v>44973</v>
      </c>
      <c r="N377">
        <v>10.999421677999999</v>
      </c>
      <c r="O377">
        <v>11.596182983516099</v>
      </c>
      <c r="P377" s="180">
        <v>44973</v>
      </c>
      <c r="Q377" s="173">
        <f t="shared" si="10"/>
        <v>-5.1461873822135497E-2</v>
      </c>
      <c r="R377"/>
      <c r="AJ377" s="5" t="s">
        <v>48</v>
      </c>
      <c r="AL377" s="5">
        <v>4.8499999999999996</v>
      </c>
      <c r="AM377" s="5">
        <v>4.43</v>
      </c>
      <c r="AN377" s="5">
        <v>4.08</v>
      </c>
      <c r="AO377" s="19">
        <f t="shared" ref="AK377:AY400" si="19">(AO367)/100</f>
        <v>4.0500000000000006E-3</v>
      </c>
      <c r="AP377" s="19">
        <f t="shared" si="19"/>
        <v>3.3500000000000001E-3</v>
      </c>
      <c r="AQ377" s="19">
        <f t="shared" si="19"/>
        <v>3.0999999999999999E-3</v>
      </c>
      <c r="AR377" s="19">
        <f t="shared" si="19"/>
        <v>3.4999999999999996E-3</v>
      </c>
      <c r="AS377" s="19">
        <f t="shared" si="19"/>
        <v>4.3499999999999997E-3</v>
      </c>
      <c r="AT377" s="19">
        <f t="shared" si="19"/>
        <v>6.7250000000000001E-3</v>
      </c>
      <c r="AU377" s="19">
        <f t="shared" si="19"/>
        <v>9.9249999999999998E-3</v>
      </c>
      <c r="AV377" s="19">
        <f t="shared" si="19"/>
        <v>5.3749999999999996E-3</v>
      </c>
      <c r="AW377" s="19">
        <f t="shared" si="19"/>
        <v>1.7750000000000001E-3</v>
      </c>
      <c r="AX377" s="5">
        <v>2.67</v>
      </c>
      <c r="AY377" s="5">
        <v>4.9400000000000004</v>
      </c>
    </row>
    <row r="378" spans="1:92" x14ac:dyDescent="0.25">
      <c r="A378" s="180">
        <v>44972</v>
      </c>
      <c r="B378">
        <v>1.9536927770000001</v>
      </c>
      <c r="C378">
        <v>1.3764882221500001</v>
      </c>
      <c r="D378" s="180">
        <v>44972</v>
      </c>
      <c r="E378" s="173">
        <f t="shared" si="11"/>
        <v>0.41933127037472046</v>
      </c>
      <c r="F378"/>
      <c r="M378" s="180">
        <v>44972</v>
      </c>
      <c r="N378">
        <v>11.09698693</v>
      </c>
      <c r="O378">
        <v>11.709926954915799</v>
      </c>
      <c r="P378" s="180">
        <v>44972</v>
      </c>
      <c r="Q378" s="173">
        <f t="shared" si="10"/>
        <v>-5.2343624966720098E-2</v>
      </c>
      <c r="R378"/>
      <c r="AJ378" s="5" t="s">
        <v>49</v>
      </c>
      <c r="AK378" s="5">
        <v>4.8099999999999996</v>
      </c>
      <c r="AL378" s="5">
        <v>4.79</v>
      </c>
      <c r="AM378" s="5">
        <v>4.3899999999999997</v>
      </c>
      <c r="AN378" s="5">
        <v>4.03</v>
      </c>
      <c r="AX378" s="5">
        <v>2.85</v>
      </c>
    </row>
    <row r="379" spans="1:92" x14ac:dyDescent="0.25">
      <c r="A379" s="180">
        <v>44971</v>
      </c>
      <c r="B379">
        <v>1.9372626390000001</v>
      </c>
      <c r="C379">
        <v>1.36900081095</v>
      </c>
      <c r="D379" s="180">
        <v>44971</v>
      </c>
      <c r="E379" s="173">
        <f t="shared" si="11"/>
        <v>0.4150923969545805</v>
      </c>
      <c r="F379"/>
      <c r="M379" s="180">
        <v>44971</v>
      </c>
      <c r="N379">
        <v>11.003663646</v>
      </c>
      <c r="O379">
        <v>11.6496110250154</v>
      </c>
      <c r="P379" s="180">
        <v>44971</v>
      </c>
      <c r="Q379" s="173">
        <f t="shared" si="10"/>
        <v>-5.5447978273982422E-2</v>
      </c>
      <c r="R379"/>
      <c r="AJ379" s="5" t="s">
        <v>50</v>
      </c>
      <c r="AK379" s="5">
        <v>4.7300000000000004</v>
      </c>
      <c r="AL379" s="5">
        <v>4.72</v>
      </c>
      <c r="AM379" s="5">
        <v>4.33</v>
      </c>
      <c r="AN379" s="5">
        <v>3.99</v>
      </c>
      <c r="AX379" s="5">
        <v>3.15</v>
      </c>
    </row>
    <row r="380" spans="1:92" x14ac:dyDescent="0.25">
      <c r="A380" s="180">
        <v>44970</v>
      </c>
      <c r="B380">
        <v>1.9439840589999999</v>
      </c>
      <c r="C380">
        <v>1.37605211195</v>
      </c>
      <c r="D380" s="180">
        <v>44970</v>
      </c>
      <c r="E380" s="173">
        <f t="shared" si="11"/>
        <v>0.41272560982097184</v>
      </c>
      <c r="F380"/>
      <c r="M380" s="180">
        <v>44970</v>
      </c>
      <c r="N380">
        <v>11.041841353000001</v>
      </c>
      <c r="O380">
        <v>11.753753555624201</v>
      </c>
      <c r="P380" s="180">
        <v>44970</v>
      </c>
      <c r="Q380" s="173">
        <f t="shared" si="10"/>
        <v>-6.0568923727650235E-2</v>
      </c>
      <c r="R380"/>
      <c r="AJ380" s="5" t="s">
        <v>51</v>
      </c>
      <c r="AK380" s="5">
        <v>4.7</v>
      </c>
      <c r="AL380" s="5">
        <v>4.68</v>
      </c>
      <c r="AM380" s="5">
        <v>4.29</v>
      </c>
      <c r="AN380" s="5">
        <v>3.92</v>
      </c>
      <c r="AO380" s="5">
        <v>2013</v>
      </c>
      <c r="AP380" s="5">
        <v>2014</v>
      </c>
      <c r="AQ380" s="5">
        <v>2015</v>
      </c>
      <c r="AR380" s="5">
        <v>2016</v>
      </c>
      <c r="AS380" s="5">
        <v>2017</v>
      </c>
      <c r="AT380" s="5">
        <v>2018</v>
      </c>
      <c r="AU380" s="5">
        <v>2019</v>
      </c>
      <c r="AV380" s="5">
        <v>2020</v>
      </c>
      <c r="AW380" s="5">
        <v>2021</v>
      </c>
      <c r="AX380" s="5">
        <v>3.49</v>
      </c>
    </row>
    <row r="381" spans="1:92" ht="14.4" thickBot="1" x14ac:dyDescent="0.3">
      <c r="A381" s="180">
        <v>44967</v>
      </c>
      <c r="B381">
        <v>1.9322838090000001</v>
      </c>
      <c r="C381">
        <v>1.3646437026</v>
      </c>
      <c r="D381" s="180">
        <v>44967</v>
      </c>
      <c r="E381" s="173">
        <f t="shared" si="11"/>
        <v>0.41596213379250463</v>
      </c>
      <c r="F381"/>
      <c r="M381" s="180">
        <v>44967</v>
      </c>
      <c r="N381">
        <v>10.975383862999999</v>
      </c>
      <c r="O381">
        <v>11.6477303887531</v>
      </c>
      <c r="P381" s="180">
        <v>44967</v>
      </c>
      <c r="Q381" s="173">
        <f t="shared" si="10"/>
        <v>-5.7723393597975958E-2</v>
      </c>
      <c r="R381"/>
      <c r="AJ381" s="22" t="s">
        <v>52</v>
      </c>
      <c r="AK381" s="22">
        <f>AVERAGE(AK377:AK380)</f>
        <v>4.7466666666666661</v>
      </c>
      <c r="AL381" s="22">
        <f t="shared" si="12"/>
        <v>4.76</v>
      </c>
      <c r="AM381" s="22">
        <f t="shared" si="12"/>
        <v>4.3600000000000003</v>
      </c>
      <c r="AN381" s="22">
        <f t="shared" si="12"/>
        <v>4.0049999999999999</v>
      </c>
      <c r="AO381" s="5">
        <v>2.1</v>
      </c>
      <c r="AP381" s="5">
        <v>2.42</v>
      </c>
      <c r="AQ381" s="5">
        <v>2.67</v>
      </c>
      <c r="AR381" s="5">
        <v>3</v>
      </c>
      <c r="AS381" s="5">
        <v>3.5</v>
      </c>
      <c r="AT381" s="5">
        <v>4.8600000000000003</v>
      </c>
      <c r="AU381" s="5">
        <v>4.63</v>
      </c>
      <c r="AV381" s="5">
        <v>3.99</v>
      </c>
      <c r="AW381" s="5">
        <v>6.16</v>
      </c>
      <c r="AX381" s="22">
        <f>AVERAGE(AX377:AX380)</f>
        <v>3.04</v>
      </c>
      <c r="AY381" s="22">
        <f t="shared" si="12"/>
        <v>4.9400000000000004</v>
      </c>
    </row>
    <row r="382" spans="1:92" x14ac:dyDescent="0.25">
      <c r="A382" s="180">
        <v>44966</v>
      </c>
      <c r="B382">
        <v>1.9397520539999999</v>
      </c>
      <c r="C382">
        <v>1.3638183530000001</v>
      </c>
      <c r="D382" s="180">
        <v>44966</v>
      </c>
      <c r="E382" s="173">
        <f t="shared" si="11"/>
        <v>0.42229502171833572</v>
      </c>
      <c r="F382"/>
      <c r="M382" s="180">
        <v>44966</v>
      </c>
      <c r="N382">
        <v>11.017803538000001</v>
      </c>
      <c r="O382">
        <v>11.625861543087799</v>
      </c>
      <c r="P382" s="180">
        <v>44966</v>
      </c>
      <c r="Q382" s="173">
        <f t="shared" si="10"/>
        <v>-5.2302188774071681E-2</v>
      </c>
      <c r="R382"/>
      <c r="AW382" s="16">
        <f>(AY404/AK404)^(1/14) -1</f>
        <v>0.25694552937656256</v>
      </c>
    </row>
    <row r="383" spans="1:92" x14ac:dyDescent="0.25">
      <c r="A383" s="180">
        <v>44965</v>
      </c>
      <c r="B383">
        <v>1.963650436</v>
      </c>
      <c r="C383">
        <v>1.3809768808</v>
      </c>
      <c r="D383" s="180">
        <v>44965</v>
      </c>
      <c r="E383" s="173">
        <f t="shared" si="11"/>
        <v>0.42192853718337203</v>
      </c>
      <c r="F383"/>
      <c r="M383" s="180">
        <v>44965</v>
      </c>
      <c r="N383">
        <v>11.153546497000001</v>
      </c>
      <c r="O383">
        <v>11.7737839037901</v>
      </c>
      <c r="P383" s="180">
        <v>44965</v>
      </c>
      <c r="Q383" s="173">
        <f t="shared" ref="Q383:Q446" si="20">(N383-O383)/O383</f>
        <v>-5.2679530375144654E-2</v>
      </c>
      <c r="R383"/>
    </row>
    <row r="384" spans="1:92" x14ac:dyDescent="0.25">
      <c r="A384" s="180">
        <v>44964</v>
      </c>
      <c r="B384">
        <v>1.990536117</v>
      </c>
      <c r="C384">
        <v>1.3971949865</v>
      </c>
      <c r="D384" s="180">
        <v>44964</v>
      </c>
      <c r="E384" s="173">
        <f t="shared" ref="E384:E447" si="21">(B384-C384)/C384</f>
        <v>0.42466594586510137</v>
      </c>
      <c r="F384"/>
      <c r="M384" s="180">
        <v>44964</v>
      </c>
      <c r="N384">
        <v>11.306257326000001</v>
      </c>
      <c r="O384">
        <v>11.9119649660225</v>
      </c>
      <c r="P384" s="180">
        <v>44964</v>
      </c>
      <c r="Q384" s="173">
        <f t="shared" si="20"/>
        <v>-5.0848675407475633E-2</v>
      </c>
      <c r="R384"/>
      <c r="AM384" s="5" t="s">
        <v>131</v>
      </c>
      <c r="AO384" s="5">
        <v>2013</v>
      </c>
      <c r="AP384" s="5">
        <v>2014</v>
      </c>
      <c r="AQ384" s="5">
        <v>2015</v>
      </c>
      <c r="AR384" s="5">
        <v>2016</v>
      </c>
      <c r="AS384" s="5">
        <v>2017</v>
      </c>
      <c r="AT384" s="5">
        <v>2018</v>
      </c>
      <c r="AU384" s="5">
        <v>2019</v>
      </c>
      <c r="AV384" s="5">
        <v>2020</v>
      </c>
      <c r="AW384" s="5">
        <v>2021</v>
      </c>
    </row>
    <row r="385" spans="1:52" x14ac:dyDescent="0.25">
      <c r="A385" s="180">
        <v>44963</v>
      </c>
      <c r="B385">
        <v>1.9489628889999999</v>
      </c>
      <c r="C385">
        <v>1.3815563726</v>
      </c>
      <c r="D385" s="180">
        <v>44963</v>
      </c>
      <c r="E385" s="173">
        <f t="shared" si="21"/>
        <v>0.41070095122660649</v>
      </c>
      <c r="F385"/>
      <c r="M385" s="180">
        <v>44963</v>
      </c>
      <c r="N385">
        <v>11.070121135999999</v>
      </c>
      <c r="O385">
        <v>11.793711719338599</v>
      </c>
      <c r="P385" s="180">
        <v>44963</v>
      </c>
      <c r="Q385" s="173">
        <f t="shared" si="20"/>
        <v>-6.1353931701764522E-2</v>
      </c>
      <c r="R385"/>
      <c r="AJ385" s="5" t="s">
        <v>132</v>
      </c>
      <c r="AK385" s="5">
        <v>2009</v>
      </c>
      <c r="AL385" s="5">
        <v>2010</v>
      </c>
      <c r="AM385" s="5">
        <v>2011</v>
      </c>
      <c r="AN385" s="5">
        <v>2012</v>
      </c>
      <c r="AO385" s="5">
        <v>17.350000000000001</v>
      </c>
      <c r="AP385" s="5">
        <v>20.07</v>
      </c>
      <c r="AQ385" s="5">
        <v>21.7</v>
      </c>
      <c r="AR385" s="5">
        <v>23.78</v>
      </c>
      <c r="AS385" s="5">
        <v>26.58</v>
      </c>
      <c r="AT385" s="5">
        <v>30.52</v>
      </c>
      <c r="AU385" s="5">
        <v>34.46</v>
      </c>
      <c r="AV385" s="5">
        <v>37.22</v>
      </c>
      <c r="AW385" s="5">
        <v>41.13</v>
      </c>
      <c r="AX385" s="5">
        <v>2022</v>
      </c>
      <c r="AY385" s="5">
        <v>2023</v>
      </c>
    </row>
    <row r="386" spans="1:52" x14ac:dyDescent="0.25">
      <c r="A386" s="180">
        <v>44960</v>
      </c>
      <c r="B386">
        <v>1.9534438359999999</v>
      </c>
      <c r="C386">
        <v>1.4058288022500001</v>
      </c>
      <c r="D386" s="180">
        <v>44960</v>
      </c>
      <c r="E386" s="173">
        <f t="shared" si="21"/>
        <v>0.38953180705470913</v>
      </c>
      <c r="F386"/>
      <c r="M386" s="180">
        <v>44960</v>
      </c>
      <c r="N386">
        <v>11.095572941</v>
      </c>
      <c r="O386">
        <v>12.0023674865618</v>
      </c>
      <c r="P386" s="180">
        <v>44960</v>
      </c>
      <c r="Q386" s="173">
        <f t="shared" si="20"/>
        <v>-7.5551306571563767E-2</v>
      </c>
      <c r="R386"/>
      <c r="AJ386" s="5" t="s">
        <v>48</v>
      </c>
      <c r="AK386" s="5">
        <v>1.35</v>
      </c>
      <c r="AL386" s="5">
        <v>0.95</v>
      </c>
      <c r="AM386" s="5">
        <v>0.74</v>
      </c>
      <c r="AN386" s="5">
        <v>0.55000000000000004</v>
      </c>
      <c r="AW386" s="16">
        <f>(AY408/AK408)^(1/14) -1</f>
        <v>8.3173441651307911E-2</v>
      </c>
      <c r="AX386" s="5">
        <v>0.15</v>
      </c>
      <c r="AY386" s="5">
        <v>1.63</v>
      </c>
    </row>
    <row r="387" spans="1:52" x14ac:dyDescent="0.25">
      <c r="A387" s="180">
        <v>44959</v>
      </c>
      <c r="B387">
        <v>1.964148319</v>
      </c>
      <c r="C387">
        <v>1.4051308492500001</v>
      </c>
      <c r="D387" s="180">
        <v>44959</v>
      </c>
      <c r="E387" s="173">
        <f t="shared" si="21"/>
        <v>0.39784015136268625</v>
      </c>
      <c r="F387"/>
      <c r="M387" s="180">
        <v>44959</v>
      </c>
      <c r="N387">
        <v>11.156374475</v>
      </c>
      <c r="O387">
        <v>11.995611210885199</v>
      </c>
      <c r="P387" s="180">
        <v>44959</v>
      </c>
      <c r="Q387" s="173">
        <f t="shared" si="20"/>
        <v>-6.9961982022529151E-2</v>
      </c>
      <c r="R387"/>
      <c r="AJ387" s="5" t="s">
        <v>49</v>
      </c>
      <c r="AK387" s="5">
        <v>1.3</v>
      </c>
      <c r="AL387" s="5">
        <v>0.92</v>
      </c>
      <c r="AM387" s="5">
        <v>0.73</v>
      </c>
      <c r="AN387" s="5">
        <v>0.54</v>
      </c>
      <c r="AX387" s="5">
        <v>0.2</v>
      </c>
    </row>
    <row r="388" spans="1:52" x14ac:dyDescent="0.25">
      <c r="A388" s="180">
        <v>44958</v>
      </c>
      <c r="B388">
        <v>1.989291409</v>
      </c>
      <c r="C388">
        <v>1.3807574157</v>
      </c>
      <c r="D388" s="180">
        <v>44958</v>
      </c>
      <c r="E388" s="173">
        <f t="shared" si="21"/>
        <v>0.44072476915975328</v>
      </c>
      <c r="F388"/>
      <c r="M388" s="180">
        <v>44958</v>
      </c>
      <c r="N388">
        <v>11.299187379999999</v>
      </c>
      <c r="O388">
        <v>11.7898229307796</v>
      </c>
      <c r="P388" s="180">
        <v>44958</v>
      </c>
      <c r="Q388" s="173">
        <f t="shared" si="20"/>
        <v>-4.1615175534036417E-2</v>
      </c>
      <c r="R388"/>
      <c r="AJ388" s="5" t="s">
        <v>50</v>
      </c>
      <c r="AK388" s="5">
        <v>1.24</v>
      </c>
      <c r="AL388" s="5">
        <v>0.89</v>
      </c>
      <c r="AM388" s="5">
        <v>0.7</v>
      </c>
      <c r="AN388" s="5">
        <v>0.52</v>
      </c>
      <c r="AO388" s="2">
        <v>2018</v>
      </c>
      <c r="AP388" s="2">
        <v>2019</v>
      </c>
      <c r="AQ388" s="2">
        <v>2021</v>
      </c>
      <c r="AR388" s="2">
        <v>2022</v>
      </c>
      <c r="AX388" s="5">
        <v>0.35</v>
      </c>
    </row>
    <row r="389" spans="1:52" x14ac:dyDescent="0.25">
      <c r="A389" s="180">
        <v>44957</v>
      </c>
      <c r="B389">
        <v>1.9546885430000001</v>
      </c>
      <c r="C389">
        <v>1.3680857397499999</v>
      </c>
      <c r="D389" s="180">
        <v>44957</v>
      </c>
      <c r="E389" s="173">
        <f t="shared" si="21"/>
        <v>0.42877634508287049</v>
      </c>
      <c r="F389"/>
      <c r="M389" s="180">
        <v>44957</v>
      </c>
      <c r="N389">
        <v>11.102642887</v>
      </c>
      <c r="O389">
        <v>11.6745320740597</v>
      </c>
      <c r="P389" s="180">
        <v>44957</v>
      </c>
      <c r="Q389" s="173">
        <f t="shared" si="20"/>
        <v>-4.8986047871709786E-2</v>
      </c>
      <c r="R389"/>
      <c r="AJ389" s="5" t="s">
        <v>51</v>
      </c>
      <c r="AK389" s="5">
        <v>1.17</v>
      </c>
      <c r="AL389" s="5">
        <v>0.87</v>
      </c>
      <c r="AM389" s="5">
        <v>0.67</v>
      </c>
      <c r="AN389" s="5">
        <v>0.5</v>
      </c>
      <c r="AO389" s="2" t="s">
        <v>141</v>
      </c>
      <c r="AP389" s="2" t="s">
        <v>141</v>
      </c>
      <c r="AQ389" s="2" t="s">
        <v>141</v>
      </c>
      <c r="AR389" s="2" t="s">
        <v>141</v>
      </c>
      <c r="AX389" s="5">
        <v>0.55000000000000004</v>
      </c>
    </row>
    <row r="390" spans="1:52" ht="14.4" thickBot="1" x14ac:dyDescent="0.3">
      <c r="A390" s="180">
        <v>44956</v>
      </c>
      <c r="B390">
        <v>1.8707952619999999</v>
      </c>
      <c r="C390">
        <v>1.3328443243500001</v>
      </c>
      <c r="D390" s="180">
        <v>44956</v>
      </c>
      <c r="E390" s="173">
        <f t="shared" si="21"/>
        <v>0.40361123037557073</v>
      </c>
      <c r="F390"/>
      <c r="M390" s="180">
        <v>44956</v>
      </c>
      <c r="N390">
        <v>10.62612854</v>
      </c>
      <c r="O390">
        <v>11.383822325044401</v>
      </c>
      <c r="P390" s="180">
        <v>44956</v>
      </c>
      <c r="Q390" s="173">
        <f t="shared" si="20"/>
        <v>-6.6558820351357295E-2</v>
      </c>
      <c r="R390"/>
      <c r="AJ390" s="22" t="s">
        <v>52</v>
      </c>
      <c r="AK390" s="22">
        <f>AVERAGE(AK386:AK389)</f>
        <v>1.2650000000000001</v>
      </c>
      <c r="AL390" s="22">
        <f t="shared" ref="AL390" si="22">AVERAGE(AL386:AL389)</f>
        <v>0.90750000000000008</v>
      </c>
      <c r="AM390" s="22">
        <f t="shared" ref="AM390" si="23">AVERAGE(AM386:AM389)</f>
        <v>0.71</v>
      </c>
      <c r="AN390" s="22">
        <f t="shared" ref="AN390" si="24">AVERAGE(AN386:AN389)</f>
        <v>0.52750000000000008</v>
      </c>
      <c r="AO390" s="2"/>
      <c r="AP390" s="2"/>
      <c r="AQ390" s="2"/>
      <c r="AR390" s="2"/>
      <c r="AX390" s="22">
        <f t="shared" si="17"/>
        <v>0.3125</v>
      </c>
      <c r="AY390" s="22">
        <f t="shared" ref="AY390" si="25">AVERAGE(AY386:AY389)</f>
        <v>1.63</v>
      </c>
    </row>
    <row r="391" spans="1:52" x14ac:dyDescent="0.25">
      <c r="A391" s="180">
        <v>44953</v>
      </c>
      <c r="B391">
        <v>1.8904616400000001</v>
      </c>
      <c r="C391">
        <v>1.34800705705</v>
      </c>
      <c r="D391" s="180">
        <v>44953</v>
      </c>
      <c r="E391" s="173">
        <f t="shared" si="21"/>
        <v>0.4024122723341792</v>
      </c>
      <c r="F391"/>
      <c r="M391" s="180">
        <v>44953</v>
      </c>
      <c r="N391">
        <v>10.737833684</v>
      </c>
      <c r="O391">
        <v>11.502055864831499</v>
      </c>
      <c r="P391" s="180">
        <v>44953</v>
      </c>
      <c r="Q391" s="173">
        <f t="shared" si="20"/>
        <v>-6.6442224747679482E-2</v>
      </c>
      <c r="R391"/>
      <c r="AO391" s="3">
        <v>360786</v>
      </c>
      <c r="AP391" s="3">
        <v>511639</v>
      </c>
      <c r="AQ391" s="3">
        <v>831283</v>
      </c>
      <c r="AR391" s="3">
        <v>911784</v>
      </c>
    </row>
    <row r="392" spans="1:52" x14ac:dyDescent="0.25">
      <c r="A392" s="180">
        <v>44952</v>
      </c>
      <c r="B392">
        <v>1.857601364</v>
      </c>
      <c r="C392">
        <v>1.3434283365499999</v>
      </c>
      <c r="D392" s="180">
        <v>44952</v>
      </c>
      <c r="E392" s="173">
        <f t="shared" si="21"/>
        <v>0.38273200993394668</v>
      </c>
      <c r="F392"/>
      <c r="M392" s="180">
        <v>44952</v>
      </c>
      <c r="N392">
        <v>10.551187114999999</v>
      </c>
      <c r="O392">
        <v>11.4828043222088</v>
      </c>
      <c r="P392" s="180">
        <v>44952</v>
      </c>
      <c r="Q392" s="173">
        <f t="shared" si="20"/>
        <v>-8.1131505951639982E-2</v>
      </c>
      <c r="R392"/>
      <c r="AO392" s="4"/>
      <c r="AP392" s="4"/>
      <c r="AQ392" s="3">
        <v>0</v>
      </c>
      <c r="AR392" s="3">
        <v>28772</v>
      </c>
    </row>
    <row r="393" spans="1:52" x14ac:dyDescent="0.25">
      <c r="A393" s="180">
        <v>44951</v>
      </c>
      <c r="B393">
        <v>1.715206834</v>
      </c>
      <c r="C393">
        <v>1.3334759707499999</v>
      </c>
      <c r="D393" s="180">
        <v>44951</v>
      </c>
      <c r="E393" s="173">
        <f t="shared" si="21"/>
        <v>0.28626752309252296</v>
      </c>
      <c r="F393"/>
      <c r="M393" s="180">
        <v>44951</v>
      </c>
      <c r="N393">
        <v>9.7423853149999999</v>
      </c>
      <c r="O393">
        <v>11.361719793421001</v>
      </c>
      <c r="P393" s="180">
        <v>44951</v>
      </c>
      <c r="Q393" s="173">
        <f t="shared" si="20"/>
        <v>-0.1425254721876415</v>
      </c>
      <c r="R393"/>
      <c r="AK393" s="5">
        <v>2009</v>
      </c>
      <c r="AL393" s="5">
        <v>2010</v>
      </c>
      <c r="AM393" s="5">
        <v>2011</v>
      </c>
      <c r="AN393" s="5">
        <v>2012</v>
      </c>
      <c r="AO393" s="4"/>
      <c r="AP393" s="4"/>
      <c r="AQ393" s="3">
        <v>242926</v>
      </c>
      <c r="AR393" s="3">
        <v>281804</v>
      </c>
      <c r="AX393" s="5">
        <v>2022</v>
      </c>
      <c r="AY393" s="5">
        <v>2023</v>
      </c>
    </row>
    <row r="394" spans="1:52" x14ac:dyDescent="0.25">
      <c r="A394" s="180">
        <v>44950</v>
      </c>
      <c r="B394">
        <v>1.701763994</v>
      </c>
      <c r="C394">
        <v>1.32806348545</v>
      </c>
      <c r="D394" s="180">
        <v>44950</v>
      </c>
      <c r="E394" s="173">
        <f t="shared" si="21"/>
        <v>0.28138753353600082</v>
      </c>
      <c r="F394"/>
      <c r="M394" s="180">
        <v>44950</v>
      </c>
      <c r="N394">
        <v>9.6660298999999998</v>
      </c>
      <c r="O394">
        <v>11.3117761040031</v>
      </c>
      <c r="P394" s="180">
        <v>44950</v>
      </c>
      <c r="Q394" s="173">
        <f t="shared" si="20"/>
        <v>-0.14548963742490362</v>
      </c>
      <c r="R394"/>
      <c r="AJ394" s="5" t="s">
        <v>133</v>
      </c>
      <c r="AK394" s="16">
        <v>5.6000000000000001E-2</v>
      </c>
      <c r="AL394" s="16">
        <v>6.1799999999999994E-2</v>
      </c>
      <c r="AM394" s="16">
        <v>5.57E-2</v>
      </c>
      <c r="AN394" s="16">
        <v>5.2999999999999999E-2</v>
      </c>
      <c r="AO394" s="3">
        <v>221932</v>
      </c>
      <c r="AP394" s="3">
        <v>204948</v>
      </c>
      <c r="AQ394" s="4"/>
      <c r="AR394" s="4"/>
      <c r="AX394" s="16">
        <v>3.9100000000000003E-2</v>
      </c>
      <c r="AY394" s="16">
        <v>5.5099999999999996E-2</v>
      </c>
      <c r="AZ394" s="19">
        <f>AVERAGE(AK394:AY394)</f>
        <v>53360.040087499998</v>
      </c>
    </row>
    <row r="395" spans="1:52" x14ac:dyDescent="0.25">
      <c r="A395" s="180">
        <v>44949</v>
      </c>
      <c r="B395">
        <v>1.736615802</v>
      </c>
      <c r="C395">
        <v>1.3380285055500001</v>
      </c>
      <c r="D395" s="180">
        <v>44949</v>
      </c>
      <c r="E395" s="173">
        <f t="shared" si="21"/>
        <v>0.29789148347490518</v>
      </c>
      <c r="F395"/>
      <c r="M395" s="180">
        <v>44949</v>
      </c>
      <c r="N395">
        <v>9.8639883830000006</v>
      </c>
      <c r="O395">
        <v>11.3955962272021</v>
      </c>
      <c r="P395" s="180">
        <v>44949</v>
      </c>
      <c r="Q395" s="173">
        <f t="shared" si="20"/>
        <v>-0.13440348479055816</v>
      </c>
      <c r="R395"/>
      <c r="AJ395" s="5" t="s">
        <v>134</v>
      </c>
      <c r="AK395" s="16">
        <f>(AK381)/100</f>
        <v>4.7466666666666664E-2</v>
      </c>
      <c r="AL395" s="16">
        <f t="shared" si="18"/>
        <v>4.7599999999999996E-2</v>
      </c>
      <c r="AM395" s="16">
        <f t="shared" si="18"/>
        <v>4.36E-2</v>
      </c>
      <c r="AN395" s="16">
        <f t="shared" si="18"/>
        <v>4.0050000000000002E-2</v>
      </c>
      <c r="AO395" s="3">
        <v>653860</v>
      </c>
      <c r="AP395" s="3">
        <v>573305</v>
      </c>
      <c r="AQ395" s="3">
        <v>849573</v>
      </c>
      <c r="AR395" s="3">
        <v>968450</v>
      </c>
      <c r="AX395" s="16">
        <f t="shared" si="18"/>
        <v>3.04E-2</v>
      </c>
      <c r="AY395" s="16">
        <f t="shared" si="18"/>
        <v>4.9400000000000006E-2</v>
      </c>
      <c r="AZ395" s="19">
        <f>AVERAGE(AK395:AY395)</f>
        <v>304518.82585166662</v>
      </c>
    </row>
    <row r="396" spans="1:52" x14ac:dyDescent="0.25">
      <c r="A396" s="180">
        <v>44946</v>
      </c>
      <c r="B396">
        <v>1.6950425739999999</v>
      </c>
      <c r="C396">
        <v>1.32544531675</v>
      </c>
      <c r="D396" s="180">
        <v>44946</v>
      </c>
      <c r="E396" s="173">
        <f t="shared" si="21"/>
        <v>0.27884760885968096</v>
      </c>
      <c r="F396"/>
      <c r="M396" s="180">
        <v>44946</v>
      </c>
      <c r="N396">
        <v>9.6278521930000007</v>
      </c>
      <c r="O396">
        <v>11.2850100090008</v>
      </c>
      <c r="P396" s="180">
        <v>44946</v>
      </c>
      <c r="Q396" s="173">
        <f t="shared" si="20"/>
        <v>-0.14684593231898493</v>
      </c>
      <c r="R396"/>
      <c r="AO396" s="4"/>
      <c r="AP396" s="4"/>
      <c r="AQ396" s="4"/>
      <c r="AR396" s="4"/>
      <c r="AZ396" s="19"/>
    </row>
    <row r="397" spans="1:52" x14ac:dyDescent="0.25">
      <c r="A397" s="180">
        <v>44945</v>
      </c>
      <c r="B397">
        <v>1.645005335</v>
      </c>
      <c r="C397">
        <v>1.2885893836</v>
      </c>
      <c r="D397" s="180">
        <v>44945</v>
      </c>
      <c r="E397" s="173">
        <f t="shared" si="21"/>
        <v>0.27659389091369202</v>
      </c>
      <c r="F397"/>
      <c r="M397" s="180">
        <v>44945</v>
      </c>
      <c r="N397">
        <v>9.3436403719999994</v>
      </c>
      <c r="O397">
        <v>10.994254143201299</v>
      </c>
      <c r="P397" s="180">
        <v>44945</v>
      </c>
      <c r="Q397" s="173">
        <f t="shared" si="20"/>
        <v>-0.15013422008459007</v>
      </c>
      <c r="R397"/>
      <c r="AO397" s="3">
        <v>1247207</v>
      </c>
      <c r="AP397" s="3">
        <v>1361652</v>
      </c>
      <c r="AQ397" s="3">
        <v>1933164</v>
      </c>
      <c r="AR397" s="3">
        <v>2212606</v>
      </c>
      <c r="AZ397" s="19"/>
    </row>
    <row r="398" spans="1:52" x14ac:dyDescent="0.25">
      <c r="A398" s="180">
        <v>44944</v>
      </c>
      <c r="B398">
        <v>1.640026505</v>
      </c>
      <c r="C398">
        <v>1.2842568725000001</v>
      </c>
      <c r="D398" s="180">
        <v>44944</v>
      </c>
      <c r="E398" s="173">
        <f t="shared" si="21"/>
        <v>0.27702373264893693</v>
      </c>
      <c r="F398"/>
      <c r="M398" s="180">
        <v>44944</v>
      </c>
      <c r="N398">
        <v>9.3153605880000008</v>
      </c>
      <c r="O398">
        <v>10.9592028444671</v>
      </c>
      <c r="P398" s="180">
        <v>44944</v>
      </c>
      <c r="Q398" s="173">
        <f t="shared" si="20"/>
        <v>-0.14999651706392267</v>
      </c>
      <c r="R398"/>
      <c r="AK398" s="5">
        <v>2009</v>
      </c>
      <c r="AL398" s="5">
        <v>2010</v>
      </c>
      <c r="AM398" s="5">
        <v>2011</v>
      </c>
      <c r="AN398" s="5">
        <v>2012</v>
      </c>
      <c r="AO398" s="16">
        <f>AO397/AN420 -1</f>
        <v>0.13333927018522074</v>
      </c>
      <c r="AP398" s="16">
        <f t="shared" ref="AN398:AR421" si="26">AP397/AO397 -1</f>
        <v>9.1761030847325342E-2</v>
      </c>
      <c r="AQ398" s="16">
        <f t="shared" si="26"/>
        <v>0.4197195759268888</v>
      </c>
      <c r="AR398" s="16">
        <f t="shared" si="26"/>
        <v>0.14455162624588502</v>
      </c>
      <c r="AX398" s="5">
        <v>2022</v>
      </c>
      <c r="AY398" s="5">
        <v>2023</v>
      </c>
      <c r="AZ398" s="19"/>
    </row>
    <row r="399" spans="1:52" x14ac:dyDescent="0.25">
      <c r="A399" s="180">
        <v>44943</v>
      </c>
      <c r="B399">
        <v>1.7045023500000001</v>
      </c>
      <c r="C399">
        <v>1.3268297808</v>
      </c>
      <c r="D399" s="180">
        <v>44943</v>
      </c>
      <c r="E399" s="173">
        <f t="shared" si="21"/>
        <v>0.2846428190451723</v>
      </c>
      <c r="F399"/>
      <c r="M399" s="180">
        <v>44943</v>
      </c>
      <c r="N399">
        <v>9.6815837810000005</v>
      </c>
      <c r="O399">
        <v>11.3029654646735</v>
      </c>
      <c r="P399" s="180">
        <v>44943</v>
      </c>
      <c r="Q399" s="173">
        <f t="shared" si="20"/>
        <v>-0.14344745976098008</v>
      </c>
      <c r="R399"/>
      <c r="AJ399" s="5" t="s">
        <v>135</v>
      </c>
      <c r="AK399" s="19">
        <v>1.9699999999999999E-2</v>
      </c>
      <c r="AL399" s="19">
        <v>1.15E-2</v>
      </c>
      <c r="AM399" s="19">
        <v>9.3999999999999986E-3</v>
      </c>
      <c r="AN399" s="19">
        <v>6.8999999999999999E-3</v>
      </c>
      <c r="AO399" s="27">
        <f>(AR397/AL420)^(1/6) -1</f>
        <v>0.13472383508887886</v>
      </c>
      <c r="AP399" s="16"/>
      <c r="AQ399" s="16"/>
      <c r="AR399" s="16"/>
      <c r="AX399" s="19">
        <v>2.9999999999999997E-4</v>
      </c>
      <c r="AY399" s="19">
        <v>4.1999999999999997E-3</v>
      </c>
      <c r="AZ399" s="19">
        <f>AVERAGE(AK399:AY399)</f>
        <v>2.6674833584125552E-2</v>
      </c>
    </row>
    <row r="400" spans="1:52" x14ac:dyDescent="0.25">
      <c r="A400" s="180">
        <v>44939</v>
      </c>
      <c r="B400">
        <v>1.7226750790000001</v>
      </c>
      <c r="C400">
        <v>1.3361718845999999</v>
      </c>
      <c r="D400" s="180">
        <v>44939</v>
      </c>
      <c r="E400" s="173">
        <f t="shared" si="21"/>
        <v>0.28926158292554166</v>
      </c>
      <c r="F400"/>
      <c r="M400" s="180">
        <v>44939</v>
      </c>
      <c r="N400">
        <v>9.7848049899999996</v>
      </c>
      <c r="O400">
        <v>11.3832070810359</v>
      </c>
      <c r="P400" s="180">
        <v>44939</v>
      </c>
      <c r="Q400" s="173">
        <f t="shared" si="20"/>
        <v>-0.1404175536522386</v>
      </c>
      <c r="R400"/>
      <c r="AJ400" s="5" t="s">
        <v>136</v>
      </c>
      <c r="AK400" s="19">
        <f t="shared" si="19"/>
        <v>1.2650000000000002E-2</v>
      </c>
      <c r="AL400" s="19">
        <f t="shared" si="19"/>
        <v>9.0750000000000015E-3</v>
      </c>
      <c r="AM400" s="19">
        <f t="shared" si="19"/>
        <v>7.0999999999999995E-3</v>
      </c>
      <c r="AN400" s="19">
        <f t="shared" si="19"/>
        <v>5.275000000000001E-3</v>
      </c>
      <c r="AO400" s="27">
        <f>(AR395/AL418)^(1/6) -1</f>
        <v>5.6954366119231992E-2</v>
      </c>
      <c r="AP400" s="16"/>
      <c r="AQ400" s="16"/>
      <c r="AR400" s="16"/>
      <c r="AX400" s="19">
        <f t="shared" si="19"/>
        <v>3.1250000000000002E-3</v>
      </c>
      <c r="AY400" s="19">
        <f t="shared" si="19"/>
        <v>1.6299999999999999E-2</v>
      </c>
      <c r="AZ400" s="19">
        <f>AVERAGE(AK400:AY400)</f>
        <v>1.578276658846171E-2</v>
      </c>
    </row>
    <row r="401" spans="1:51" x14ac:dyDescent="0.25">
      <c r="A401" s="180">
        <v>44938</v>
      </c>
      <c r="B401">
        <v>1.71794519</v>
      </c>
      <c r="C401">
        <v>1.3364042951999999</v>
      </c>
      <c r="D401" s="180">
        <v>44938</v>
      </c>
      <c r="E401" s="173">
        <f t="shared" si="21"/>
        <v>0.28549810575316992</v>
      </c>
      <c r="F401"/>
      <c r="M401" s="180">
        <v>44938</v>
      </c>
      <c r="N401">
        <v>9.7579391960000006</v>
      </c>
      <c r="O401">
        <v>11.3945138762752</v>
      </c>
      <c r="P401" s="180">
        <v>44938</v>
      </c>
      <c r="Q401" s="173">
        <f t="shared" si="20"/>
        <v>-0.14362830200968485</v>
      </c>
      <c r="R401"/>
      <c r="AK401" s="5">
        <v>100</v>
      </c>
      <c r="AO401" s="16"/>
      <c r="AP401" s="16"/>
      <c r="AQ401" s="16"/>
      <c r="AR401" s="16"/>
    </row>
    <row r="402" spans="1:51" x14ac:dyDescent="0.25">
      <c r="A402" s="180">
        <v>44937</v>
      </c>
      <c r="B402">
        <v>1.6895658609999999</v>
      </c>
      <c r="C402">
        <v>1.3265066002499999</v>
      </c>
      <c r="D402" s="180">
        <v>44937</v>
      </c>
      <c r="E402" s="173">
        <f t="shared" si="21"/>
        <v>0.27369578159775165</v>
      </c>
      <c r="F402"/>
      <c r="M402" s="180">
        <v>44937</v>
      </c>
      <c r="N402">
        <v>9.5967444309999994</v>
      </c>
      <c r="O402">
        <v>11.3054131168434</v>
      </c>
      <c r="P402" s="180">
        <v>44937</v>
      </c>
      <c r="Q402" s="173">
        <f t="shared" si="20"/>
        <v>-0.15113721791357951</v>
      </c>
      <c r="R402"/>
      <c r="AP402" s="2"/>
      <c r="AQ402" s="2"/>
      <c r="AR402" s="2"/>
    </row>
    <row r="403" spans="1:51" x14ac:dyDescent="0.25">
      <c r="A403" s="180">
        <v>44936</v>
      </c>
      <c r="B403">
        <v>1.681101851</v>
      </c>
      <c r="C403">
        <v>1.3180298151000001</v>
      </c>
      <c r="D403" s="180">
        <v>44936</v>
      </c>
      <c r="E403" s="173">
        <f t="shared" si="21"/>
        <v>0.27546572296048805</v>
      </c>
      <c r="F403"/>
      <c r="M403" s="180">
        <v>44936</v>
      </c>
      <c r="N403">
        <v>9.5486687999999997</v>
      </c>
      <c r="O403">
        <v>11.233369469340101</v>
      </c>
      <c r="P403" s="180">
        <v>44936</v>
      </c>
      <c r="Q403" s="173">
        <f t="shared" si="20"/>
        <v>-0.14997287091270825</v>
      </c>
      <c r="R403"/>
      <c r="AK403" s="5">
        <v>2009</v>
      </c>
      <c r="AL403" s="5">
        <v>2010</v>
      </c>
      <c r="AM403" s="5">
        <v>2011</v>
      </c>
      <c r="AN403" s="5">
        <v>2012</v>
      </c>
      <c r="AO403" s="3">
        <v>695527</v>
      </c>
      <c r="AP403" s="3">
        <v>548930</v>
      </c>
      <c r="AQ403" s="3">
        <v>543134</v>
      </c>
      <c r="AR403" s="3">
        <v>556656</v>
      </c>
      <c r="AX403" s="5">
        <v>2022</v>
      </c>
      <c r="AY403" s="5">
        <v>2023</v>
      </c>
    </row>
    <row r="404" spans="1:51" x14ac:dyDescent="0.25">
      <c r="A404" s="180">
        <v>44935</v>
      </c>
      <c r="B404">
        <v>1.6763719619999999</v>
      </c>
      <c r="C404">
        <v>1.31188310335</v>
      </c>
      <c r="D404" s="180">
        <v>44935</v>
      </c>
      <c r="E404" s="173">
        <f t="shared" si="21"/>
        <v>0.27783638475047662</v>
      </c>
      <c r="F404"/>
      <c r="M404" s="180">
        <v>44935</v>
      </c>
      <c r="N404">
        <v>9.5218030060000007</v>
      </c>
      <c r="O404">
        <v>11.188601205622399</v>
      </c>
      <c r="P404" s="180">
        <v>44935</v>
      </c>
      <c r="Q404" s="173">
        <f t="shared" si="20"/>
        <v>-0.14897288490225333</v>
      </c>
      <c r="R404"/>
      <c r="AJ404" s="5" t="s">
        <v>138</v>
      </c>
      <c r="AK404" s="5">
        <v>0.35</v>
      </c>
      <c r="AL404" s="5">
        <v>0.88</v>
      </c>
      <c r="AM404" s="5">
        <v>1.62</v>
      </c>
      <c r="AN404" s="5">
        <v>1.92</v>
      </c>
      <c r="AO404" s="3">
        <v>221000</v>
      </c>
      <c r="AP404" s="3">
        <v>142587</v>
      </c>
      <c r="AQ404" s="3">
        <v>51243</v>
      </c>
      <c r="AR404" s="3">
        <v>0</v>
      </c>
      <c r="AX404" s="5">
        <v>7.98</v>
      </c>
      <c r="AY404" s="5">
        <v>8.6</v>
      </c>
    </row>
    <row r="405" spans="1:51" x14ac:dyDescent="0.25">
      <c r="A405" s="180">
        <v>44932</v>
      </c>
      <c r="B405">
        <v>1.701515052</v>
      </c>
      <c r="C405">
        <v>1.3211644760000001</v>
      </c>
      <c r="D405" s="180">
        <v>44932</v>
      </c>
      <c r="E405" s="173">
        <f t="shared" si="21"/>
        <v>0.28789040494909574</v>
      </c>
      <c r="F405"/>
      <c r="M405" s="180">
        <v>44932</v>
      </c>
      <c r="N405">
        <v>9.6646159110000003</v>
      </c>
      <c r="O405">
        <v>11.2720849230169</v>
      </c>
      <c r="P405" s="180">
        <v>44932</v>
      </c>
      <c r="Q405" s="173">
        <f t="shared" si="20"/>
        <v>-0.14260618359382188</v>
      </c>
      <c r="R405"/>
      <c r="AO405" s="4"/>
      <c r="AP405" s="4"/>
      <c r="AQ405" s="3">
        <v>141404</v>
      </c>
      <c r="AR405" s="3">
        <v>122053</v>
      </c>
    </row>
    <row r="406" spans="1:51" x14ac:dyDescent="0.25">
      <c r="A406" s="180">
        <v>44931</v>
      </c>
      <c r="B406">
        <v>1.657701351</v>
      </c>
      <c r="C406">
        <v>1.2832220259</v>
      </c>
      <c r="D406" s="180">
        <v>44931</v>
      </c>
      <c r="E406" s="173">
        <f t="shared" si="21"/>
        <v>0.29182738258981755</v>
      </c>
      <c r="F406"/>
      <c r="M406" s="180">
        <v>44931</v>
      </c>
      <c r="N406">
        <v>9.4157538190000007</v>
      </c>
      <c r="O406">
        <v>10.957544814800301</v>
      </c>
      <c r="P406" s="180">
        <v>44931</v>
      </c>
      <c r="Q406" s="173">
        <f t="shared" si="20"/>
        <v>-0.1407058809121009</v>
      </c>
      <c r="R406"/>
      <c r="AO406" s="3">
        <v>777412</v>
      </c>
      <c r="AP406" s="3">
        <v>819110</v>
      </c>
      <c r="AQ406" s="3">
        <v>984591</v>
      </c>
      <c r="AR406" s="3">
        <v>1170437</v>
      </c>
    </row>
    <row r="407" spans="1:51" x14ac:dyDescent="0.25">
      <c r="A407" s="180">
        <v>44930</v>
      </c>
      <c r="B407">
        <v>1.6567055850000001</v>
      </c>
      <c r="C407">
        <v>1.2930720168000001</v>
      </c>
      <c r="D407" s="180">
        <v>44930</v>
      </c>
      <c r="E407" s="173">
        <f t="shared" si="21"/>
        <v>0.28121679494688451</v>
      </c>
      <c r="F407"/>
      <c r="M407" s="180">
        <v>44930</v>
      </c>
      <c r="N407">
        <v>9.4100978620000006</v>
      </c>
      <c r="O407">
        <v>11.041948538386301</v>
      </c>
      <c r="P407" s="180">
        <v>44930</v>
      </c>
      <c r="Q407" s="173">
        <f t="shared" si="20"/>
        <v>-0.14778647724297245</v>
      </c>
      <c r="R407"/>
      <c r="AK407" s="5">
        <v>2009</v>
      </c>
      <c r="AL407" s="5">
        <v>2010</v>
      </c>
      <c r="AM407" s="5">
        <v>2011</v>
      </c>
      <c r="AN407" s="5">
        <v>2012</v>
      </c>
      <c r="AO407" s="3">
        <v>1700357</v>
      </c>
      <c r="AP407" s="3">
        <v>1520627</v>
      </c>
      <c r="AQ407" s="3">
        <v>1709640</v>
      </c>
      <c r="AR407" s="3">
        <v>1836811</v>
      </c>
      <c r="AX407" s="5">
        <v>2022</v>
      </c>
      <c r="AY407" s="5">
        <v>2023</v>
      </c>
    </row>
    <row r="408" spans="1:51" x14ac:dyDescent="0.25">
      <c r="A408" s="180">
        <v>44929</v>
      </c>
      <c r="B408">
        <v>1.6432627449999999</v>
      </c>
      <c r="C408">
        <v>1.2772342912000001</v>
      </c>
      <c r="D408" s="180">
        <v>44929</v>
      </c>
      <c r="E408" s="173">
        <f t="shared" si="21"/>
        <v>0.28657894352030361</v>
      </c>
      <c r="F408"/>
      <c r="M408" s="180">
        <v>44929</v>
      </c>
      <c r="N408">
        <v>9.3337424480000006</v>
      </c>
      <c r="O408">
        <v>10.9258474708511</v>
      </c>
      <c r="P408" s="180">
        <v>44929</v>
      </c>
      <c r="Q408" s="173">
        <f t="shared" si="20"/>
        <v>-0.14571913319297669</v>
      </c>
      <c r="R408"/>
      <c r="AJ408" s="5" t="s">
        <v>137</v>
      </c>
      <c r="AK408" s="5">
        <v>14.58</v>
      </c>
      <c r="AL408" s="5">
        <v>13.84</v>
      </c>
      <c r="AM408" s="5">
        <v>15.16</v>
      </c>
      <c r="AN408" s="5">
        <v>16.649999999999999</v>
      </c>
      <c r="AO408" s="16">
        <f>AO407/AN430 -1</f>
        <v>0.30539429217188885</v>
      </c>
      <c r="AP408" s="16">
        <f t="shared" ref="AM408:AR431" si="27">AP407/AO407 -1</f>
        <v>-0.10570133213201693</v>
      </c>
      <c r="AQ408" s="16">
        <f t="shared" si="27"/>
        <v>0.12429938439867239</v>
      </c>
      <c r="AR408" s="16">
        <f t="shared" si="27"/>
        <v>7.4384665777590619E-2</v>
      </c>
      <c r="AX408" s="5">
        <v>42.46</v>
      </c>
      <c r="AY408" s="5">
        <v>44.62</v>
      </c>
    </row>
    <row r="409" spans="1:51" x14ac:dyDescent="0.25">
      <c r="A409" s="180">
        <v>44925</v>
      </c>
      <c r="B409">
        <v>1.640524388</v>
      </c>
      <c r="C409">
        <v>1.2889344075</v>
      </c>
      <c r="D409" s="180">
        <v>44925</v>
      </c>
      <c r="E409" s="173">
        <f t="shared" si="21"/>
        <v>0.2727756963071063</v>
      </c>
      <c r="F409"/>
      <c r="M409" s="180">
        <v>44925</v>
      </c>
      <c r="N409">
        <v>9.318188567</v>
      </c>
      <c r="O409">
        <v>11.011019790006401</v>
      </c>
      <c r="P409" s="180">
        <v>44925</v>
      </c>
      <c r="Q409" s="173">
        <f t="shared" si="20"/>
        <v>-0.15373973122297122</v>
      </c>
      <c r="R409"/>
      <c r="AO409" s="27">
        <f>(AR406/AL429)^(1/6) -1</f>
        <v>0.2191046246733066</v>
      </c>
    </row>
    <row r="410" spans="1:51" x14ac:dyDescent="0.25">
      <c r="A410" s="180">
        <v>44924</v>
      </c>
      <c r="B410">
        <v>1.6447563940000001</v>
      </c>
      <c r="C410">
        <v>1.29116275545</v>
      </c>
      <c r="D410" s="180">
        <v>44924</v>
      </c>
      <c r="E410" s="173">
        <f t="shared" si="21"/>
        <v>0.27385675203027715</v>
      </c>
      <c r="F410"/>
      <c r="M410" s="180">
        <v>44924</v>
      </c>
      <c r="N410">
        <v>9.3422263819999998</v>
      </c>
      <c r="O410">
        <v>11.042262645316301</v>
      </c>
      <c r="P410" s="180">
        <v>44924</v>
      </c>
      <c r="Q410" s="173">
        <f t="shared" si="20"/>
        <v>-0.15395723846845741</v>
      </c>
      <c r="R410"/>
      <c r="AJ410" s="5" t="s">
        <v>139</v>
      </c>
      <c r="AO410" s="28">
        <f t="shared" ref="AM410:AR433" si="28">AO395+AO406</f>
        <v>1431272</v>
      </c>
      <c r="AP410" s="28">
        <f t="shared" si="28"/>
        <v>1392415</v>
      </c>
      <c r="AQ410" s="28">
        <f t="shared" si="28"/>
        <v>1834164</v>
      </c>
      <c r="AR410" s="28">
        <f t="shared" si="28"/>
        <v>2138887</v>
      </c>
    </row>
    <row r="411" spans="1:51" x14ac:dyDescent="0.25">
      <c r="A411" s="180">
        <v>44923</v>
      </c>
      <c r="B411">
        <v>1.6051746979999999</v>
      </c>
      <c r="C411">
        <v>1.2689603091499999</v>
      </c>
      <c r="D411" s="180">
        <v>44923</v>
      </c>
      <c r="E411" s="173">
        <f t="shared" si="21"/>
        <v>0.2649526438499954</v>
      </c>
      <c r="F411"/>
      <c r="M411" s="180">
        <v>44923</v>
      </c>
      <c r="N411">
        <v>9.1174021060000001</v>
      </c>
      <c r="O411">
        <v>10.8667124312745</v>
      </c>
      <c r="P411" s="180">
        <v>44923</v>
      </c>
      <c r="Q411" s="173">
        <f t="shared" si="20"/>
        <v>-0.16097879982909721</v>
      </c>
      <c r="R411"/>
      <c r="AK411" s="1" t="s">
        <v>149</v>
      </c>
      <c r="AL411" s="2">
        <v>2015</v>
      </c>
      <c r="AM411" s="2">
        <v>2016</v>
      </c>
      <c r="AN411" s="2">
        <v>2017</v>
      </c>
      <c r="AO411" s="27">
        <f>(AR410/AL433)^(1/6) -1</f>
        <v>0.12569569804713709</v>
      </c>
    </row>
    <row r="412" spans="1:51" x14ac:dyDescent="0.25">
      <c r="A412" s="180">
        <v>44922</v>
      </c>
      <c r="B412">
        <v>1.6136387080000001</v>
      </c>
      <c r="C412">
        <v>1.2791551601</v>
      </c>
      <c r="D412" s="180">
        <v>44922</v>
      </c>
      <c r="E412" s="173">
        <f t="shared" si="21"/>
        <v>0.26148786193682033</v>
      </c>
      <c r="F412"/>
      <c r="M412" s="180">
        <v>44922</v>
      </c>
      <c r="N412">
        <v>9.1654777369999998</v>
      </c>
      <c r="O412">
        <v>10.961632041490301</v>
      </c>
      <c r="P412" s="180">
        <v>44922</v>
      </c>
      <c r="Q412" s="173">
        <f t="shared" si="20"/>
        <v>-0.16385829205831495</v>
      </c>
      <c r="R412"/>
      <c r="AK412" s="1" t="s">
        <v>140</v>
      </c>
      <c r="AL412" s="2" t="s">
        <v>141</v>
      </c>
      <c r="AM412" s="2" t="s">
        <v>141</v>
      </c>
      <c r="AN412" s="2" t="s">
        <v>141</v>
      </c>
    </row>
    <row r="413" spans="1:51" x14ac:dyDescent="0.25">
      <c r="A413" s="180">
        <v>44918</v>
      </c>
      <c r="B413">
        <v>1.614634474</v>
      </c>
      <c r="C413">
        <v>1.2777622674</v>
      </c>
      <c r="D413" s="180">
        <v>44918</v>
      </c>
      <c r="E413" s="173">
        <f t="shared" si="21"/>
        <v>0.26364231844587965</v>
      </c>
      <c r="F413"/>
      <c r="M413" s="180">
        <v>44918</v>
      </c>
      <c r="N413">
        <v>9.1711336939999999</v>
      </c>
      <c r="O413">
        <v>10.945548106125599</v>
      </c>
      <c r="P413" s="180">
        <v>44918</v>
      </c>
      <c r="Q413" s="173">
        <f t="shared" si="20"/>
        <v>-0.16211288780801766</v>
      </c>
      <c r="R413"/>
      <c r="AK413" s="1" t="s">
        <v>142</v>
      </c>
      <c r="AL413" s="2"/>
      <c r="AM413" s="2"/>
      <c r="AN413" s="2"/>
      <c r="AO413" s="27"/>
    </row>
    <row r="414" spans="1:51" x14ac:dyDescent="0.25">
      <c r="A414" s="180">
        <v>44917</v>
      </c>
      <c r="B414">
        <v>1.6071662289999999</v>
      </c>
      <c r="C414">
        <v>1.26928347565</v>
      </c>
      <c r="D414" s="180">
        <v>44917</v>
      </c>
      <c r="E414" s="173">
        <f t="shared" si="21"/>
        <v>0.26619959987816766</v>
      </c>
      <c r="F414"/>
      <c r="M414" s="180">
        <v>44917</v>
      </c>
      <c r="N414">
        <v>9.1287140190000002</v>
      </c>
      <c r="O414">
        <v>10.876050815747</v>
      </c>
      <c r="P414" s="180">
        <v>44917</v>
      </c>
      <c r="Q414" s="173">
        <f t="shared" si="20"/>
        <v>-0.16065912401007731</v>
      </c>
      <c r="R414"/>
      <c r="AK414" s="26" t="s">
        <v>143</v>
      </c>
      <c r="AL414" s="3">
        <v>71268</v>
      </c>
      <c r="AM414" s="3">
        <v>46895</v>
      </c>
      <c r="AN414" s="3">
        <v>151631</v>
      </c>
    </row>
    <row r="415" spans="1:51" x14ac:dyDescent="0.25">
      <c r="A415" s="180">
        <v>44916</v>
      </c>
      <c r="B415">
        <v>1.627081548</v>
      </c>
      <c r="C415">
        <v>1.2706399272</v>
      </c>
      <c r="D415" s="180">
        <v>44916</v>
      </c>
      <c r="E415" s="173">
        <f t="shared" si="21"/>
        <v>0.28052134453657523</v>
      </c>
      <c r="F415"/>
      <c r="M415" s="180">
        <v>44916</v>
      </c>
      <c r="N415">
        <v>9.2418331519999999</v>
      </c>
      <c r="O415">
        <v>10.890246969136999</v>
      </c>
      <c r="P415" s="180">
        <v>44916</v>
      </c>
      <c r="Q415" s="173">
        <f t="shared" si="20"/>
        <v>-0.15136606376408271</v>
      </c>
      <c r="R415"/>
      <c r="AK415" s="26" t="s">
        <v>144</v>
      </c>
      <c r="AL415" s="4"/>
      <c r="AM415" s="4"/>
      <c r="AN415" s="4"/>
    </row>
    <row r="416" spans="1:51" x14ac:dyDescent="0.25">
      <c r="A416" s="180">
        <v>44915</v>
      </c>
      <c r="B416">
        <v>1.6006937510000001</v>
      </c>
      <c r="C416">
        <v>1.2515454231000001</v>
      </c>
      <c r="D416" s="180">
        <v>44915</v>
      </c>
      <c r="E416" s="173">
        <f t="shared" si="21"/>
        <v>0.27897375633013893</v>
      </c>
      <c r="F416"/>
      <c r="M416" s="180">
        <v>44915</v>
      </c>
      <c r="N416">
        <v>9.0919503010000007</v>
      </c>
      <c r="O416">
        <v>10.734329973369899</v>
      </c>
      <c r="P416" s="180">
        <v>44915</v>
      </c>
      <c r="Q416" s="173">
        <f t="shared" si="20"/>
        <v>-0.15300253266336802</v>
      </c>
      <c r="R416"/>
      <c r="AK416" s="26" t="s">
        <v>145</v>
      </c>
      <c r="AL416" s="4"/>
      <c r="AM416" s="4"/>
      <c r="AN416" s="4"/>
    </row>
    <row r="417" spans="1:46" x14ac:dyDescent="0.25">
      <c r="A417" s="180">
        <v>44914</v>
      </c>
      <c r="B417">
        <v>1.5825210220000001</v>
      </c>
      <c r="C417">
        <v>1.245872707</v>
      </c>
      <c r="D417" s="180">
        <v>44914</v>
      </c>
      <c r="E417" s="173">
        <f t="shared" si="21"/>
        <v>0.27021084345818336</v>
      </c>
      <c r="F417"/>
      <c r="M417" s="180">
        <v>44914</v>
      </c>
      <c r="N417">
        <v>8.9887290919999998</v>
      </c>
      <c r="O417">
        <v>10.691291471568499</v>
      </c>
      <c r="P417" s="180">
        <v>44914</v>
      </c>
      <c r="Q417" s="173">
        <f t="shared" si="20"/>
        <v>-0.15924758801087291</v>
      </c>
      <c r="R417"/>
      <c r="AK417" s="26" t="s">
        <v>146</v>
      </c>
      <c r="AL417" s="4"/>
      <c r="AM417" s="4"/>
      <c r="AN417" s="4"/>
    </row>
    <row r="418" spans="1:46" x14ac:dyDescent="0.25">
      <c r="A418" s="180">
        <v>44911</v>
      </c>
      <c r="B418">
        <v>1.567833475</v>
      </c>
      <c r="C418">
        <v>1.2432354919999999</v>
      </c>
      <c r="D418" s="180">
        <v>44911</v>
      </c>
      <c r="E418" s="173">
        <f t="shared" si="21"/>
        <v>0.26109130980311501</v>
      </c>
      <c r="F418"/>
      <c r="M418" s="180">
        <v>44911</v>
      </c>
      <c r="N418">
        <v>8.9053037320000001</v>
      </c>
      <c r="O418">
        <v>10.6651459295881</v>
      </c>
      <c r="P418" s="180">
        <v>44911</v>
      </c>
      <c r="Q418" s="173">
        <f t="shared" si="20"/>
        <v>-0.16500873117036352</v>
      </c>
      <c r="R418"/>
      <c r="AK418" s="26" t="s">
        <v>147</v>
      </c>
      <c r="AL418" s="3">
        <v>694608</v>
      </c>
      <c r="AM418" s="3">
        <v>733286</v>
      </c>
      <c r="AN418" s="3">
        <v>713728</v>
      </c>
    </row>
    <row r="419" spans="1:46" x14ac:dyDescent="0.25">
      <c r="A419" s="180">
        <v>44910</v>
      </c>
      <c r="B419">
        <v>1.575301719</v>
      </c>
      <c r="C419">
        <v>1.2544054070999999</v>
      </c>
      <c r="D419" s="180">
        <v>44910</v>
      </c>
      <c r="E419" s="173">
        <f t="shared" si="21"/>
        <v>0.25581547248099401</v>
      </c>
      <c r="F419"/>
      <c r="M419" s="180">
        <v>44910</v>
      </c>
      <c r="N419">
        <v>8.9477234069999998</v>
      </c>
      <c r="O419">
        <v>10.7516225085106</v>
      </c>
      <c r="P419" s="180">
        <v>44910</v>
      </c>
      <c r="Q419" s="173">
        <f t="shared" si="20"/>
        <v>-0.16777924448916415</v>
      </c>
      <c r="R419"/>
      <c r="AK419" s="26" t="s">
        <v>148</v>
      </c>
      <c r="AL419" s="3">
        <v>263292</v>
      </c>
      <c r="AM419" s="3">
        <v>251680</v>
      </c>
      <c r="AN419" s="3">
        <v>242107</v>
      </c>
    </row>
    <row r="420" spans="1:46" x14ac:dyDescent="0.25">
      <c r="A420" s="180">
        <v>44909</v>
      </c>
      <c r="B420">
        <v>1.602685283</v>
      </c>
      <c r="C420">
        <v>1.2775420593</v>
      </c>
      <c r="D420" s="180">
        <v>44909</v>
      </c>
      <c r="E420" s="173">
        <f t="shared" si="21"/>
        <v>0.25450686443791515</v>
      </c>
      <c r="F420"/>
      <c r="M420" s="180">
        <v>44909</v>
      </c>
      <c r="N420">
        <v>9.1032622140000008</v>
      </c>
      <c r="O420">
        <v>10.9318902046736</v>
      </c>
      <c r="P420" s="180">
        <v>44909</v>
      </c>
      <c r="Q420" s="173">
        <f t="shared" si="20"/>
        <v>-0.16727463928349962</v>
      </c>
      <c r="R420"/>
      <c r="AK420" s="26" t="s">
        <v>149</v>
      </c>
      <c r="AL420" s="3">
        <v>1036485</v>
      </c>
      <c r="AM420" s="3">
        <v>1040465</v>
      </c>
      <c r="AN420" s="3">
        <v>1100471</v>
      </c>
    </row>
    <row r="421" spans="1:46" x14ac:dyDescent="0.25">
      <c r="A421" s="180">
        <v>44908</v>
      </c>
      <c r="B421">
        <v>1.646001101</v>
      </c>
      <c r="C421">
        <v>1.2962574658999999</v>
      </c>
      <c r="D421" s="180">
        <v>44908</v>
      </c>
      <c r="E421" s="173">
        <f t="shared" si="21"/>
        <v>0.26981031492626412</v>
      </c>
      <c r="F421"/>
      <c r="M421" s="180">
        <v>44908</v>
      </c>
      <c r="N421">
        <v>9.3492963279999994</v>
      </c>
      <c r="O421">
        <v>11.084713479762099</v>
      </c>
      <c r="P421" s="180">
        <v>44908</v>
      </c>
      <c r="Q421" s="173">
        <f t="shared" si="20"/>
        <v>-0.1565594956451094</v>
      </c>
      <c r="R421"/>
      <c r="AM421" s="16">
        <f>AM420/AL420 -1</f>
        <v>3.8399012045520209E-3</v>
      </c>
      <c r="AN421" s="16">
        <f t="shared" si="26"/>
        <v>5.7672290754614552E-2</v>
      </c>
    </row>
    <row r="422" spans="1:46" x14ac:dyDescent="0.25">
      <c r="A422" s="180">
        <v>44907</v>
      </c>
      <c r="B422">
        <v>1.67438043</v>
      </c>
      <c r="C422">
        <v>1.3231710082999999</v>
      </c>
      <c r="D422" s="180">
        <v>44907</v>
      </c>
      <c r="E422" s="173">
        <f t="shared" si="21"/>
        <v>0.26543010653719762</v>
      </c>
      <c r="F422"/>
      <c r="M422" s="180">
        <v>44907</v>
      </c>
      <c r="N422">
        <v>9.5104910930000006</v>
      </c>
      <c r="O422">
        <v>11.3045670434536</v>
      </c>
      <c r="P422" s="180">
        <v>44907</v>
      </c>
      <c r="Q422" s="173">
        <f t="shared" si="20"/>
        <v>-0.1587036410644791</v>
      </c>
      <c r="R422"/>
      <c r="AM422" s="16"/>
      <c r="AN422" s="5" t="s">
        <v>151</v>
      </c>
    </row>
    <row r="423" spans="1:46" x14ac:dyDescent="0.25">
      <c r="A423" s="180">
        <v>44904</v>
      </c>
      <c r="B423">
        <v>1.6347987340000001</v>
      </c>
      <c r="C423">
        <v>1.3082093806999999</v>
      </c>
      <c r="D423" s="180">
        <v>44904</v>
      </c>
      <c r="E423" s="173">
        <f t="shared" si="21"/>
        <v>0.24964608732987981</v>
      </c>
      <c r="F423"/>
      <c r="M423" s="180">
        <v>44904</v>
      </c>
      <c r="N423">
        <v>9.2856668160000009</v>
      </c>
      <c r="O423">
        <v>11.190385122585701</v>
      </c>
      <c r="P423" s="180">
        <v>44904</v>
      </c>
      <c r="Q423" s="173">
        <f t="shared" si="20"/>
        <v>-0.17021025511815335</v>
      </c>
      <c r="R423"/>
      <c r="AM423" s="16"/>
      <c r="AN423" s="16"/>
      <c r="AP423" s="5">
        <v>2025</v>
      </c>
      <c r="AR423" s="5">
        <v>2026</v>
      </c>
      <c r="AT423" s="5">
        <v>2027</v>
      </c>
    </row>
    <row r="424" spans="1:46" x14ac:dyDescent="0.25">
      <c r="A424" s="180">
        <v>44903</v>
      </c>
      <c r="B424">
        <v>1.636292383</v>
      </c>
      <c r="C424">
        <v>1.3122220310499999</v>
      </c>
      <c r="D424" s="180">
        <v>44903</v>
      </c>
      <c r="E424" s="173">
        <f t="shared" si="21"/>
        <v>0.24696304762593335</v>
      </c>
      <c r="F424"/>
      <c r="M424" s="180">
        <v>44903</v>
      </c>
      <c r="N424">
        <v>9.2941507510000001</v>
      </c>
      <c r="O424">
        <v>11.2239500878041</v>
      </c>
      <c r="P424" s="180">
        <v>44903</v>
      </c>
      <c r="Q424" s="173">
        <f t="shared" si="20"/>
        <v>-0.1719358444850011</v>
      </c>
      <c r="R424"/>
      <c r="AM424" s="16"/>
      <c r="AN424" s="16"/>
      <c r="AP424" s="19">
        <f>SUM(4.88%,3.48%)/2</f>
        <v>4.1799999999999997E-2</v>
      </c>
      <c r="AR424" s="19">
        <f>AVERAGE(2.57%,AP424)</f>
        <v>3.3749999999999995E-2</v>
      </c>
      <c r="AT424" s="7">
        <v>2.5000000000000001E-2</v>
      </c>
    </row>
    <row r="425" spans="1:46" x14ac:dyDescent="0.25">
      <c r="A425" s="180">
        <v>44902</v>
      </c>
      <c r="B425">
        <v>1.637537091</v>
      </c>
      <c r="C425">
        <v>1.3097950067499999</v>
      </c>
      <c r="D425" s="180">
        <v>44902</v>
      </c>
      <c r="E425" s="173">
        <f t="shared" si="21"/>
        <v>0.25022395303157241</v>
      </c>
      <c r="F425"/>
      <c r="M425" s="180">
        <v>44902</v>
      </c>
      <c r="N425">
        <v>9.3012206969999998</v>
      </c>
      <c r="O425">
        <v>11.2145191323026</v>
      </c>
      <c r="P425" s="180">
        <v>44902</v>
      </c>
      <c r="Q425" s="173">
        <f t="shared" si="20"/>
        <v>-0.17060904821067935</v>
      </c>
      <c r="R425"/>
      <c r="AK425" s="1" t="s">
        <v>150</v>
      </c>
      <c r="AL425" s="2"/>
      <c r="AM425" s="2"/>
      <c r="AO425" s="7">
        <v>4.1799999999999997E-2</v>
      </c>
      <c r="AP425" s="7">
        <v>3.3799999999999997E-2</v>
      </c>
      <c r="AQ425" s="7">
        <v>2.5000000000000001E-2</v>
      </c>
    </row>
    <row r="426" spans="1:46" x14ac:dyDescent="0.25">
      <c r="A426" s="180">
        <v>44901</v>
      </c>
      <c r="B426">
        <v>1.6173728300000001</v>
      </c>
      <c r="C426">
        <v>1.31464699605</v>
      </c>
      <c r="D426" s="180">
        <v>44901</v>
      </c>
      <c r="E426" s="173">
        <f t="shared" si="21"/>
        <v>0.2302715746961525</v>
      </c>
      <c r="F426"/>
      <c r="M426" s="180">
        <v>44901</v>
      </c>
      <c r="N426">
        <v>9.1866875750000005</v>
      </c>
      <c r="O426">
        <v>11.2701267443553</v>
      </c>
      <c r="P426" s="180">
        <v>44901</v>
      </c>
      <c r="Q426" s="173">
        <f t="shared" si="20"/>
        <v>-0.18486386325679974</v>
      </c>
      <c r="R426"/>
      <c r="AK426" s="26" t="s">
        <v>143</v>
      </c>
      <c r="AL426" s="3">
        <v>331959</v>
      </c>
      <c r="AM426" s="3">
        <v>387354</v>
      </c>
      <c r="AN426" s="3">
        <v>626658</v>
      </c>
      <c r="AO426" s="5">
        <v>1</v>
      </c>
      <c r="AP426" s="5">
        <v>2.875</v>
      </c>
      <c r="AQ426" s="5">
        <f>AP426*AO426</f>
        <v>2.875</v>
      </c>
      <c r="AR426" s="5">
        <v>7</v>
      </c>
      <c r="AS426" s="5">
        <v>2.5</v>
      </c>
    </row>
    <row r="427" spans="1:46" x14ac:dyDescent="0.25">
      <c r="A427" s="180">
        <v>44900</v>
      </c>
      <c r="B427">
        <v>1.5922297400000001</v>
      </c>
      <c r="C427">
        <v>1.3261130614000001</v>
      </c>
      <c r="D427" s="180">
        <v>44900</v>
      </c>
      <c r="E427" s="173">
        <f t="shared" si="21"/>
        <v>0.20067420067415376</v>
      </c>
      <c r="F427"/>
      <c r="M427" s="180">
        <v>44900</v>
      </c>
      <c r="N427">
        <v>9.0438746699999992</v>
      </c>
      <c r="O427">
        <v>11.362622088394399</v>
      </c>
      <c r="P427" s="180">
        <v>44900</v>
      </c>
      <c r="Q427" s="173">
        <f t="shared" si="20"/>
        <v>-0.20406798715612762</v>
      </c>
      <c r="R427"/>
      <c r="AK427" s="26" t="s">
        <v>144</v>
      </c>
      <c r="AL427" s="4"/>
      <c r="AM427" s="4"/>
      <c r="AN427" s="4"/>
      <c r="AO427" s="5">
        <v>3</v>
      </c>
      <c r="AP427" s="5">
        <v>3.125</v>
      </c>
      <c r="AQ427" s="5">
        <f t="shared" ref="AQ427:AQ431" si="29">AP427*AO427</f>
        <v>9.375</v>
      </c>
      <c r="AR427" s="5">
        <v>2</v>
      </c>
      <c r="AS427" s="5">
        <v>2.625</v>
      </c>
    </row>
    <row r="428" spans="1:46" x14ac:dyDescent="0.25">
      <c r="A428" s="180">
        <v>44897</v>
      </c>
      <c r="B428">
        <v>1.7132153020000001</v>
      </c>
      <c r="C428">
        <v>1.39149741315</v>
      </c>
      <c r="D428" s="180">
        <v>44897</v>
      </c>
      <c r="E428" s="173">
        <f t="shared" si="21"/>
        <v>0.23120264961306089</v>
      </c>
      <c r="F428"/>
      <c r="M428" s="180">
        <v>44897</v>
      </c>
      <c r="N428">
        <v>9.7310734019999998</v>
      </c>
      <c r="O428">
        <v>11.917244976245399</v>
      </c>
      <c r="P428" s="180">
        <v>44897</v>
      </c>
      <c r="Q428" s="173">
        <f t="shared" si="20"/>
        <v>-0.18344605473858155</v>
      </c>
      <c r="R428"/>
      <c r="AK428" s="26" t="s">
        <v>145</v>
      </c>
      <c r="AL428" s="4"/>
      <c r="AM428" s="4"/>
      <c r="AN428" s="4"/>
      <c r="AO428" s="5">
        <v>3</v>
      </c>
      <c r="AP428" s="5">
        <v>3.375</v>
      </c>
      <c r="AQ428" s="5">
        <f t="shared" si="29"/>
        <v>10.125</v>
      </c>
      <c r="AR428" s="5">
        <v>2</v>
      </c>
      <c r="AS428" s="5">
        <v>2.75</v>
      </c>
    </row>
    <row r="429" spans="1:46" x14ac:dyDescent="0.25">
      <c r="A429" s="180">
        <v>44896</v>
      </c>
      <c r="B429">
        <v>1.723172962</v>
      </c>
      <c r="C429">
        <v>1.3936378760999999</v>
      </c>
      <c r="D429" s="180">
        <v>44896</v>
      </c>
      <c r="E429" s="173">
        <f t="shared" si="21"/>
        <v>0.23645675218169407</v>
      </c>
      <c r="F429"/>
      <c r="M429" s="180">
        <v>44896</v>
      </c>
      <c r="N429">
        <v>9.7876329680000005</v>
      </c>
      <c r="O429">
        <v>11.9328818685321</v>
      </c>
      <c r="P429" s="180">
        <v>44896</v>
      </c>
      <c r="Q429" s="173">
        <f t="shared" si="20"/>
        <v>-0.17977626227820798</v>
      </c>
      <c r="R429"/>
      <c r="AK429" s="26" t="s">
        <v>147</v>
      </c>
      <c r="AL429" s="3">
        <v>356535</v>
      </c>
      <c r="AM429" s="3">
        <v>425336</v>
      </c>
      <c r="AN429" s="3">
        <v>484214</v>
      </c>
      <c r="AO429" s="5">
        <v>2</v>
      </c>
      <c r="AP429" s="5">
        <v>3.625</v>
      </c>
      <c r="AQ429" s="5">
        <f t="shared" si="29"/>
        <v>7.25</v>
      </c>
      <c r="AS429" s="5">
        <f>SUMPRODUCT(AS426:AS428,AR426:AR428)/SUM(AR426:AR428)</f>
        <v>2.5681818181818183</v>
      </c>
    </row>
    <row r="430" spans="1:46" x14ac:dyDescent="0.25">
      <c r="A430" s="180">
        <v>44895</v>
      </c>
      <c r="B430">
        <v>1.7478181690000001</v>
      </c>
      <c r="C430">
        <v>1.4060140152</v>
      </c>
      <c r="D430" s="180">
        <v>44895</v>
      </c>
      <c r="E430" s="173">
        <f t="shared" si="21"/>
        <v>0.24310152680190728</v>
      </c>
      <c r="F430"/>
      <c r="M430" s="180">
        <v>44895</v>
      </c>
      <c r="N430">
        <v>9.9276178949999991</v>
      </c>
      <c r="O430">
        <v>12.0301964305079</v>
      </c>
      <c r="P430" s="180">
        <v>44895</v>
      </c>
      <c r="Q430" s="173">
        <f t="shared" si="20"/>
        <v>-0.17477507933086445</v>
      </c>
      <c r="R430"/>
      <c r="AK430" s="26" t="s">
        <v>149</v>
      </c>
      <c r="AL430" s="3">
        <v>830727</v>
      </c>
      <c r="AM430" s="3">
        <v>987286</v>
      </c>
      <c r="AN430" s="3">
        <v>1302562</v>
      </c>
      <c r="AO430" s="5">
        <v>1</v>
      </c>
      <c r="AP430" s="5">
        <v>3.875</v>
      </c>
      <c r="AQ430" s="5">
        <f t="shared" si="29"/>
        <v>3.875</v>
      </c>
    </row>
    <row r="431" spans="1:46" x14ac:dyDescent="0.25">
      <c r="A431" s="180">
        <v>44894</v>
      </c>
      <c r="B431">
        <v>1.696287281</v>
      </c>
      <c r="C431">
        <v>1.3872320971000001</v>
      </c>
      <c r="D431" s="180">
        <v>44894</v>
      </c>
      <c r="E431" s="173">
        <f t="shared" si="21"/>
        <v>0.22278549101197836</v>
      </c>
      <c r="F431"/>
      <c r="M431" s="180">
        <v>44894</v>
      </c>
      <c r="N431">
        <v>9.6349221390000004</v>
      </c>
      <c r="O431">
        <v>11.871644101559101</v>
      </c>
      <c r="P431" s="180">
        <v>44894</v>
      </c>
      <c r="Q431" s="173">
        <f t="shared" si="20"/>
        <v>-0.18840877838187148</v>
      </c>
      <c r="R431"/>
      <c r="AM431" s="16">
        <f t="shared" si="27"/>
        <v>0.18846022820974873</v>
      </c>
      <c r="AN431" s="16">
        <f t="shared" si="27"/>
        <v>0.31933603839211733</v>
      </c>
      <c r="AO431" s="5">
        <v>2</v>
      </c>
      <c r="AP431" s="5">
        <v>4.125</v>
      </c>
      <c r="AQ431" s="5">
        <f t="shared" si="29"/>
        <v>8.25</v>
      </c>
    </row>
    <row r="432" spans="1:46" x14ac:dyDescent="0.25">
      <c r="A432" s="180">
        <v>44893</v>
      </c>
      <c r="B432">
        <v>1.675874079</v>
      </c>
      <c r="C432">
        <v>1.38106664805</v>
      </c>
      <c r="D432" s="180">
        <v>44893</v>
      </c>
      <c r="E432" s="173">
        <f t="shared" si="21"/>
        <v>0.21346358002798338</v>
      </c>
      <c r="F432"/>
      <c r="M432" s="180">
        <v>44893</v>
      </c>
      <c r="N432">
        <v>9.5189750279999998</v>
      </c>
      <c r="O432">
        <v>11.805812352331801</v>
      </c>
      <c r="P432" s="180">
        <v>44893</v>
      </c>
      <c r="Q432" s="173">
        <f t="shared" si="20"/>
        <v>-0.19370435985966869</v>
      </c>
      <c r="R432"/>
      <c r="AN432" s="5" t="s">
        <v>151</v>
      </c>
      <c r="AP432" s="20">
        <f>SUMPRODUCT(AO426:AO431,AP426:AP431)/SUM(AO426:AO431)</f>
        <v>3.4791666666666665</v>
      </c>
      <c r="AQ432" s="5">
        <f>SUM(AQ426:AQ431)</f>
        <v>41.75</v>
      </c>
    </row>
    <row r="433" spans="1:51" x14ac:dyDescent="0.25">
      <c r="A433" s="180">
        <v>44890</v>
      </c>
      <c r="B433">
        <v>1.735868977</v>
      </c>
      <c r="C433">
        <v>1.41083631105</v>
      </c>
      <c r="D433" s="180">
        <v>44890</v>
      </c>
      <c r="E433" s="173">
        <f t="shared" si="21"/>
        <v>0.23038297455506934</v>
      </c>
      <c r="F433"/>
      <c r="M433" s="180">
        <v>44890</v>
      </c>
      <c r="N433">
        <v>9.859746415</v>
      </c>
      <c r="O433">
        <v>12.037462920871899</v>
      </c>
      <c r="P433" s="180">
        <v>44890</v>
      </c>
      <c r="Q433" s="173">
        <f t="shared" si="20"/>
        <v>-0.18091158578739469</v>
      </c>
      <c r="R433"/>
      <c r="AL433" s="28">
        <f>AL418+AL429</f>
        <v>1051143</v>
      </c>
      <c r="AM433" s="28">
        <f t="shared" si="28"/>
        <v>1158622</v>
      </c>
      <c r="AN433" s="28">
        <f t="shared" si="28"/>
        <v>1197942</v>
      </c>
    </row>
    <row r="434" spans="1:51" x14ac:dyDescent="0.25">
      <c r="A434" s="180">
        <v>44888</v>
      </c>
      <c r="B434">
        <v>1.7216793130000001</v>
      </c>
      <c r="C434">
        <v>1.39920302445</v>
      </c>
      <c r="D434" s="180">
        <v>44888</v>
      </c>
      <c r="E434" s="173">
        <f t="shared" si="21"/>
        <v>0.23047140616120335</v>
      </c>
      <c r="F434"/>
      <c r="M434" s="180">
        <v>44888</v>
      </c>
      <c r="N434">
        <v>9.7791490329999995</v>
      </c>
      <c r="O434">
        <v>11.950495815789299</v>
      </c>
      <c r="P434" s="180">
        <v>44888</v>
      </c>
      <c r="Q434" s="173">
        <f t="shared" si="20"/>
        <v>-0.18169512096062668</v>
      </c>
      <c r="R434"/>
    </row>
    <row r="435" spans="1:51" x14ac:dyDescent="0.25">
      <c r="A435" s="180">
        <v>44887</v>
      </c>
      <c r="B435">
        <v>1.731388031</v>
      </c>
      <c r="C435">
        <v>1.4011205607499999</v>
      </c>
      <c r="D435" s="180">
        <v>44887</v>
      </c>
      <c r="E435" s="173">
        <f t="shared" si="21"/>
        <v>0.23571666814539691</v>
      </c>
      <c r="F435"/>
      <c r="M435" s="180">
        <v>44887</v>
      </c>
      <c r="N435">
        <v>9.8342946100000006</v>
      </c>
      <c r="O435">
        <v>11.9730036491086</v>
      </c>
      <c r="P435" s="180">
        <v>44887</v>
      </c>
      <c r="Q435" s="173">
        <f t="shared" si="20"/>
        <v>-0.17862761106464944</v>
      </c>
      <c r="R435"/>
    </row>
    <row r="436" spans="1:51" x14ac:dyDescent="0.25">
      <c r="A436" s="180">
        <v>44886</v>
      </c>
      <c r="B436">
        <v>1.6928021</v>
      </c>
      <c r="C436">
        <v>1.383589255</v>
      </c>
      <c r="D436" s="180">
        <v>44886</v>
      </c>
      <c r="E436" s="173">
        <f t="shared" si="21"/>
        <v>0.22348601211130395</v>
      </c>
      <c r="F436"/>
      <c r="M436" s="180">
        <v>44886</v>
      </c>
      <c r="N436">
        <v>9.6151262899999992</v>
      </c>
      <c r="O436">
        <v>11.8268390419528</v>
      </c>
      <c r="P436" s="180">
        <v>44886</v>
      </c>
      <c r="Q436" s="173">
        <f t="shared" si="20"/>
        <v>-0.18700793543459029</v>
      </c>
      <c r="R436"/>
    </row>
    <row r="437" spans="1:51" x14ac:dyDescent="0.25">
      <c r="A437" s="180">
        <v>44883</v>
      </c>
      <c r="B437">
        <v>1.6736336060000001</v>
      </c>
      <c r="C437">
        <v>1.3764385395000001</v>
      </c>
      <c r="D437" s="180">
        <v>44883</v>
      </c>
      <c r="E437" s="173">
        <f t="shared" si="21"/>
        <v>0.21591597297759332</v>
      </c>
      <c r="F437"/>
      <c r="M437" s="180">
        <v>44883</v>
      </c>
      <c r="N437">
        <v>9.5062491250000001</v>
      </c>
      <c r="O437">
        <v>11.762176768850299</v>
      </c>
      <c r="P437" s="180">
        <v>44883</v>
      </c>
      <c r="Q437" s="173">
        <f t="shared" si="20"/>
        <v>-0.19179508080720725</v>
      </c>
      <c r="R437"/>
    </row>
    <row r="438" spans="1:51" x14ac:dyDescent="0.25">
      <c r="A438" s="180">
        <v>44882</v>
      </c>
      <c r="B438">
        <v>1.6763719619999999</v>
      </c>
      <c r="C438">
        <v>1.3676320529999999</v>
      </c>
      <c r="D438" s="180">
        <v>44882</v>
      </c>
      <c r="E438" s="173">
        <f t="shared" si="21"/>
        <v>0.22574778671116744</v>
      </c>
      <c r="F438"/>
      <c r="M438" s="180">
        <v>44882</v>
      </c>
      <c r="N438">
        <v>9.5218030060000007</v>
      </c>
      <c r="O438">
        <v>11.661042159558701</v>
      </c>
      <c r="P438" s="180">
        <v>44882</v>
      </c>
      <c r="Q438" s="173">
        <f t="shared" si="20"/>
        <v>-0.18345179824301888</v>
      </c>
      <c r="R438"/>
    </row>
    <row r="439" spans="1:51" x14ac:dyDescent="0.25">
      <c r="A439" s="180">
        <v>44881</v>
      </c>
      <c r="B439">
        <v>1.7117216529999999</v>
      </c>
      <c r="C439">
        <v>1.38659935795</v>
      </c>
      <c r="D439" s="180">
        <v>44881</v>
      </c>
      <c r="E439" s="173">
        <f t="shared" si="21"/>
        <v>0.23447457492744897</v>
      </c>
      <c r="F439"/>
      <c r="M439" s="180">
        <v>44881</v>
      </c>
      <c r="N439">
        <v>9.7225894670000006</v>
      </c>
      <c r="O439">
        <v>11.797248674181301</v>
      </c>
      <c r="P439" s="180">
        <v>44881</v>
      </c>
      <c r="Q439" s="173">
        <f t="shared" si="20"/>
        <v>-0.17585958086327075</v>
      </c>
      <c r="R439"/>
    </row>
    <row r="440" spans="1:51" x14ac:dyDescent="0.25">
      <c r="A440" s="180">
        <v>44880</v>
      </c>
      <c r="B440">
        <v>1.783914684</v>
      </c>
      <c r="C440">
        <v>1.4075704254500001</v>
      </c>
      <c r="D440" s="180">
        <v>44880</v>
      </c>
      <c r="E440" s="173">
        <f t="shared" si="21"/>
        <v>0.26737153022356425</v>
      </c>
      <c r="F440"/>
      <c r="M440" s="180">
        <v>44880</v>
      </c>
      <c r="N440">
        <v>10.132646322999999</v>
      </c>
      <c r="O440">
        <v>11.973345739419599</v>
      </c>
      <c r="P440" s="180">
        <v>44880</v>
      </c>
      <c r="Q440" s="173">
        <f t="shared" si="20"/>
        <v>-0.15373308818432455</v>
      </c>
      <c r="R440"/>
    </row>
    <row r="441" spans="1:51" x14ac:dyDescent="0.25">
      <c r="A441" s="180">
        <v>44879</v>
      </c>
      <c r="B441">
        <v>1.787399865</v>
      </c>
      <c r="C441">
        <v>1.4002121729000001</v>
      </c>
      <c r="D441" s="180">
        <v>44879</v>
      </c>
      <c r="E441" s="173">
        <f t="shared" si="21"/>
        <v>0.27652072992487259</v>
      </c>
      <c r="F441"/>
      <c r="M441" s="180">
        <v>44879</v>
      </c>
      <c r="N441">
        <v>10.152442171000001</v>
      </c>
      <c r="O441">
        <v>11.8985563521194</v>
      </c>
      <c r="P441" s="180">
        <v>44879</v>
      </c>
      <c r="Q441" s="173">
        <f t="shared" si="20"/>
        <v>-0.14675008710685955</v>
      </c>
      <c r="R441"/>
    </row>
    <row r="442" spans="1:51" ht="22.8" x14ac:dyDescent="0.4">
      <c r="A442" s="180">
        <v>44876</v>
      </c>
      <c r="B442">
        <v>1.843909582</v>
      </c>
      <c r="C442">
        <v>1.4187208949500001</v>
      </c>
      <c r="D442" s="180">
        <v>44876</v>
      </c>
      <c r="E442" s="173">
        <f t="shared" si="21"/>
        <v>0.29969861483218996</v>
      </c>
      <c r="F442"/>
      <c r="M442" s="180">
        <v>44876</v>
      </c>
      <c r="N442">
        <v>10.473417711</v>
      </c>
      <c r="O442">
        <v>12.0353825403082</v>
      </c>
      <c r="P442" s="180">
        <v>44876</v>
      </c>
      <c r="Q442" s="173">
        <f t="shared" si="20"/>
        <v>-0.12978107044599199</v>
      </c>
      <c r="R442"/>
      <c r="AJ442" s="111" t="s">
        <v>312</v>
      </c>
    </row>
    <row r="443" spans="1:51" x14ac:dyDescent="0.25">
      <c r="A443" s="180">
        <v>44875</v>
      </c>
      <c r="B443">
        <v>1.84017546</v>
      </c>
      <c r="C443">
        <v>1.4304962259</v>
      </c>
      <c r="D443" s="180">
        <v>44875</v>
      </c>
      <c r="E443" s="173">
        <f t="shared" si="21"/>
        <v>0.28638959452147406</v>
      </c>
      <c r="F443"/>
      <c r="M443" s="180">
        <v>44875</v>
      </c>
      <c r="N443">
        <v>10.452207873000001</v>
      </c>
      <c r="O443">
        <v>12.1679776122155</v>
      </c>
      <c r="P443" s="180">
        <v>44875</v>
      </c>
      <c r="Q443" s="173">
        <f t="shared" si="20"/>
        <v>-0.14100697699287584</v>
      </c>
      <c r="R443"/>
      <c r="AJ443" s="115" t="s">
        <v>328</v>
      </c>
    </row>
    <row r="444" spans="1:51" x14ac:dyDescent="0.25">
      <c r="A444" s="180">
        <v>44874</v>
      </c>
      <c r="B444">
        <v>1.7162025999999999</v>
      </c>
      <c r="C444">
        <v>1.3630143961500001</v>
      </c>
      <c r="D444" s="180">
        <v>44874</v>
      </c>
      <c r="E444" s="173">
        <f t="shared" si="21"/>
        <v>0.25912287122397448</v>
      </c>
      <c r="F444"/>
      <c r="M444" s="180">
        <v>44874</v>
      </c>
      <c r="N444">
        <v>9.748041272</v>
      </c>
      <c r="O444">
        <v>11.7640830285671</v>
      </c>
      <c r="P444" s="180">
        <v>44874</v>
      </c>
      <c r="Q444" s="173">
        <f t="shared" si="20"/>
        <v>-0.1713726222155591</v>
      </c>
      <c r="R444"/>
    </row>
    <row r="445" spans="1:51" x14ac:dyDescent="0.25">
      <c r="A445" s="180">
        <v>44873</v>
      </c>
      <c r="B445">
        <v>1.7622580670000001</v>
      </c>
      <c r="C445">
        <v>1.3807114463000001</v>
      </c>
      <c r="D445" s="180">
        <v>44873</v>
      </c>
      <c r="E445" s="173">
        <f t="shared" si="21"/>
        <v>0.27634059362835023</v>
      </c>
      <c r="F445"/>
      <c r="M445" s="180">
        <v>44873</v>
      </c>
      <c r="N445">
        <v>10.681401875000001</v>
      </c>
      <c r="O445">
        <v>11.9808587296989</v>
      </c>
      <c r="P445" s="180">
        <v>44873</v>
      </c>
      <c r="Q445" s="173">
        <f t="shared" si="20"/>
        <v>-0.10846107812603821</v>
      </c>
      <c r="R445"/>
      <c r="AR445" s="5" t="s">
        <v>315</v>
      </c>
      <c r="AS445" s="7">
        <v>4.7500000000000001E-2</v>
      </c>
    </row>
    <row r="446" spans="1:51" x14ac:dyDescent="0.25">
      <c r="A446" s="180">
        <v>44872</v>
      </c>
      <c r="B446">
        <v>1.752209554</v>
      </c>
      <c r="C446">
        <v>1.3730933856</v>
      </c>
      <c r="D446" s="180">
        <v>44872</v>
      </c>
      <c r="E446" s="173">
        <f t="shared" si="21"/>
        <v>0.27610370305173215</v>
      </c>
      <c r="F446"/>
      <c r="M446" s="180">
        <v>44872</v>
      </c>
      <c r="N446">
        <v>10.620495805999999</v>
      </c>
      <c r="O446">
        <v>11.9568599466721</v>
      </c>
      <c r="P446" s="180">
        <v>44872</v>
      </c>
      <c r="Q446" s="173">
        <f t="shared" si="20"/>
        <v>-0.11176547577142487</v>
      </c>
      <c r="R446"/>
      <c r="AM446" s="5">
        <v>2023</v>
      </c>
      <c r="AN446" s="5">
        <v>2024</v>
      </c>
    </row>
    <row r="447" spans="1:51" x14ac:dyDescent="0.25">
      <c r="A447" s="180">
        <v>44869</v>
      </c>
      <c r="B447">
        <v>1.7589923009999999</v>
      </c>
      <c r="C447">
        <v>1.35734154315</v>
      </c>
      <c r="D447" s="180">
        <v>44869</v>
      </c>
      <c r="E447" s="173">
        <f t="shared" si="21"/>
        <v>0.29590986872610103</v>
      </c>
      <c r="F447"/>
      <c r="M447" s="180">
        <v>44869</v>
      </c>
      <c r="N447">
        <v>10.661607403</v>
      </c>
      <c r="O447">
        <v>11.9552994990218</v>
      </c>
      <c r="P447" s="180">
        <v>44869</v>
      </c>
      <c r="Q447" s="173">
        <f t="shared" ref="Q447:Q510" si="30">(N447-O447)/O447</f>
        <v>-0.10821076428304051</v>
      </c>
      <c r="R447"/>
      <c r="AM447" s="7">
        <v>5.0799999999999998E-2</v>
      </c>
      <c r="AN447" s="7">
        <f>AM447*0.3+AN453*0.7</f>
        <v>4.8040833333333331E-2</v>
      </c>
    </row>
    <row r="448" spans="1:51" ht="14.4" x14ac:dyDescent="0.3">
      <c r="A448" s="180">
        <v>44868</v>
      </c>
      <c r="B448">
        <v>1.7082473069999999</v>
      </c>
      <c r="C448">
        <v>1.3143543092000001</v>
      </c>
      <c r="D448" s="180">
        <v>44868</v>
      </c>
      <c r="E448" s="173">
        <f t="shared" ref="E448:E511" si="31">(B448-C448)/C448</f>
        <v>0.29968555285503518</v>
      </c>
      <c r="F448"/>
      <c r="M448" s="180">
        <v>44868</v>
      </c>
      <c r="N448">
        <v>10.354031752999999</v>
      </c>
      <c r="O448">
        <v>11.621667042725299</v>
      </c>
      <c r="P448" s="180">
        <v>44868</v>
      </c>
      <c r="Q448" s="173">
        <f t="shared" si="30"/>
        <v>-0.10907516839581025</v>
      </c>
      <c r="R448"/>
      <c r="AM448" s="7">
        <v>5.0799999999999998E-2</v>
      </c>
      <c r="AN448" s="7">
        <v>4.6249999999999999E-2</v>
      </c>
      <c r="AS448" s="5" t="s">
        <v>141</v>
      </c>
      <c r="AT448" s="5" t="s">
        <v>171</v>
      </c>
      <c r="AU448" s="5" t="s">
        <v>223</v>
      </c>
      <c r="AV448" s="5" t="s">
        <v>316</v>
      </c>
      <c r="AY448" s="77"/>
    </row>
    <row r="449" spans="1:48" x14ac:dyDescent="0.25">
      <c r="A449" s="180">
        <v>44867</v>
      </c>
      <c r="B449">
        <v>1.7082473069999999</v>
      </c>
      <c r="C449">
        <v>1.31519600495</v>
      </c>
      <c r="D449" s="180">
        <v>44867</v>
      </c>
      <c r="E449" s="173">
        <f t="shared" si="31"/>
        <v>0.29885378344419672</v>
      </c>
      <c r="F449"/>
      <c r="M449" s="180">
        <v>44867</v>
      </c>
      <c r="N449">
        <v>10.354031752999999</v>
      </c>
      <c r="O449">
        <v>11.670443173726699</v>
      </c>
      <c r="P449" s="180">
        <v>44867</v>
      </c>
      <c r="Q449" s="173">
        <f t="shared" si="30"/>
        <v>-0.11279875160956146</v>
      </c>
      <c r="R449"/>
      <c r="AM449" s="5">
        <v>3</v>
      </c>
      <c r="AN449" s="114">
        <v>5.1249999999999997E-2</v>
      </c>
      <c r="AR449" s="5" t="s">
        <v>314</v>
      </c>
      <c r="AS449" s="112">
        <v>4353658</v>
      </c>
      <c r="AT449" s="7">
        <v>4.48E-2</v>
      </c>
      <c r="AU449" s="16">
        <f>AS449/SUM($AS$449:$AS$452)</f>
        <v>6.9348210845252417E-2</v>
      </c>
      <c r="AV449" s="7">
        <f>AT449-1.68%</f>
        <v>2.8000000000000001E-2</v>
      </c>
    </row>
    <row r="450" spans="1:48" x14ac:dyDescent="0.25">
      <c r="A450" s="180">
        <v>44866</v>
      </c>
      <c r="B450">
        <v>1.8092348680000001</v>
      </c>
      <c r="C450">
        <v>1.34775449535</v>
      </c>
      <c r="D450" s="180">
        <v>44866</v>
      </c>
      <c r="E450" s="173">
        <f t="shared" si="31"/>
        <v>0.34240685098227602</v>
      </c>
      <c r="F450"/>
      <c r="M450" s="180">
        <v>44866</v>
      </c>
      <c r="N450">
        <v>10.966137748</v>
      </c>
      <c r="O450">
        <v>11.9587072704417</v>
      </c>
      <c r="P450" s="180">
        <v>44866</v>
      </c>
      <c r="Q450" s="173">
        <f t="shared" si="30"/>
        <v>-8.29997340009343E-2</v>
      </c>
      <c r="R450"/>
      <c r="AM450" s="5">
        <v>2</v>
      </c>
      <c r="AN450" s="114">
        <v>4.8750000000000002E-2</v>
      </c>
      <c r="AR450" s="5" t="s">
        <v>175</v>
      </c>
      <c r="AS450" s="112">
        <v>665229</v>
      </c>
      <c r="AT450" s="7">
        <v>2.5700000000000001E-2</v>
      </c>
      <c r="AU450" s="16">
        <f>AS450/SUM($AS$449:$AS$452)</f>
        <v>1.0596248247422379E-2</v>
      </c>
      <c r="AV450" s="7">
        <f t="shared" ref="AV450:AV452" si="32">AT450-1.68%</f>
        <v>8.9000000000000017E-3</v>
      </c>
    </row>
    <row r="451" spans="1:48" x14ac:dyDescent="0.25">
      <c r="A451" s="180">
        <v>44865</v>
      </c>
      <c r="B451">
        <v>1.7979302909999999</v>
      </c>
      <c r="C451">
        <v>1.34077354535</v>
      </c>
      <c r="D451" s="180">
        <v>44865</v>
      </c>
      <c r="E451" s="173">
        <f t="shared" si="31"/>
        <v>0.34096492076196366</v>
      </c>
      <c r="F451"/>
      <c r="M451" s="180">
        <v>44865</v>
      </c>
      <c r="N451">
        <v>10.897618420000001</v>
      </c>
      <c r="O451">
        <v>11.903333381204</v>
      </c>
      <c r="P451" s="180">
        <v>44865</v>
      </c>
      <c r="Q451" s="173">
        <f t="shared" si="30"/>
        <v>-8.449019522481635E-2</v>
      </c>
      <c r="R451"/>
      <c r="AM451" s="5">
        <v>2</v>
      </c>
      <c r="AN451" s="114">
        <v>4.6149999999999997E-2</v>
      </c>
      <c r="AR451" s="5" t="s">
        <v>193</v>
      </c>
      <c r="AS451" s="113">
        <f>SUM(AS455:AS457)</f>
        <v>9258069</v>
      </c>
      <c r="AT451" s="7">
        <v>2.98E-2</v>
      </c>
      <c r="AU451" s="16">
        <f>AS451/SUM($AS$449:$AS$452)</f>
        <v>0.14746921348252323</v>
      </c>
      <c r="AV451" s="7">
        <f t="shared" si="32"/>
        <v>1.3000000000000001E-2</v>
      </c>
    </row>
    <row r="452" spans="1:48" x14ac:dyDescent="0.25">
      <c r="A452" s="180">
        <v>44862</v>
      </c>
      <c r="B452">
        <v>1.7996887800000001</v>
      </c>
      <c r="C452">
        <v>1.3371627027499999</v>
      </c>
      <c r="D452" s="180">
        <v>44862</v>
      </c>
      <c r="E452" s="173">
        <f t="shared" si="31"/>
        <v>0.34590112055830763</v>
      </c>
      <c r="F452"/>
      <c r="M452" s="180">
        <v>44862</v>
      </c>
      <c r="N452">
        <v>10.908276983</v>
      </c>
      <c r="O452">
        <v>11.982244790230199</v>
      </c>
      <c r="P452" s="180">
        <v>44862</v>
      </c>
      <c r="Q452" s="173">
        <f t="shared" si="30"/>
        <v>-8.9629933792194375E-2</v>
      </c>
      <c r="R452"/>
      <c r="AM452" s="5">
        <v>5</v>
      </c>
      <c r="AN452" s="114">
        <v>4.3749999999999997E-2</v>
      </c>
      <c r="AR452" s="5" t="s">
        <v>157</v>
      </c>
      <c r="AS452" s="112">
        <v>48502717</v>
      </c>
      <c r="AT452" s="7">
        <v>6.2399999999999997E-2</v>
      </c>
      <c r="AU452" s="16">
        <f>AS452/SUM($AS$449:$AS$452)</f>
        <v>0.77258632742480193</v>
      </c>
      <c r="AV452" s="7">
        <f t="shared" si="32"/>
        <v>4.5600000000000002E-2</v>
      </c>
    </row>
    <row r="453" spans="1:48" x14ac:dyDescent="0.25">
      <c r="A453" s="180">
        <v>44861</v>
      </c>
      <c r="B453">
        <v>1.7557265339999999</v>
      </c>
      <c r="C453">
        <v>1.2700537688</v>
      </c>
      <c r="D453" s="180">
        <v>44861</v>
      </c>
      <c r="E453" s="173">
        <f t="shared" si="31"/>
        <v>0.38240331010464534</v>
      </c>
      <c r="F453"/>
      <c r="M453" s="180">
        <v>44861</v>
      </c>
      <c r="N453">
        <v>10.64181293</v>
      </c>
      <c r="O453">
        <v>11.8192541479303</v>
      </c>
      <c r="P453" s="180">
        <v>44861</v>
      </c>
      <c r="Q453" s="173">
        <f t="shared" si="30"/>
        <v>-9.9620602382637174E-2</v>
      </c>
      <c r="R453"/>
      <c r="AN453" s="19">
        <f>SUM((AN449*AM449),(AN450*AM450),(AN451*AM451),(AM452*AN452))/SUM(AM449:AM452)</f>
        <v>4.6858333333333335E-2</v>
      </c>
    </row>
    <row r="454" spans="1:48" x14ac:dyDescent="0.25">
      <c r="A454" s="180">
        <v>44860</v>
      </c>
      <c r="B454">
        <v>1.7549728950000001</v>
      </c>
      <c r="C454">
        <v>1.2640857674499999</v>
      </c>
      <c r="D454" s="180">
        <v>44860</v>
      </c>
      <c r="E454" s="173">
        <f t="shared" si="31"/>
        <v>0.38833371926989668</v>
      </c>
      <c r="F454"/>
      <c r="M454" s="180">
        <v>44860</v>
      </c>
      <c r="N454">
        <v>10.637244975</v>
      </c>
      <c r="O454">
        <v>11.7690399974974</v>
      </c>
      <c r="P454" s="180">
        <v>44860</v>
      </c>
      <c r="Q454" s="173">
        <f t="shared" si="30"/>
        <v>-9.6167148955060719E-2</v>
      </c>
      <c r="R454"/>
      <c r="AR454" s="5" t="s">
        <v>317</v>
      </c>
    </row>
    <row r="455" spans="1:48" x14ac:dyDescent="0.25">
      <c r="A455" s="180">
        <v>44859</v>
      </c>
      <c r="B455">
        <v>1.7198030980000001</v>
      </c>
      <c r="C455">
        <v>1.2680818915000001</v>
      </c>
      <c r="D455" s="180">
        <v>44859</v>
      </c>
      <c r="E455" s="173">
        <f t="shared" si="31"/>
        <v>0.35622400219410438</v>
      </c>
      <c r="F455"/>
      <c r="M455" s="180">
        <v>44859</v>
      </c>
      <c r="N455">
        <v>10.424073733</v>
      </c>
      <c r="O455">
        <v>11.7969044371106</v>
      </c>
      <c r="P455" s="180">
        <v>44859</v>
      </c>
      <c r="Q455" s="173">
        <f t="shared" si="30"/>
        <v>-0.11637211367008794</v>
      </c>
      <c r="R455"/>
      <c r="AR455" s="5" t="s">
        <v>155</v>
      </c>
      <c r="AS455" s="112">
        <v>2989695</v>
      </c>
      <c r="AT455" s="7">
        <v>1.7100000000000001E-2</v>
      </c>
    </row>
    <row r="456" spans="1:48" x14ac:dyDescent="0.25">
      <c r="A456" s="180">
        <v>44858</v>
      </c>
      <c r="B456">
        <v>1.6921696850000001</v>
      </c>
      <c r="C456">
        <v>1.2468843184</v>
      </c>
      <c r="D456" s="180">
        <v>44858</v>
      </c>
      <c r="E456" s="173">
        <f t="shared" si="31"/>
        <v>0.35711842712994379</v>
      </c>
      <c r="F456"/>
      <c r="M456" s="180">
        <v>44858</v>
      </c>
      <c r="N456">
        <v>10.256582043</v>
      </c>
      <c r="O456">
        <v>11.606191213714</v>
      </c>
      <c r="P456" s="180">
        <v>44858</v>
      </c>
      <c r="Q456" s="173">
        <f t="shared" si="30"/>
        <v>-0.11628355468754363</v>
      </c>
      <c r="R456"/>
      <c r="AR456" s="5" t="s">
        <v>154</v>
      </c>
      <c r="AS456" s="112">
        <v>6183522</v>
      </c>
      <c r="AT456" s="7">
        <v>3.5700000000000003E-2</v>
      </c>
    </row>
    <row r="457" spans="1:48" x14ac:dyDescent="0.25">
      <c r="A457" s="180">
        <v>44855</v>
      </c>
      <c r="B457">
        <v>1.6755896379999999</v>
      </c>
      <c r="C457">
        <v>1.2296067798000001</v>
      </c>
      <c r="D457" s="180">
        <v>44855</v>
      </c>
      <c r="E457" s="173">
        <f t="shared" si="31"/>
        <v>0.3627036427633723</v>
      </c>
      <c r="F457"/>
      <c r="M457" s="180">
        <v>44855</v>
      </c>
      <c r="N457">
        <v>10.156087029</v>
      </c>
      <c r="O457">
        <v>11.4316574244913</v>
      </c>
      <c r="P457" s="180">
        <v>44855</v>
      </c>
      <c r="Q457" s="173">
        <f t="shared" si="30"/>
        <v>-0.11158227964026504</v>
      </c>
      <c r="R457"/>
      <c r="AR457" s="5" t="s">
        <v>318</v>
      </c>
      <c r="AS457" s="112">
        <v>84852</v>
      </c>
      <c r="AT457" s="7">
        <v>4.6899999999999997E-2</v>
      </c>
    </row>
    <row r="458" spans="1:48" x14ac:dyDescent="0.25">
      <c r="A458" s="180">
        <v>44854</v>
      </c>
      <c r="B458">
        <v>1.6175594719999999</v>
      </c>
      <c r="C458">
        <v>1.2126284911</v>
      </c>
      <c r="D458" s="180">
        <v>44854</v>
      </c>
      <c r="E458" s="173">
        <f t="shared" si="31"/>
        <v>0.3339283085231477</v>
      </c>
      <c r="F458"/>
      <c r="M458" s="180">
        <v>44854</v>
      </c>
      <c r="N458">
        <v>9.8043544790000006</v>
      </c>
      <c r="O458">
        <v>11.2418301541421</v>
      </c>
      <c r="P458" s="180">
        <v>44854</v>
      </c>
      <c r="Q458" s="173">
        <f t="shared" si="30"/>
        <v>-0.12786847474407498</v>
      </c>
      <c r="R458"/>
      <c r="AU458" s="19">
        <f>SUM((AT455*AS455),(AT456*AS456),(AT457*AS457))/SUM(AS455:AS457)</f>
        <v>2.9796178738784516E-2</v>
      </c>
    </row>
    <row r="459" spans="1:48" x14ac:dyDescent="0.25">
      <c r="A459" s="180">
        <v>44853</v>
      </c>
      <c r="B459">
        <v>1.783359946</v>
      </c>
      <c r="C459">
        <v>1.2542683263500001</v>
      </c>
      <c r="D459" s="180">
        <v>44853</v>
      </c>
      <c r="E459" s="173">
        <f t="shared" si="31"/>
        <v>0.42183287940443331</v>
      </c>
      <c r="F459"/>
      <c r="M459" s="180">
        <v>44853</v>
      </c>
      <c r="N459">
        <v>10.809304620000001</v>
      </c>
      <c r="O459">
        <v>11.590639843617801</v>
      </c>
      <c r="P459" s="180">
        <v>44853</v>
      </c>
      <c r="Q459" s="173">
        <f t="shared" si="30"/>
        <v>-6.7410879309482627E-2</v>
      </c>
      <c r="R459"/>
    </row>
    <row r="460" spans="1:48" x14ac:dyDescent="0.25">
      <c r="A460" s="180">
        <v>44852</v>
      </c>
      <c r="B460">
        <v>1.8346073650000001</v>
      </c>
      <c r="C460">
        <v>1.2883462101500001</v>
      </c>
      <c r="D460" s="180">
        <v>44852</v>
      </c>
      <c r="E460" s="173">
        <f t="shared" si="31"/>
        <v>0.42400183316128959</v>
      </c>
      <c r="F460"/>
      <c r="M460" s="180">
        <v>44852</v>
      </c>
      <c r="N460">
        <v>11.119925573</v>
      </c>
      <c r="O460">
        <v>11.9180486136721</v>
      </c>
      <c r="P460" s="180">
        <v>44852</v>
      </c>
      <c r="Q460" s="173">
        <f t="shared" si="30"/>
        <v>-6.6967593986528379E-2</v>
      </c>
      <c r="R460"/>
    </row>
    <row r="461" spans="1:48" x14ac:dyDescent="0.25">
      <c r="A461" s="180">
        <v>44851</v>
      </c>
      <c r="B461">
        <v>1.821293085</v>
      </c>
      <c r="C461">
        <v>1.2779282154</v>
      </c>
      <c r="D461" s="180">
        <v>44851</v>
      </c>
      <c r="E461" s="173">
        <f t="shared" si="31"/>
        <v>0.42519201239321813</v>
      </c>
      <c r="F461"/>
      <c r="M461" s="180">
        <v>44851</v>
      </c>
      <c r="N461">
        <v>11.039225031000001</v>
      </c>
      <c r="O461">
        <v>11.8106334709754</v>
      </c>
      <c r="P461" s="180">
        <v>44851</v>
      </c>
      <c r="Q461" s="173">
        <f t="shared" si="30"/>
        <v>-6.5314738779349429E-2</v>
      </c>
      <c r="R461"/>
    </row>
    <row r="462" spans="1:48" x14ac:dyDescent="0.25">
      <c r="A462" s="180">
        <v>44848</v>
      </c>
      <c r="B462">
        <v>1.737387996</v>
      </c>
      <c r="C462">
        <v>1.24971589225</v>
      </c>
      <c r="D462" s="180">
        <v>44848</v>
      </c>
      <c r="E462" s="173">
        <f t="shared" si="31"/>
        <v>0.39022637607015676</v>
      </c>
      <c r="F462"/>
      <c r="M462" s="180">
        <v>44848</v>
      </c>
      <c r="N462">
        <v>10.530659354000001</v>
      </c>
      <c r="O462">
        <v>11.5604625548459</v>
      </c>
      <c r="P462" s="180">
        <v>44848</v>
      </c>
      <c r="Q462" s="173">
        <f t="shared" si="30"/>
        <v>-8.9079757488962033E-2</v>
      </c>
      <c r="R462"/>
    </row>
    <row r="463" spans="1:48" x14ac:dyDescent="0.25">
      <c r="A463" s="180">
        <v>44847</v>
      </c>
      <c r="B463">
        <v>1.7941620979999999</v>
      </c>
      <c r="C463">
        <v>1.2588622203499999</v>
      </c>
      <c r="D463" s="180">
        <v>44847</v>
      </c>
      <c r="E463" s="173">
        <f t="shared" si="31"/>
        <v>0.42522515093126806</v>
      </c>
      <c r="F463"/>
      <c r="M463" s="180">
        <v>44847</v>
      </c>
      <c r="N463">
        <v>10.874778644999999</v>
      </c>
      <c r="O463">
        <v>11.6432868074253</v>
      </c>
      <c r="P463" s="180">
        <v>44847</v>
      </c>
      <c r="Q463" s="173">
        <f t="shared" si="30"/>
        <v>-6.6004400229598234E-2</v>
      </c>
      <c r="R463"/>
    </row>
    <row r="464" spans="1:48" x14ac:dyDescent="0.25">
      <c r="A464" s="180">
        <v>44846</v>
      </c>
      <c r="B464">
        <v>1.731610101</v>
      </c>
      <c r="C464">
        <v>1.20488530655</v>
      </c>
      <c r="D464" s="180">
        <v>44846</v>
      </c>
      <c r="E464" s="173">
        <f t="shared" si="31"/>
        <v>0.4371576212164075</v>
      </c>
      <c r="F464"/>
      <c r="M464" s="180">
        <v>44846</v>
      </c>
      <c r="N464">
        <v>10.495638363999999</v>
      </c>
      <c r="O464">
        <v>11.142159688049301</v>
      </c>
      <c r="P464" s="180">
        <v>44846</v>
      </c>
      <c r="Q464" s="173">
        <f t="shared" si="30"/>
        <v>-5.8024776358459276E-2</v>
      </c>
      <c r="R464"/>
    </row>
    <row r="465" spans="1:45" x14ac:dyDescent="0.25">
      <c r="A465" s="180">
        <v>44845</v>
      </c>
      <c r="B465">
        <v>1.7549728950000001</v>
      </c>
      <c r="C465">
        <v>1.2111721173500001</v>
      </c>
      <c r="D465" s="180">
        <v>44845</v>
      </c>
      <c r="E465" s="173">
        <f t="shared" si="31"/>
        <v>0.4489871999694115</v>
      </c>
      <c r="F465"/>
      <c r="M465" s="180">
        <v>44845</v>
      </c>
      <c r="N465">
        <v>10.637244975</v>
      </c>
      <c r="O465">
        <v>11.193007674606701</v>
      </c>
      <c r="P465" s="180">
        <v>44845</v>
      </c>
      <c r="Q465" s="173">
        <f t="shared" si="30"/>
        <v>-4.9652668501920724E-2</v>
      </c>
      <c r="R465"/>
    </row>
    <row r="466" spans="1:45" x14ac:dyDescent="0.25">
      <c r="A466" s="180">
        <v>44844</v>
      </c>
      <c r="B466">
        <v>1.776325986</v>
      </c>
      <c r="C466">
        <v>1.2204871338000001</v>
      </c>
      <c r="D466" s="180">
        <v>44844</v>
      </c>
      <c r="E466" s="173">
        <f t="shared" si="31"/>
        <v>0.45542377040009391</v>
      </c>
      <c r="F466"/>
      <c r="M466" s="180">
        <v>44844</v>
      </c>
      <c r="N466">
        <v>10.766670372</v>
      </c>
      <c r="O466">
        <v>11.270618886525501</v>
      </c>
      <c r="P466" s="180">
        <v>44844</v>
      </c>
      <c r="Q466" s="173">
        <f t="shared" si="30"/>
        <v>-4.4713473110868152E-2</v>
      </c>
      <c r="R466"/>
      <c r="AJ466" s="5" t="s">
        <v>313</v>
      </c>
    </row>
    <row r="467" spans="1:45" x14ac:dyDescent="0.25">
      <c r="A467" s="180">
        <v>44841</v>
      </c>
      <c r="B467">
        <v>1.7851184360000001</v>
      </c>
      <c r="C467">
        <v>1.22473123355</v>
      </c>
      <c r="D467" s="180">
        <v>44841</v>
      </c>
      <c r="E467" s="173">
        <f t="shared" si="31"/>
        <v>0.45755932983407671</v>
      </c>
      <c r="F467"/>
      <c r="M467" s="180">
        <v>44841</v>
      </c>
      <c r="N467">
        <v>10.819963182</v>
      </c>
      <c r="O467">
        <v>11.303082731302601</v>
      </c>
      <c r="P467" s="180">
        <v>44841</v>
      </c>
      <c r="Q467" s="173">
        <f t="shared" si="30"/>
        <v>-4.2742281976283832E-2</v>
      </c>
      <c r="R467"/>
      <c r="AJ467" s="5">
        <v>2023</v>
      </c>
    </row>
    <row r="468" spans="1:45" x14ac:dyDescent="0.25">
      <c r="A468" s="180">
        <v>44840</v>
      </c>
      <c r="B468">
        <v>1.835109791</v>
      </c>
      <c r="C468">
        <v>1.2548117883000001</v>
      </c>
      <c r="D468" s="180">
        <v>44840</v>
      </c>
      <c r="E468" s="173">
        <f t="shared" si="31"/>
        <v>0.46245820138985055</v>
      </c>
      <c r="F468"/>
      <c r="M468" s="180">
        <v>44840</v>
      </c>
      <c r="N468">
        <v>11.122970876</v>
      </c>
      <c r="O468">
        <v>11.564454920725099</v>
      </c>
      <c r="P468" s="180">
        <v>44840</v>
      </c>
      <c r="Q468" s="173">
        <f t="shared" si="30"/>
        <v>-3.8175949299080136E-2</v>
      </c>
      <c r="R468"/>
    </row>
    <row r="469" spans="1:45" x14ac:dyDescent="0.25">
      <c r="A469" s="180">
        <v>44839</v>
      </c>
      <c r="B469">
        <v>1.847670433</v>
      </c>
      <c r="C469">
        <v>1.2695935062999999</v>
      </c>
      <c r="D469" s="180">
        <v>44839</v>
      </c>
      <c r="E469" s="173">
        <f t="shared" si="31"/>
        <v>0.45532441984891725</v>
      </c>
      <c r="F469"/>
      <c r="M469" s="180">
        <v>44839</v>
      </c>
      <c r="N469">
        <v>11.199103463</v>
      </c>
      <c r="O469">
        <v>11.6889350243862</v>
      </c>
      <c r="P469" s="180">
        <v>44839</v>
      </c>
      <c r="Q469" s="173">
        <f t="shared" si="30"/>
        <v>-4.1905576544337235E-2</v>
      </c>
      <c r="R469"/>
    </row>
    <row r="470" spans="1:45" x14ac:dyDescent="0.25">
      <c r="A470" s="180">
        <v>44838</v>
      </c>
      <c r="B470">
        <v>1.855458031</v>
      </c>
      <c r="C470">
        <v>1.2815246677500001</v>
      </c>
      <c r="D470" s="180">
        <v>44838</v>
      </c>
      <c r="E470" s="173">
        <f t="shared" si="31"/>
        <v>0.44785198263695292</v>
      </c>
      <c r="F470"/>
      <c r="M470" s="180">
        <v>44838</v>
      </c>
      <c r="N470">
        <v>11.246305666</v>
      </c>
      <c r="O470">
        <v>11.797113241500201</v>
      </c>
      <c r="P470" s="180">
        <v>44838</v>
      </c>
      <c r="Q470" s="173">
        <f t="shared" si="30"/>
        <v>-4.6690030367984893E-2</v>
      </c>
      <c r="R470"/>
    </row>
    <row r="471" spans="1:45" x14ac:dyDescent="0.25">
      <c r="A471" s="180">
        <v>44837</v>
      </c>
      <c r="B471">
        <v>1.740151338</v>
      </c>
      <c r="C471">
        <v>1.2307888471499999</v>
      </c>
      <c r="D471" s="180">
        <v>44837</v>
      </c>
      <c r="E471" s="173">
        <f t="shared" si="31"/>
        <v>0.41385042773947278</v>
      </c>
      <c r="F471"/>
      <c r="M471" s="180">
        <v>44837</v>
      </c>
      <c r="N471">
        <v>10.547408523</v>
      </c>
      <c r="O471">
        <v>11.3440302131321</v>
      </c>
      <c r="P471" s="180">
        <v>44837</v>
      </c>
      <c r="Q471" s="173">
        <f t="shared" si="30"/>
        <v>-7.0223868868924025E-2</v>
      </c>
      <c r="R471"/>
    </row>
    <row r="472" spans="1:45" x14ac:dyDescent="0.25">
      <c r="A472" s="180">
        <v>44834</v>
      </c>
      <c r="B472">
        <v>1.6866430029999999</v>
      </c>
      <c r="C472">
        <v>1.2024879592</v>
      </c>
      <c r="D472" s="180">
        <v>44834</v>
      </c>
      <c r="E472" s="173">
        <f t="shared" si="31"/>
        <v>0.40262776861574745</v>
      </c>
      <c r="F472"/>
      <c r="M472" s="180">
        <v>44834</v>
      </c>
      <c r="N472">
        <v>10.223083705000001</v>
      </c>
      <c r="O472">
        <v>11.0820504929351</v>
      </c>
      <c r="P472" s="180">
        <v>44834</v>
      </c>
      <c r="Q472" s="173">
        <f t="shared" si="30"/>
        <v>-7.7509734185266313E-2</v>
      </c>
      <c r="R472"/>
    </row>
    <row r="473" spans="1:45" x14ac:dyDescent="0.25">
      <c r="A473" s="180">
        <v>44833</v>
      </c>
      <c r="B473">
        <v>1.6984500060000001</v>
      </c>
      <c r="C473">
        <v>1.20595754515</v>
      </c>
      <c r="D473" s="180">
        <v>44833</v>
      </c>
      <c r="E473" s="173">
        <f t="shared" si="31"/>
        <v>0.40838291764967782</v>
      </c>
      <c r="F473"/>
      <c r="M473" s="180">
        <v>44833</v>
      </c>
      <c r="N473">
        <v>10.294648336</v>
      </c>
      <c r="O473">
        <v>11.115524113270601</v>
      </c>
      <c r="P473" s="180">
        <v>44833</v>
      </c>
      <c r="Q473" s="173">
        <f t="shared" si="30"/>
        <v>-7.3849489138400032E-2</v>
      </c>
      <c r="R473"/>
    </row>
    <row r="474" spans="1:45" x14ac:dyDescent="0.25">
      <c r="A474" s="180">
        <v>44832</v>
      </c>
      <c r="B474">
        <v>1.7167885439999999</v>
      </c>
      <c r="C474">
        <v>1.2268055573500001</v>
      </c>
      <c r="D474" s="180">
        <v>44832</v>
      </c>
      <c r="E474" s="173">
        <f t="shared" si="31"/>
        <v>0.39939742994676597</v>
      </c>
      <c r="F474"/>
      <c r="M474" s="180">
        <v>44832</v>
      </c>
      <c r="N474">
        <v>10.405801911999999</v>
      </c>
      <c r="O474">
        <v>11.310498634269599</v>
      </c>
      <c r="P474" s="180">
        <v>44832</v>
      </c>
      <c r="Q474" s="173">
        <f t="shared" si="30"/>
        <v>-7.9987341984063015E-2</v>
      </c>
      <c r="R474"/>
    </row>
    <row r="475" spans="1:45" x14ac:dyDescent="0.25">
      <c r="A475" s="180">
        <v>44831</v>
      </c>
      <c r="B475">
        <v>1.6791066180000001</v>
      </c>
      <c r="C475">
        <v>1.2059295593999999</v>
      </c>
      <c r="D475" s="180">
        <v>44831</v>
      </c>
      <c r="E475" s="173">
        <f t="shared" si="31"/>
        <v>0.3923753712741111</v>
      </c>
      <c r="F475"/>
      <c r="M475" s="180">
        <v>44831</v>
      </c>
      <c r="N475">
        <v>10.177404152999999</v>
      </c>
      <c r="O475">
        <v>11.1057872479682</v>
      </c>
      <c r="P475" s="180">
        <v>44831</v>
      </c>
      <c r="Q475" s="173">
        <f t="shared" si="30"/>
        <v>-8.3594532673768623E-2</v>
      </c>
      <c r="R475"/>
      <c r="AQ475" s="5" t="s">
        <v>141</v>
      </c>
      <c r="AR475" s="5" t="s">
        <v>324</v>
      </c>
      <c r="AS475" s="5" t="s">
        <v>325</v>
      </c>
    </row>
    <row r="476" spans="1:45" x14ac:dyDescent="0.25">
      <c r="A476" s="180">
        <v>44830</v>
      </c>
      <c r="B476">
        <v>1.6846333</v>
      </c>
      <c r="C476">
        <v>1.22180181115</v>
      </c>
      <c r="D476" s="180">
        <v>44830</v>
      </c>
      <c r="E476" s="173">
        <f t="shared" si="31"/>
        <v>0.37881060956552998</v>
      </c>
      <c r="F476"/>
      <c r="M476" s="180">
        <v>44830</v>
      </c>
      <c r="N476">
        <v>10.210902491000001</v>
      </c>
      <c r="O476">
        <v>11.242103330968</v>
      </c>
      <c r="P476" s="180">
        <v>44830</v>
      </c>
      <c r="Q476" s="173">
        <f t="shared" si="30"/>
        <v>-9.1726682241694696E-2</v>
      </c>
      <c r="R476"/>
      <c r="AP476" s="110" t="s">
        <v>156</v>
      </c>
      <c r="AQ476" s="117">
        <f>SUM(AQ477:AQ481)</f>
        <v>54284875</v>
      </c>
      <c r="AR476" s="118">
        <f>SUMPRODUCT(AR477:AR481,AQ477:AQ481)/AQ476</f>
        <v>2.1232516821674548E-2</v>
      </c>
      <c r="AS476" s="16">
        <f>SUM(AQ477:AQ480)/$AQ$488</f>
        <v>0.88890659714792286</v>
      </c>
    </row>
    <row r="477" spans="1:45" x14ac:dyDescent="0.25">
      <c r="A477" s="180">
        <v>44827</v>
      </c>
      <c r="B477">
        <v>1.6987012189999999</v>
      </c>
      <c r="C477">
        <v>1.2348984172499999</v>
      </c>
      <c r="D477" s="180">
        <v>44827</v>
      </c>
      <c r="E477" s="173">
        <f t="shared" si="31"/>
        <v>0.37557971997635581</v>
      </c>
      <c r="F477"/>
      <c r="M477" s="180">
        <v>44827</v>
      </c>
      <c r="N477">
        <v>10.296170988</v>
      </c>
      <c r="O477">
        <v>11.365532269256301</v>
      </c>
      <c r="P477" s="180">
        <v>44827</v>
      </c>
      <c r="Q477" s="173">
        <f t="shared" si="30"/>
        <v>-9.4088095121503179E-2</v>
      </c>
      <c r="R477"/>
      <c r="AP477" s="5" t="s">
        <v>320</v>
      </c>
      <c r="AQ477" s="112">
        <v>8434655</v>
      </c>
      <c r="AR477" s="7">
        <v>2.3599999999999999E-2</v>
      </c>
    </row>
    <row r="478" spans="1:45" x14ac:dyDescent="0.25">
      <c r="A478" s="180">
        <v>44826</v>
      </c>
      <c r="B478">
        <v>1.7517071280000001</v>
      </c>
      <c r="C478">
        <v>1.2546775432499999</v>
      </c>
      <c r="D478" s="180">
        <v>44826</v>
      </c>
      <c r="E478" s="173">
        <f t="shared" si="31"/>
        <v>0.39614129337370696</v>
      </c>
      <c r="F478"/>
      <c r="M478" s="180">
        <v>44826</v>
      </c>
      <c r="N478">
        <v>10.617450502000001</v>
      </c>
      <c r="O478">
        <v>11.5489738905879</v>
      </c>
      <c r="P478" s="180">
        <v>44826</v>
      </c>
      <c r="Q478" s="173">
        <f t="shared" si="30"/>
        <v>-8.06585413918951E-2</v>
      </c>
      <c r="R478"/>
      <c r="AP478" s="5" t="s">
        <v>319</v>
      </c>
      <c r="AQ478" s="112">
        <v>10433839</v>
      </c>
      <c r="AR478" s="7">
        <v>3.32E-2</v>
      </c>
    </row>
    <row r="479" spans="1:45" x14ac:dyDescent="0.25">
      <c r="A479" s="180">
        <v>44825</v>
      </c>
      <c r="B479">
        <v>1.820539446</v>
      </c>
      <c r="C479">
        <v>1.280310973</v>
      </c>
      <c r="D479" s="180">
        <v>44825</v>
      </c>
      <c r="E479" s="173">
        <f t="shared" si="31"/>
        <v>0.42195098252899221</v>
      </c>
      <c r="F479"/>
      <c r="M479" s="180">
        <v>44825</v>
      </c>
      <c r="N479">
        <v>11.034657076</v>
      </c>
      <c r="O479">
        <v>11.7721053977263</v>
      </c>
      <c r="P479" s="180">
        <v>44825</v>
      </c>
      <c r="Q479" s="173">
        <f t="shared" si="30"/>
        <v>-6.2643707035508922E-2</v>
      </c>
      <c r="R479"/>
      <c r="AP479" s="5" t="s">
        <v>321</v>
      </c>
      <c r="AQ479" s="112">
        <v>2200124</v>
      </c>
      <c r="AR479" s="7">
        <v>7.1999999999999998E-3</v>
      </c>
    </row>
    <row r="480" spans="1:45" x14ac:dyDescent="0.25">
      <c r="A480" s="180">
        <v>44824</v>
      </c>
      <c r="B480">
        <v>1.848675284</v>
      </c>
      <c r="C480">
        <v>1.2948022160999999</v>
      </c>
      <c r="D480" s="180">
        <v>44824</v>
      </c>
      <c r="E480" s="173">
        <f t="shared" si="31"/>
        <v>0.42776654303874279</v>
      </c>
      <c r="F480"/>
      <c r="M480" s="180">
        <v>44824</v>
      </c>
      <c r="N480">
        <v>11.205194069999999</v>
      </c>
      <c r="O480">
        <v>11.8972933194032</v>
      </c>
      <c r="P480" s="180">
        <v>44824</v>
      </c>
      <c r="Q480" s="173">
        <f t="shared" si="30"/>
        <v>-5.8172832326026783E-2</v>
      </c>
      <c r="R480"/>
      <c r="AP480" s="5" t="s">
        <v>322</v>
      </c>
      <c r="AQ480" s="112">
        <v>16289320</v>
      </c>
      <c r="AR480" s="7">
        <v>3.6299999999999999E-2</v>
      </c>
    </row>
    <row r="481" spans="1:45" x14ac:dyDescent="0.25">
      <c r="A481" s="180">
        <v>44823</v>
      </c>
      <c r="B481">
        <v>1.863748054</v>
      </c>
      <c r="C481">
        <v>1.3025680991499999</v>
      </c>
      <c r="D481" s="180">
        <v>44823</v>
      </c>
      <c r="E481" s="173">
        <f t="shared" si="31"/>
        <v>0.4308258088127615</v>
      </c>
      <c r="F481"/>
      <c r="M481" s="180">
        <v>44823</v>
      </c>
      <c r="N481">
        <v>11.296553173</v>
      </c>
      <c r="O481">
        <v>11.974268344858</v>
      </c>
      <c r="P481" s="180">
        <v>44823</v>
      </c>
      <c r="Q481" s="173">
        <f t="shared" si="30"/>
        <v>-5.6597626872879107E-2</v>
      </c>
      <c r="R481"/>
      <c r="AP481" s="5" t="s">
        <v>323</v>
      </c>
      <c r="AQ481" s="112">
        <v>16926937</v>
      </c>
      <c r="AR481" s="116">
        <v>0</v>
      </c>
    </row>
    <row r="482" spans="1:45" x14ac:dyDescent="0.25">
      <c r="A482" s="180">
        <v>44820</v>
      </c>
      <c r="B482">
        <v>1.825563703</v>
      </c>
      <c r="C482">
        <v>1.2794309612500001</v>
      </c>
      <c r="D482" s="180">
        <v>44820</v>
      </c>
      <c r="E482" s="173">
        <f t="shared" si="31"/>
        <v>0.4268559682317129</v>
      </c>
      <c r="F482"/>
      <c r="M482" s="180">
        <v>44820</v>
      </c>
      <c r="N482">
        <v>11.065110110999999</v>
      </c>
      <c r="O482">
        <v>11.7617560381707</v>
      </c>
      <c r="P482" s="180">
        <v>44820</v>
      </c>
      <c r="Q482" s="173">
        <f t="shared" si="30"/>
        <v>-5.9229754886078241E-2</v>
      </c>
      <c r="R482"/>
    </row>
    <row r="483" spans="1:45" x14ac:dyDescent="0.25">
      <c r="A483" s="180">
        <v>44819</v>
      </c>
      <c r="B483">
        <v>1.8639992670000001</v>
      </c>
      <c r="C483">
        <v>1.3022650715499999</v>
      </c>
      <c r="D483" s="180">
        <v>44819</v>
      </c>
      <c r="E483" s="173">
        <f t="shared" si="31"/>
        <v>0.43135165621957833</v>
      </c>
      <c r="F483"/>
      <c r="M483" s="180">
        <v>44819</v>
      </c>
      <c r="N483">
        <v>11.298075825</v>
      </c>
      <c r="O483">
        <v>11.9706749020839</v>
      </c>
      <c r="P483" s="180">
        <v>44819</v>
      </c>
      <c r="Q483" s="173">
        <f t="shared" si="30"/>
        <v>-5.6187231094782429E-2</v>
      </c>
      <c r="R483"/>
      <c r="AP483" s="5" t="s">
        <v>326</v>
      </c>
      <c r="AQ483" s="113">
        <f>SUM(AQ484:AQ485)</f>
        <v>4516145</v>
      </c>
      <c r="AR483" s="19">
        <f>SUMPRODUCT(AR484:AR485,AQ484:AQ485)/AQ483</f>
        <v>4.3736566009284467E-2</v>
      </c>
      <c r="AS483" s="16">
        <f>AQ483/$AQ$488</f>
        <v>0.10745858307748693</v>
      </c>
    </row>
    <row r="484" spans="1:45" x14ac:dyDescent="0.25">
      <c r="A484" s="180">
        <v>44818</v>
      </c>
      <c r="B484">
        <v>1.8436510269999999</v>
      </c>
      <c r="C484">
        <v>1.2909433541999999</v>
      </c>
      <c r="D484" s="180">
        <v>44818</v>
      </c>
      <c r="E484" s="173">
        <f t="shared" si="31"/>
        <v>0.42814246729091687</v>
      </c>
      <c r="F484"/>
      <c r="M484" s="180">
        <v>44818</v>
      </c>
      <c r="N484">
        <v>11.174741035</v>
      </c>
      <c r="O484">
        <v>11.8616688784458</v>
      </c>
      <c r="P484" s="180">
        <v>44818</v>
      </c>
      <c r="Q484" s="173">
        <f t="shared" si="30"/>
        <v>-5.7911567966126322E-2</v>
      </c>
      <c r="R484"/>
      <c r="AP484" s="5" t="s">
        <v>327</v>
      </c>
      <c r="AQ484" s="112">
        <v>4500566</v>
      </c>
      <c r="AR484" s="7">
        <v>4.3700000000000003E-2</v>
      </c>
    </row>
    <row r="485" spans="1:45" x14ac:dyDescent="0.25">
      <c r="A485" s="180">
        <v>44817</v>
      </c>
      <c r="B485">
        <v>1.8353610039999999</v>
      </c>
      <c r="C485">
        <v>1.2870437557500001</v>
      </c>
      <c r="D485" s="180">
        <v>44817</v>
      </c>
      <c r="E485" s="173">
        <f t="shared" si="31"/>
        <v>0.4260284437108966</v>
      </c>
      <c r="F485"/>
      <c r="M485" s="180">
        <v>44817</v>
      </c>
      <c r="N485">
        <v>11.124493528</v>
      </c>
      <c r="O485">
        <v>11.8279516860354</v>
      </c>
      <c r="P485" s="180">
        <v>44817</v>
      </c>
      <c r="Q485" s="173">
        <f t="shared" si="30"/>
        <v>-5.9474216390817104E-2</v>
      </c>
      <c r="R485"/>
      <c r="AP485" s="5" t="s">
        <v>175</v>
      </c>
      <c r="AQ485" s="112">
        <v>15579</v>
      </c>
      <c r="AR485" s="7">
        <v>5.4300000000000001E-2</v>
      </c>
    </row>
    <row r="486" spans="1:45" x14ac:dyDescent="0.25">
      <c r="A486" s="180">
        <v>44816</v>
      </c>
      <c r="B486">
        <v>1.916251538</v>
      </c>
      <c r="C486">
        <v>1.3271351682999999</v>
      </c>
      <c r="D486" s="180">
        <v>44816</v>
      </c>
      <c r="E486" s="173">
        <f t="shared" si="31"/>
        <v>0.44390080511138258</v>
      </c>
      <c r="F486"/>
      <c r="M486" s="180">
        <v>44816</v>
      </c>
      <c r="N486">
        <v>11.614787385</v>
      </c>
      <c r="O486">
        <v>12.193449148491499</v>
      </c>
      <c r="P486" s="180">
        <v>44816</v>
      </c>
      <c r="Q486" s="173">
        <f t="shared" si="30"/>
        <v>-4.7456774243659204E-2</v>
      </c>
      <c r="R486"/>
    </row>
    <row r="487" spans="1:45" x14ac:dyDescent="0.25">
      <c r="A487" s="180">
        <v>44813</v>
      </c>
      <c r="B487">
        <v>1.8903766150000001</v>
      </c>
      <c r="C487">
        <v>1.3147127861500001</v>
      </c>
      <c r="D487" s="180">
        <v>44813</v>
      </c>
      <c r="E487" s="173">
        <f t="shared" si="31"/>
        <v>0.43786280540845107</v>
      </c>
      <c r="F487"/>
      <c r="M487" s="180">
        <v>44813</v>
      </c>
      <c r="N487">
        <v>11.457954256000001</v>
      </c>
      <c r="O487">
        <v>12.072115272962099</v>
      </c>
      <c r="P487" s="180">
        <v>44813</v>
      </c>
      <c r="Q487" s="173">
        <f t="shared" si="30"/>
        <v>-5.0874349944092581E-2</v>
      </c>
      <c r="R487"/>
      <c r="AP487" s="5" t="s">
        <v>166</v>
      </c>
      <c r="AQ487" s="112">
        <v>152760</v>
      </c>
      <c r="AR487" s="7">
        <v>7.0099999999999996E-2</v>
      </c>
      <c r="AS487" s="16">
        <f>AQ487/$AQ$488</f>
        <v>3.634819774590254E-3</v>
      </c>
    </row>
    <row r="488" spans="1:45" x14ac:dyDescent="0.25">
      <c r="A488" s="180">
        <v>44812</v>
      </c>
      <c r="B488">
        <v>1.84917771</v>
      </c>
      <c r="C488">
        <v>1.3035045493499999</v>
      </c>
      <c r="D488" s="180">
        <v>44812</v>
      </c>
      <c r="E488" s="173">
        <f t="shared" si="31"/>
        <v>0.41862006613026637</v>
      </c>
      <c r="F488"/>
      <c r="M488" s="180">
        <v>44812</v>
      </c>
      <c r="N488">
        <v>11.208239373</v>
      </c>
      <c r="O488">
        <v>11.9743180766413</v>
      </c>
      <c r="P488" s="180">
        <v>44812</v>
      </c>
      <c r="Q488" s="173">
        <f t="shared" si="30"/>
        <v>-6.3976812603275951E-2</v>
      </c>
      <c r="R488"/>
      <c r="AQ488" s="113">
        <f>SUM(AQ487,AQ483,AQ477:AQ480)</f>
        <v>42026843</v>
      </c>
      <c r="AS488" s="18">
        <f>SUM(AS476:AS487)</f>
        <v>1</v>
      </c>
    </row>
    <row r="489" spans="1:45" x14ac:dyDescent="0.25">
      <c r="A489" s="180">
        <v>44811</v>
      </c>
      <c r="B489">
        <v>1.8034569730000001</v>
      </c>
      <c r="C489">
        <v>1.2714843883</v>
      </c>
      <c r="D489" s="180">
        <v>44811</v>
      </c>
      <c r="E489" s="173">
        <f t="shared" si="31"/>
        <v>0.4183870361249642</v>
      </c>
      <c r="F489"/>
      <c r="M489" s="180">
        <v>44811</v>
      </c>
      <c r="N489">
        <v>10.931116758</v>
      </c>
      <c r="O489">
        <v>11.683601599402399</v>
      </c>
      <c r="P489" s="180">
        <v>44811</v>
      </c>
      <c r="Q489" s="173">
        <f t="shared" si="30"/>
        <v>-6.4405212296941711E-2</v>
      </c>
      <c r="R489"/>
    </row>
    <row r="490" spans="1:45" x14ac:dyDescent="0.25">
      <c r="A490" s="180">
        <v>44810</v>
      </c>
      <c r="B490">
        <v>1.748943787</v>
      </c>
      <c r="C490">
        <v>1.2396018150999999</v>
      </c>
      <c r="D490" s="180">
        <v>44810</v>
      </c>
      <c r="E490" s="173">
        <f t="shared" si="31"/>
        <v>0.41089159897600747</v>
      </c>
      <c r="F490"/>
      <c r="M490" s="180">
        <v>44810</v>
      </c>
      <c r="N490">
        <v>10.600701333</v>
      </c>
      <c r="O490">
        <v>11.3925600366889</v>
      </c>
      <c r="P490" s="180">
        <v>44810</v>
      </c>
      <c r="Q490" s="173">
        <f t="shared" si="30"/>
        <v>-6.9506651809494779E-2</v>
      </c>
      <c r="R490"/>
    </row>
    <row r="491" spans="1:45" x14ac:dyDescent="0.25">
      <c r="A491" s="180">
        <v>44806</v>
      </c>
      <c r="B491">
        <v>1.7710505169999999</v>
      </c>
      <c r="C491">
        <v>1.25622404015</v>
      </c>
      <c r="D491" s="180">
        <v>44806</v>
      </c>
      <c r="E491" s="173">
        <f t="shared" si="31"/>
        <v>0.40982058963664381</v>
      </c>
      <c r="F491"/>
      <c r="M491" s="180">
        <v>44806</v>
      </c>
      <c r="N491">
        <v>10.734694684999999</v>
      </c>
      <c r="O491">
        <v>11.537111169050901</v>
      </c>
      <c r="P491" s="180">
        <v>44806</v>
      </c>
      <c r="Q491" s="173">
        <f t="shared" si="30"/>
        <v>-6.9550901633282286E-2</v>
      </c>
      <c r="R491"/>
    </row>
    <row r="492" spans="1:45" x14ac:dyDescent="0.25">
      <c r="A492" s="180">
        <v>44805</v>
      </c>
      <c r="B492">
        <v>1.8019496960000001</v>
      </c>
      <c r="C492">
        <v>1.2630406474</v>
      </c>
      <c r="D492" s="180">
        <v>44805</v>
      </c>
      <c r="E492" s="173">
        <f t="shared" si="31"/>
        <v>0.42667593454680774</v>
      </c>
      <c r="F492"/>
      <c r="M492" s="180">
        <v>44805</v>
      </c>
      <c r="N492">
        <v>10.921980848</v>
      </c>
      <c r="O492">
        <v>11.6025236950509</v>
      </c>
      <c r="P492" s="180">
        <v>44805</v>
      </c>
      <c r="Q492" s="173">
        <f t="shared" si="30"/>
        <v>-5.8654725897365562E-2</v>
      </c>
      <c r="R492"/>
    </row>
    <row r="493" spans="1:45" x14ac:dyDescent="0.25">
      <c r="A493" s="180">
        <v>44804</v>
      </c>
      <c r="B493">
        <v>1.8130030610000001</v>
      </c>
      <c r="C493">
        <v>1.2660952653999999</v>
      </c>
      <c r="D493" s="180">
        <v>44804</v>
      </c>
      <c r="E493" s="173">
        <f t="shared" si="31"/>
        <v>0.43196417406016796</v>
      </c>
      <c r="F493"/>
      <c r="M493" s="180">
        <v>44804</v>
      </c>
      <c r="N493">
        <v>10.988977523999999</v>
      </c>
      <c r="O493">
        <v>11.6259534595953</v>
      </c>
      <c r="P493" s="180">
        <v>44804</v>
      </c>
      <c r="Q493" s="173">
        <f t="shared" si="30"/>
        <v>-5.4789135171497028E-2</v>
      </c>
      <c r="R493"/>
    </row>
    <row r="494" spans="1:45" x14ac:dyDescent="0.25">
      <c r="A494" s="180">
        <v>44803</v>
      </c>
      <c r="B494">
        <v>1.8283270439999999</v>
      </c>
      <c r="C494">
        <v>1.2746830697</v>
      </c>
      <c r="D494" s="180">
        <v>44803</v>
      </c>
      <c r="E494" s="173">
        <f t="shared" si="31"/>
        <v>0.43433853281686829</v>
      </c>
      <c r="F494"/>
      <c r="M494" s="180">
        <v>44803</v>
      </c>
      <c r="N494">
        <v>11.08185928</v>
      </c>
      <c r="O494">
        <v>11.702910419944599</v>
      </c>
      <c r="P494" s="180">
        <v>44803</v>
      </c>
      <c r="Q494" s="173">
        <f t="shared" si="30"/>
        <v>-5.3068093120338479E-2</v>
      </c>
      <c r="R494"/>
    </row>
    <row r="495" spans="1:45" x14ac:dyDescent="0.25">
      <c r="A495" s="180">
        <v>44802</v>
      </c>
      <c r="B495">
        <v>1.839129196</v>
      </c>
      <c r="C495">
        <v>1.2797312832500001</v>
      </c>
      <c r="D495" s="180">
        <v>44802</v>
      </c>
      <c r="E495" s="173">
        <f t="shared" si="31"/>
        <v>0.43712138639711567</v>
      </c>
      <c r="F495"/>
      <c r="M495" s="180">
        <v>44802</v>
      </c>
      <c r="N495">
        <v>11.147333304</v>
      </c>
      <c r="O495">
        <v>11.7472374513966</v>
      </c>
      <c r="P495" s="180">
        <v>44802</v>
      </c>
      <c r="Q495" s="173">
        <f t="shared" si="30"/>
        <v>-5.1067678667317574E-2</v>
      </c>
      <c r="R495"/>
    </row>
    <row r="496" spans="1:45" x14ac:dyDescent="0.25">
      <c r="A496" s="180">
        <v>44799</v>
      </c>
      <c r="B496">
        <v>1.857467733</v>
      </c>
      <c r="C496">
        <v>1.2934131507</v>
      </c>
      <c r="D496" s="180">
        <v>44799</v>
      </c>
      <c r="E496" s="173">
        <f t="shared" si="31"/>
        <v>0.43609776349864049</v>
      </c>
      <c r="F496"/>
      <c r="M496" s="180">
        <v>44799</v>
      </c>
      <c r="N496">
        <v>11.25848688</v>
      </c>
      <c r="O496">
        <v>11.8658737430014</v>
      </c>
      <c r="P496" s="180">
        <v>44799</v>
      </c>
      <c r="Q496" s="173">
        <f t="shared" si="30"/>
        <v>-5.1187706540333146E-2</v>
      </c>
      <c r="R496"/>
    </row>
    <row r="497" spans="1:49" x14ac:dyDescent="0.25">
      <c r="A497" s="180">
        <v>44798</v>
      </c>
      <c r="B497">
        <v>1.9134881969999999</v>
      </c>
      <c r="C497">
        <v>1.3258607217</v>
      </c>
      <c r="D497" s="180">
        <v>44798</v>
      </c>
      <c r="E497" s="173">
        <f t="shared" si="31"/>
        <v>0.44320452795867743</v>
      </c>
      <c r="F497"/>
      <c r="M497" s="180">
        <v>44798</v>
      </c>
      <c r="N497">
        <v>11.598038216000001</v>
      </c>
      <c r="O497">
        <v>12.1561562535998</v>
      </c>
      <c r="P497" s="180">
        <v>44798</v>
      </c>
      <c r="Q497" s="173">
        <f t="shared" si="30"/>
        <v>-4.5912377725033253E-2</v>
      </c>
      <c r="R497"/>
    </row>
    <row r="498" spans="1:49" x14ac:dyDescent="0.25">
      <c r="A498" s="180">
        <v>44797</v>
      </c>
      <c r="B498">
        <v>1.8695259500000001</v>
      </c>
      <c r="C498">
        <v>1.3055878536000001</v>
      </c>
      <c r="D498" s="180">
        <v>44797</v>
      </c>
      <c r="E498" s="173">
        <f t="shared" si="31"/>
        <v>0.43194189869721072</v>
      </c>
      <c r="F498"/>
      <c r="M498" s="180">
        <v>44797</v>
      </c>
      <c r="N498">
        <v>11.331574163000001</v>
      </c>
      <c r="O498">
        <v>11.969256648183499</v>
      </c>
      <c r="P498" s="180">
        <v>44797</v>
      </c>
      <c r="Q498" s="173">
        <f t="shared" si="30"/>
        <v>-5.3276699124024191E-2</v>
      </c>
      <c r="R498"/>
      <c r="AO498" s="5">
        <v>2013</v>
      </c>
      <c r="AP498" s="5">
        <v>2014</v>
      </c>
      <c r="AQ498" s="5">
        <v>2015</v>
      </c>
      <c r="AR498" s="5">
        <v>2016</v>
      </c>
      <c r="AS498" s="5">
        <v>2017</v>
      </c>
      <c r="AT498" s="5">
        <v>2018</v>
      </c>
      <c r="AU498" s="5">
        <v>2019</v>
      </c>
      <c r="AV498" s="5">
        <v>2020</v>
      </c>
      <c r="AW498" s="5">
        <v>2021</v>
      </c>
    </row>
    <row r="499" spans="1:49" ht="14.4" x14ac:dyDescent="0.3">
      <c r="A499" s="180">
        <v>44796</v>
      </c>
      <c r="B499">
        <v>1.8680186729999999</v>
      </c>
      <c r="C499">
        <v>1.3085624057</v>
      </c>
      <c r="D499" s="180">
        <v>44796</v>
      </c>
      <c r="E499" s="173">
        <f t="shared" si="31"/>
        <v>0.42753502994052878</v>
      </c>
      <c r="F499"/>
      <c r="M499" s="180">
        <v>44796</v>
      </c>
      <c r="N499">
        <v>11.322438253</v>
      </c>
      <c r="O499">
        <v>11.9975091866106</v>
      </c>
      <c r="P499" s="180">
        <v>44796</v>
      </c>
      <c r="Q499" s="173">
        <f t="shared" si="30"/>
        <v>-5.626759047319501E-2</v>
      </c>
      <c r="R499"/>
      <c r="AO499" s="77">
        <v>1.1000000000000001E-3</v>
      </c>
      <c r="AP499" s="77">
        <v>8.9999999999999998E-4</v>
      </c>
      <c r="AQ499" s="77">
        <v>1.2999999999999999E-3</v>
      </c>
      <c r="AR499" s="77">
        <v>4.0000000000000001E-3</v>
      </c>
      <c r="AS499" s="77">
        <v>0.01</v>
      </c>
      <c r="AT499" s="77">
        <v>1.83E-2</v>
      </c>
      <c r="AU499" s="77">
        <v>2.1600000000000001E-2</v>
      </c>
      <c r="AV499" s="77">
        <v>3.8E-3</v>
      </c>
      <c r="AW499" s="77">
        <v>8.0000000000000004E-4</v>
      </c>
    </row>
    <row r="500" spans="1:49" ht="14.4" x14ac:dyDescent="0.3">
      <c r="A500" s="180">
        <v>44795</v>
      </c>
      <c r="B500">
        <v>1.869777163</v>
      </c>
      <c r="C500">
        <v>1.3113600484000001</v>
      </c>
      <c r="D500" s="180">
        <v>44795</v>
      </c>
      <c r="E500" s="173">
        <f t="shared" si="31"/>
        <v>0.42583050725186317</v>
      </c>
      <c r="F500"/>
      <c r="M500" s="180">
        <v>44795</v>
      </c>
      <c r="N500">
        <v>11.333096814999999</v>
      </c>
      <c r="O500">
        <v>12.0223963349548</v>
      </c>
      <c r="P500" s="180">
        <v>44795</v>
      </c>
      <c r="Q500" s="173">
        <f t="shared" si="30"/>
        <v>-5.733461955090275E-2</v>
      </c>
      <c r="R500"/>
      <c r="AO500" s="119">
        <f>AO499/AN522-1</f>
        <v>-0.2142857142857143</v>
      </c>
      <c r="AP500" s="119">
        <f t="shared" ref="AM500:AW523" si="33">AP499/AO499-1</f>
        <v>-0.18181818181818188</v>
      </c>
      <c r="AQ500" s="119">
        <f t="shared" si="33"/>
        <v>0.44444444444444442</v>
      </c>
      <c r="AR500" s="119">
        <f t="shared" si="33"/>
        <v>2.0769230769230771</v>
      </c>
      <c r="AS500" s="119">
        <f t="shared" si="33"/>
        <v>1.5</v>
      </c>
      <c r="AT500" s="119">
        <f t="shared" si="33"/>
        <v>0.83000000000000007</v>
      </c>
      <c r="AU500" s="119">
        <f t="shared" si="33"/>
        <v>0.18032786885245899</v>
      </c>
      <c r="AV500" s="119">
        <f t="shared" si="33"/>
        <v>-0.82407407407407407</v>
      </c>
      <c r="AW500" s="119">
        <f t="shared" si="33"/>
        <v>-0.78947368421052633</v>
      </c>
    </row>
    <row r="501" spans="1:49" x14ac:dyDescent="0.25">
      <c r="A501" s="180">
        <v>44792</v>
      </c>
      <c r="B501">
        <v>1.917758815</v>
      </c>
      <c r="C501">
        <v>1.3439308332</v>
      </c>
      <c r="D501" s="180">
        <v>44792</v>
      </c>
      <c r="E501" s="173">
        <f t="shared" si="31"/>
        <v>0.42697731730261196</v>
      </c>
      <c r="F501"/>
      <c r="M501" s="180">
        <v>44792</v>
      </c>
      <c r="N501">
        <v>11.623923295000001</v>
      </c>
      <c r="O501">
        <v>12.313932854894899</v>
      </c>
      <c r="P501" s="180">
        <v>44792</v>
      </c>
      <c r="Q501" s="173">
        <f t="shared" si="30"/>
        <v>-5.6034864573799692E-2</v>
      </c>
      <c r="R501"/>
      <c r="AO501" s="7">
        <f>'Net Income Build'!H7</f>
        <v>1.5800000000000002E-2</v>
      </c>
      <c r="AP501" s="7">
        <f>'Net Income Build'!I7</f>
        <v>9.7000000000000003E-3</v>
      </c>
      <c r="AQ501" s="7">
        <f>'Net Income Build'!J7</f>
        <v>7.8000000000000014E-3</v>
      </c>
      <c r="AR501" s="7">
        <f>'Net Income Build'!K7</f>
        <v>1.49E-2</v>
      </c>
      <c r="AS501" s="7">
        <f>'Net Income Build'!L7</f>
        <v>2.1000000000000001E-2</v>
      </c>
      <c r="AT501" s="7">
        <f>'Net Income Build'!M7</f>
        <v>2.1899999999999999E-2</v>
      </c>
      <c r="AU501" s="7">
        <f>'Net Income Build'!N7</f>
        <v>5.8999999999999999E-3</v>
      </c>
      <c r="AV501" s="7">
        <f>'Net Income Build'!O7</f>
        <v>2.5999999999999999E-3</v>
      </c>
      <c r="AW501" s="7">
        <f>'Net Income Build'!P7</f>
        <v>1.3100000000000001E-2</v>
      </c>
    </row>
    <row r="502" spans="1:49" ht="14.4" x14ac:dyDescent="0.3">
      <c r="A502" s="180">
        <v>44791</v>
      </c>
      <c r="B502">
        <v>1.9396143320000001</v>
      </c>
      <c r="C502">
        <v>1.3616041646000001</v>
      </c>
      <c r="D502" s="180">
        <v>44791</v>
      </c>
      <c r="E502" s="173">
        <f t="shared" si="31"/>
        <v>0.42450675638892649</v>
      </c>
      <c r="F502"/>
      <c r="M502" s="180">
        <v>44791</v>
      </c>
      <c r="N502">
        <v>11.756393995</v>
      </c>
      <c r="O502">
        <v>12.469995847377399</v>
      </c>
      <c r="P502" s="180">
        <v>44791</v>
      </c>
      <c r="Q502" s="173">
        <f t="shared" si="30"/>
        <v>-5.7225508421278194E-2</v>
      </c>
      <c r="R502"/>
      <c r="AO502" s="119">
        <f>(AO501/AN524-1)*2 +0.2</f>
        <v>0.36438356164383584</v>
      </c>
      <c r="AP502" s="119">
        <f t="shared" ref="AL502:AW525" si="34">(AP501/AO501-1)*2 +0.2</f>
        <v>-0.57215189873417738</v>
      </c>
      <c r="AQ502" s="119">
        <f t="shared" si="34"/>
        <v>-0.19175257731958734</v>
      </c>
      <c r="AR502" s="119">
        <f t="shared" si="34"/>
        <v>2.02051282051282</v>
      </c>
      <c r="AS502" s="119">
        <f t="shared" si="34"/>
        <v>1.0187919463087252</v>
      </c>
      <c r="AT502" s="119">
        <f t="shared" si="34"/>
        <v>0.28571428571428542</v>
      </c>
      <c r="AU502" s="119">
        <f t="shared" si="34"/>
        <v>-1.2611872146118721</v>
      </c>
      <c r="AV502" s="119">
        <f t="shared" si="34"/>
        <v>-0.91864406779661034</v>
      </c>
      <c r="AW502" s="119">
        <f t="shared" si="34"/>
        <v>8.2769230769230777</v>
      </c>
    </row>
    <row r="503" spans="1:49" x14ac:dyDescent="0.25">
      <c r="A503" s="180">
        <v>44790</v>
      </c>
      <c r="B503">
        <v>1.921024582</v>
      </c>
      <c r="C503">
        <v>1.3568372798499999</v>
      </c>
      <c r="D503" s="180">
        <v>44790</v>
      </c>
      <c r="E503" s="173">
        <f t="shared" si="31"/>
        <v>0.41581058431145979</v>
      </c>
      <c r="F503"/>
      <c r="M503" s="180">
        <v>44790</v>
      </c>
      <c r="N503">
        <v>11.643717767</v>
      </c>
      <c r="O503">
        <v>12.425085537648</v>
      </c>
      <c r="P503" s="180">
        <v>44790</v>
      </c>
      <c r="Q503" s="173">
        <f t="shared" si="30"/>
        <v>-6.2886309175132535E-2</v>
      </c>
      <c r="R503"/>
      <c r="AO503" s="7">
        <f>AN524-AO499</f>
        <v>1.35E-2</v>
      </c>
      <c r="AP503" s="7">
        <f t="shared" ref="AL503:AW526" si="35">AO501-AP499</f>
        <v>1.4900000000000002E-2</v>
      </c>
      <c r="AQ503" s="7">
        <f t="shared" si="35"/>
        <v>8.4000000000000012E-3</v>
      </c>
      <c r="AR503" s="7">
        <f t="shared" si="35"/>
        <v>3.8000000000000013E-3</v>
      </c>
      <c r="AS503" s="7">
        <f t="shared" si="35"/>
        <v>4.8999999999999998E-3</v>
      </c>
      <c r="AT503" s="7">
        <f t="shared" si="35"/>
        <v>2.700000000000001E-3</v>
      </c>
      <c r="AU503" s="7">
        <f t="shared" si="35"/>
        <v>2.9999999999999818E-4</v>
      </c>
      <c r="AV503" s="7">
        <f t="shared" si="35"/>
        <v>2.0999999999999999E-3</v>
      </c>
      <c r="AW503" s="7">
        <f t="shared" si="35"/>
        <v>1.8E-3</v>
      </c>
    </row>
    <row r="504" spans="1:49" x14ac:dyDescent="0.25">
      <c r="A504" s="180">
        <v>44789</v>
      </c>
      <c r="B504">
        <v>1.9486579939999999</v>
      </c>
      <c r="C504">
        <v>1.3680834137</v>
      </c>
      <c r="D504" s="180">
        <v>44789</v>
      </c>
      <c r="E504" s="173">
        <f t="shared" si="31"/>
        <v>0.42437074705103561</v>
      </c>
      <c r="F504"/>
      <c r="M504" s="180">
        <v>44789</v>
      </c>
      <c r="N504">
        <v>11.811209457</v>
      </c>
      <c r="O504">
        <v>12.5279252083917</v>
      </c>
      <c r="P504" s="180">
        <v>44789</v>
      </c>
      <c r="Q504" s="173">
        <f t="shared" si="30"/>
        <v>-5.7209453239041939E-2</v>
      </c>
      <c r="R504"/>
    </row>
    <row r="505" spans="1:49" x14ac:dyDescent="0.25">
      <c r="A505" s="180">
        <v>44788</v>
      </c>
      <c r="B505">
        <v>1.9227830720000001</v>
      </c>
      <c r="C505">
        <v>1.3545218733</v>
      </c>
      <c r="D505" s="180">
        <v>44788</v>
      </c>
      <c r="E505" s="173">
        <f t="shared" si="31"/>
        <v>0.41952899388442838</v>
      </c>
      <c r="F505"/>
      <c r="M505" s="180">
        <v>44788</v>
      </c>
      <c r="N505">
        <v>11.654376329</v>
      </c>
      <c r="O505">
        <v>12.407727695168999</v>
      </c>
      <c r="P505" s="180">
        <v>44788</v>
      </c>
      <c r="Q505" s="173">
        <f t="shared" si="30"/>
        <v>-6.0716303958082508E-2</v>
      </c>
      <c r="R505"/>
      <c r="AO505" s="5">
        <v>2013</v>
      </c>
      <c r="AP505" s="5">
        <v>2014</v>
      </c>
      <c r="AQ505" s="5">
        <v>2015</v>
      </c>
      <c r="AR505" s="5">
        <v>2016</v>
      </c>
      <c r="AS505" s="5">
        <v>2017</v>
      </c>
      <c r="AT505" s="5">
        <v>2018</v>
      </c>
      <c r="AU505" s="5">
        <v>2019</v>
      </c>
      <c r="AV505" s="5">
        <v>2020</v>
      </c>
      <c r="AW505" s="5">
        <v>2021</v>
      </c>
    </row>
    <row r="506" spans="1:49" ht="14.4" x14ac:dyDescent="0.3">
      <c r="A506" s="180">
        <v>44785</v>
      </c>
      <c r="B506">
        <v>1.908966366</v>
      </c>
      <c r="C506">
        <v>1.3510205098500001</v>
      </c>
      <c r="D506" s="180">
        <v>44785</v>
      </c>
      <c r="E506" s="173">
        <f t="shared" si="31"/>
        <v>0.41298104068897296</v>
      </c>
      <c r="F506"/>
      <c r="M506" s="180">
        <v>44785</v>
      </c>
      <c r="N506">
        <v>11.570630484</v>
      </c>
      <c r="O506">
        <v>12.3758972929386</v>
      </c>
      <c r="P506" s="180">
        <v>44785</v>
      </c>
      <c r="Q506" s="173">
        <f t="shared" si="30"/>
        <v>-6.5067347431694178E-2</v>
      </c>
      <c r="R506"/>
      <c r="AO506" s="77">
        <v>1.1000000000000001E-3</v>
      </c>
      <c r="AP506" s="77">
        <v>8.9999999999999998E-4</v>
      </c>
      <c r="AQ506" s="77">
        <v>1.2999999999999999E-3</v>
      </c>
      <c r="AR506" s="77">
        <v>4.0000000000000001E-3</v>
      </c>
      <c r="AS506" s="77">
        <v>0.01</v>
      </c>
      <c r="AT506" s="77">
        <v>1.83E-2</v>
      </c>
      <c r="AU506" s="77">
        <v>2.1600000000000001E-2</v>
      </c>
      <c r="AV506" s="77">
        <v>3.8E-3</v>
      </c>
      <c r="AW506" s="77">
        <v>8.0000000000000004E-4</v>
      </c>
    </row>
    <row r="507" spans="1:49" ht="14.4" x14ac:dyDescent="0.3">
      <c r="A507" s="180">
        <v>44784</v>
      </c>
      <c r="B507">
        <v>1.875555058</v>
      </c>
      <c r="C507">
        <v>1.3307024895999999</v>
      </c>
      <c r="D507" s="180">
        <v>44784</v>
      </c>
      <c r="E507" s="173">
        <f t="shared" si="31"/>
        <v>0.40944732023743263</v>
      </c>
      <c r="F507"/>
      <c r="M507" s="180">
        <v>44784</v>
      </c>
      <c r="N507">
        <v>11.368117805000001</v>
      </c>
      <c r="O507">
        <v>12.1913454086845</v>
      </c>
      <c r="P507" s="180">
        <v>44784</v>
      </c>
      <c r="Q507" s="173">
        <f t="shared" si="30"/>
        <v>-6.7525574584907849E-2</v>
      </c>
      <c r="R507"/>
      <c r="AO507" s="119">
        <f>AO506/AN529-1</f>
        <v>-0.2142857142857143</v>
      </c>
      <c r="AP507" s="119">
        <f t="shared" ref="AP507" si="36">AP506/AO506-1</f>
        <v>-0.18181818181818188</v>
      </c>
      <c r="AQ507" s="119">
        <f t="shared" ref="AQ507" si="37">AQ506/AP506-1</f>
        <v>0.44444444444444442</v>
      </c>
      <c r="AR507" s="119">
        <f t="shared" ref="AR507" si="38">AR506/AQ506-1</f>
        <v>2.0769230769230771</v>
      </c>
      <c r="AS507" s="119">
        <f t="shared" ref="AS507" si="39">AS506/AR506-1</f>
        <v>1.5</v>
      </c>
      <c r="AT507" s="119">
        <f t="shared" ref="AT507" si="40">AT506/AS506-1</f>
        <v>0.83000000000000007</v>
      </c>
      <c r="AU507" s="119">
        <f t="shared" ref="AU507" si="41">AU506/AT506-1</f>
        <v>0.18032786885245899</v>
      </c>
      <c r="AV507" s="119">
        <f t="shared" ref="AV507" si="42">AV506/AU506-1</f>
        <v>-0.82407407407407407</v>
      </c>
      <c r="AW507" s="119">
        <f t="shared" ref="AW507" si="43">AW506/AV506-1</f>
        <v>-0.78947368421052633</v>
      </c>
    </row>
    <row r="508" spans="1:49" x14ac:dyDescent="0.25">
      <c r="A508" s="180">
        <v>44783</v>
      </c>
      <c r="B508">
        <v>1.856462882</v>
      </c>
      <c r="C508">
        <v>1.31381855905</v>
      </c>
      <c r="D508" s="180">
        <v>44783</v>
      </c>
      <c r="E508" s="173">
        <f t="shared" si="31"/>
        <v>0.413028358605603</v>
      </c>
      <c r="F508"/>
      <c r="M508" s="180">
        <v>44783</v>
      </c>
      <c r="N508">
        <v>11.252396273</v>
      </c>
      <c r="O508">
        <v>12.0458482920513</v>
      </c>
      <c r="P508" s="180">
        <v>44783</v>
      </c>
      <c r="Q508" s="173">
        <f t="shared" si="30"/>
        <v>-6.5869335211109631E-2</v>
      </c>
      <c r="R508"/>
      <c r="AO508" s="7">
        <f>'Net Income Build'!G13</f>
        <v>1.41E-2</v>
      </c>
      <c r="AP508" s="7">
        <f>'Net Income Build'!H13</f>
        <v>1.52E-2</v>
      </c>
      <c r="AQ508" s="7">
        <f>'Net Income Build'!I13</f>
        <v>1.4800000000000001E-2</v>
      </c>
      <c r="AR508" s="7">
        <f>'Net Income Build'!J13</f>
        <v>1.7899999999999999E-2</v>
      </c>
      <c r="AS508" s="7">
        <f>'Net Income Build'!K13</f>
        <v>2.23E-2</v>
      </c>
      <c r="AT508" s="7">
        <f>'Net Income Build'!L13</f>
        <v>2.87E-2</v>
      </c>
      <c r="AU508" s="7">
        <f>'Net Income Build'!M13</f>
        <v>2.87E-2</v>
      </c>
      <c r="AV508" s="7">
        <f>'Net Income Build'!N13</f>
        <v>1.9400000000000001E-2</v>
      </c>
      <c r="AW508" s="7">
        <f>'Net Income Build'!O13</f>
        <v>1.5299999999999999E-2</v>
      </c>
    </row>
    <row r="509" spans="1:49" ht="14.4" x14ac:dyDescent="0.3">
      <c r="A509" s="180">
        <v>44782</v>
      </c>
      <c r="B509">
        <v>1.7607507899999999</v>
      </c>
      <c r="C509">
        <v>1.2792589825</v>
      </c>
      <c r="D509" s="180">
        <v>44782</v>
      </c>
      <c r="E509" s="173">
        <f t="shared" si="31"/>
        <v>0.37638337044078551</v>
      </c>
      <c r="F509"/>
      <c r="M509" s="180">
        <v>44782</v>
      </c>
      <c r="N509">
        <v>10.672265964999999</v>
      </c>
      <c r="O509">
        <v>11.7217320966437</v>
      </c>
      <c r="P509" s="180">
        <v>44782</v>
      </c>
      <c r="Q509" s="173">
        <f t="shared" si="30"/>
        <v>-8.9531659910927E-2</v>
      </c>
      <c r="R509"/>
      <c r="AO509" s="119">
        <f>(AO508/AN531-1)*3+0.3</f>
        <v>-7.2670807453416197E-2</v>
      </c>
      <c r="AP509" s="119">
        <f t="shared" ref="AM509:AW532" si="44">(AP508/AO508-1)*3+0.3</f>
        <v>0.53404255319148941</v>
      </c>
      <c r="AQ509" s="119">
        <f t="shared" si="44"/>
        <v>0.22105263157894744</v>
      </c>
      <c r="AR509" s="119">
        <f t="shared" si="44"/>
        <v>0.92837837837837833</v>
      </c>
      <c r="AS509" s="119">
        <f t="shared" si="44"/>
        <v>1.0374301675977653</v>
      </c>
      <c r="AT509" s="119">
        <f t="shared" si="44"/>
        <v>1.1609865470852017</v>
      </c>
      <c r="AU509" s="119">
        <f t="shared" si="44"/>
        <v>0.3</v>
      </c>
      <c r="AV509" s="119">
        <f t="shared" si="44"/>
        <v>-0.67212543554006965</v>
      </c>
      <c r="AW509" s="119">
        <f t="shared" si="44"/>
        <v>-0.33402061855670112</v>
      </c>
    </row>
    <row r="510" spans="1:49" x14ac:dyDescent="0.25">
      <c r="A510" s="180">
        <v>44781</v>
      </c>
      <c r="B510">
        <v>1.7496926209999999</v>
      </c>
      <c r="C510">
        <v>1.27533293795</v>
      </c>
      <c r="D510" s="180">
        <v>44781</v>
      </c>
      <c r="E510" s="173">
        <f t="shared" si="31"/>
        <v>0.37194968383118587</v>
      </c>
      <c r="F510"/>
      <c r="M510" s="180">
        <v>44781</v>
      </c>
      <c r="N510">
        <v>11.092294532</v>
      </c>
      <c r="O510">
        <v>11.639841573085301</v>
      </c>
      <c r="P510" s="180">
        <v>44781</v>
      </c>
      <c r="Q510" s="173">
        <f t="shared" si="30"/>
        <v>-4.704076405570573E-2</v>
      </c>
      <c r="R510"/>
      <c r="AO510" s="7">
        <f t="shared" ref="AK510:AX533" si="45">AO508-AO506</f>
        <v>1.2999999999999999E-2</v>
      </c>
      <c r="AP510" s="7">
        <f t="shared" si="45"/>
        <v>1.43E-2</v>
      </c>
      <c r="AQ510" s="7">
        <f t="shared" si="45"/>
        <v>1.3500000000000002E-2</v>
      </c>
      <c r="AR510" s="7">
        <f t="shared" si="45"/>
        <v>1.3899999999999999E-2</v>
      </c>
      <c r="AS510" s="7">
        <f t="shared" si="45"/>
        <v>1.23E-2</v>
      </c>
      <c r="AT510" s="7">
        <f t="shared" si="45"/>
        <v>1.04E-2</v>
      </c>
      <c r="AU510" s="7">
        <f t="shared" si="45"/>
        <v>7.0999999999999987E-3</v>
      </c>
      <c r="AV510" s="7">
        <f t="shared" si="45"/>
        <v>1.5600000000000001E-2</v>
      </c>
      <c r="AW510" s="7">
        <f t="shared" si="45"/>
        <v>1.4499999999999999E-2</v>
      </c>
    </row>
    <row r="511" spans="1:49" x14ac:dyDescent="0.25">
      <c r="A511" s="180">
        <v>44778</v>
      </c>
      <c r="B511">
        <v>1.7516879940000001</v>
      </c>
      <c r="C511">
        <v>1.2757499921</v>
      </c>
      <c r="D511" s="180">
        <v>44778</v>
      </c>
      <c r="E511" s="173">
        <f t="shared" si="31"/>
        <v>0.37306525953142522</v>
      </c>
      <c r="F511"/>
      <c r="M511" s="180">
        <v>44778</v>
      </c>
      <c r="N511">
        <v>11.104944333000001</v>
      </c>
      <c r="O511">
        <v>11.475226091550001</v>
      </c>
      <c r="P511" s="180">
        <v>44778</v>
      </c>
      <c r="Q511" s="173">
        <f t="shared" ref="Q511:Q574" si="46">(N511-O511)/O511</f>
        <v>-3.2267927062688898E-2</v>
      </c>
      <c r="R511"/>
    </row>
    <row r="512" spans="1:49" x14ac:dyDescent="0.25">
      <c r="A512" s="180">
        <v>44777</v>
      </c>
      <c r="B512">
        <v>1.724002195</v>
      </c>
      <c r="C512">
        <v>1.24996775045</v>
      </c>
      <c r="D512" s="180">
        <v>44777</v>
      </c>
      <c r="E512" s="173">
        <f t="shared" ref="E512:E575" si="47">(B512-C512)/C512</f>
        <v>0.3792373398268421</v>
      </c>
      <c r="F512"/>
      <c r="M512" s="180">
        <v>44777</v>
      </c>
      <c r="N512">
        <v>10.929428339999999</v>
      </c>
      <c r="O512">
        <v>11.1504285003</v>
      </c>
      <c r="P512" s="180">
        <v>44777</v>
      </c>
      <c r="Q512" s="173">
        <f t="shared" si="46"/>
        <v>-1.9819880491055115E-2</v>
      </c>
      <c r="R512"/>
      <c r="AO512" s="5">
        <v>2013</v>
      </c>
      <c r="AP512" s="5">
        <v>2014</v>
      </c>
      <c r="AQ512" s="5">
        <v>2015</v>
      </c>
      <c r="AR512" s="5">
        <v>2016</v>
      </c>
      <c r="AS512" s="5">
        <v>2017</v>
      </c>
      <c r="AT512" s="5">
        <v>2018</v>
      </c>
      <c r="AU512" s="5">
        <v>2019</v>
      </c>
      <c r="AV512" s="5">
        <v>2020</v>
      </c>
      <c r="AW512" s="5">
        <v>2021</v>
      </c>
    </row>
    <row r="513" spans="1:50" ht="14.4" x14ac:dyDescent="0.3">
      <c r="A513" s="180">
        <v>44776</v>
      </c>
      <c r="B513">
        <v>1.7634108100000001</v>
      </c>
      <c r="C513">
        <v>1.2582187762999999</v>
      </c>
      <c r="D513" s="180">
        <v>44776</v>
      </c>
      <c r="E513" s="173">
        <f t="shared" si="47"/>
        <v>0.40151366615716927</v>
      </c>
      <c r="F513"/>
      <c r="M513" s="180">
        <v>44776</v>
      </c>
      <c r="N513">
        <v>11.179261916</v>
      </c>
      <c r="O513">
        <v>11.08978293605</v>
      </c>
      <c r="P513" s="180">
        <v>44776</v>
      </c>
      <c r="Q513" s="173">
        <f t="shared" si="46"/>
        <v>8.068596154314895E-3</v>
      </c>
      <c r="R513"/>
      <c r="AO513" s="77">
        <v>1.1000000000000001E-3</v>
      </c>
      <c r="AP513" s="77">
        <v>8.9999999999999998E-4</v>
      </c>
      <c r="AQ513" s="77">
        <v>1.2999999999999999E-3</v>
      </c>
      <c r="AR513" s="77">
        <v>4.0000000000000001E-3</v>
      </c>
      <c r="AS513" s="77">
        <v>0.01</v>
      </c>
      <c r="AT513" s="77">
        <v>1.83E-2</v>
      </c>
      <c r="AU513" s="77">
        <v>2.1600000000000001E-2</v>
      </c>
      <c r="AV513" s="77">
        <v>3.8E-3</v>
      </c>
      <c r="AW513" s="77">
        <v>8.0000000000000004E-4</v>
      </c>
    </row>
    <row r="514" spans="1:50" ht="14.4" x14ac:dyDescent="0.3">
      <c r="A514" s="180">
        <v>44775</v>
      </c>
      <c r="B514">
        <v>1.750690308</v>
      </c>
      <c r="C514">
        <v>1.2413739266999999</v>
      </c>
      <c r="D514" s="180">
        <v>44775</v>
      </c>
      <c r="E514" s="173">
        <f t="shared" si="47"/>
        <v>0.41028441982339581</v>
      </c>
      <c r="F514"/>
      <c r="M514" s="180">
        <v>44775</v>
      </c>
      <c r="N514">
        <v>11.098619432</v>
      </c>
      <c r="O514">
        <v>10.9599307743</v>
      </c>
      <c r="P514" s="180">
        <v>44775</v>
      </c>
      <c r="Q514" s="173">
        <f t="shared" si="46"/>
        <v>1.2654154534005932E-2</v>
      </c>
      <c r="R514"/>
      <c r="AO514" s="119">
        <f>AO513/AN536-1</f>
        <v>-0.2142857142857143</v>
      </c>
      <c r="AP514" s="119">
        <f t="shared" ref="AL514:AW537" si="48">AP513/AO513-1</f>
        <v>-0.18181818181818188</v>
      </c>
      <c r="AQ514" s="119">
        <f t="shared" si="48"/>
        <v>0.44444444444444442</v>
      </c>
      <c r="AR514" s="119">
        <f t="shared" si="48"/>
        <v>2.0769230769230771</v>
      </c>
      <c r="AS514" s="119">
        <f t="shared" si="48"/>
        <v>1.5</v>
      </c>
      <c r="AT514" s="119">
        <f t="shared" si="48"/>
        <v>0.83000000000000007</v>
      </c>
      <c r="AU514" s="119">
        <f t="shared" si="48"/>
        <v>0.18032786885245899</v>
      </c>
      <c r="AV514" s="119">
        <f t="shared" si="48"/>
        <v>-0.82407407407407407</v>
      </c>
      <c r="AW514" s="119">
        <f t="shared" si="48"/>
        <v>-0.78947368421052633</v>
      </c>
    </row>
    <row r="515" spans="1:50" x14ac:dyDescent="0.25">
      <c r="A515" s="180">
        <v>44774</v>
      </c>
      <c r="B515">
        <v>1.7818680090000001</v>
      </c>
      <c r="C515">
        <v>1.2578580125500001</v>
      </c>
      <c r="D515" s="180">
        <v>44774</v>
      </c>
      <c r="E515" s="173">
        <f t="shared" si="47"/>
        <v>0.41658914696397065</v>
      </c>
      <c r="F515"/>
      <c r="M515" s="180">
        <v>44774</v>
      </c>
      <c r="N515">
        <v>11.296272578</v>
      </c>
      <c r="O515">
        <v>11.107679919700001</v>
      </c>
      <c r="P515" s="180">
        <v>44774</v>
      </c>
      <c r="Q515" s="173">
        <f t="shared" si="46"/>
        <v>1.6978582355935662E-2</v>
      </c>
      <c r="R515"/>
      <c r="AO515" s="19">
        <f>'Net Income Build'!G19</f>
        <v>6.0174132497075296E-2</v>
      </c>
      <c r="AP515" s="19">
        <f>'Net Income Build'!H19</f>
        <v>5.1999999999999998E-2</v>
      </c>
      <c r="AQ515" s="19">
        <f>'Net Income Build'!I19</f>
        <v>4.3499999999999997E-2</v>
      </c>
      <c r="AR515" s="19">
        <f>'Net Income Build'!J19</f>
        <v>4.2699999999999988E-2</v>
      </c>
      <c r="AS515" s="19">
        <f>'Net Income Build'!K19</f>
        <v>4.3999999999999997E-2</v>
      </c>
      <c r="AT515" s="19">
        <f>'Net Income Build'!L19</f>
        <v>4.9699999999999987E-2</v>
      </c>
      <c r="AU515" s="19">
        <f>'Net Income Build'!M19</f>
        <v>5.1499999999999997E-2</v>
      </c>
      <c r="AV515" s="19">
        <f>'Net Income Build'!N19</f>
        <v>3.9800000000000002E-2</v>
      </c>
      <c r="AW515" s="19">
        <f>'Net Income Build'!O19</f>
        <v>3.5900000000000001E-2</v>
      </c>
    </row>
    <row r="516" spans="1:50" ht="14.4" x14ac:dyDescent="0.3">
      <c r="A516" s="180">
        <v>44771</v>
      </c>
      <c r="B516">
        <v>1.7903483440000001</v>
      </c>
      <c r="C516">
        <v>1.25553715355</v>
      </c>
      <c r="D516" s="180">
        <v>44771</v>
      </c>
      <c r="E516" s="173">
        <f t="shared" si="47"/>
        <v>0.42596205850048713</v>
      </c>
      <c r="F516"/>
      <c r="M516" s="180">
        <v>44771</v>
      </c>
      <c r="N516">
        <v>11.350034234000001</v>
      </c>
      <c r="O516">
        <v>11.44898263875</v>
      </c>
      <c r="P516" s="180">
        <v>44771</v>
      </c>
      <c r="Q516" s="173">
        <f t="shared" si="46"/>
        <v>-8.6425499865027382E-3</v>
      </c>
      <c r="R516"/>
      <c r="AO516" s="119">
        <f t="shared" ref="AL516:AX539" si="49">(AP515/AO515-1)*5 +0.5</f>
        <v>-0.17920650933128046</v>
      </c>
      <c r="AP516" s="119">
        <f t="shared" si="49"/>
        <v>-0.31730769230769218</v>
      </c>
      <c r="AQ516" s="119">
        <f t="shared" si="49"/>
        <v>0.40804597701149314</v>
      </c>
      <c r="AR516" s="119">
        <f t="shared" si="49"/>
        <v>0.65222482435597318</v>
      </c>
      <c r="AS516" s="119">
        <f t="shared" si="49"/>
        <v>1.147727272727272</v>
      </c>
      <c r="AT516" s="119">
        <f t="shared" si="49"/>
        <v>0.68108651911468931</v>
      </c>
      <c r="AU516" s="119">
        <f t="shared" si="49"/>
        <v>-0.63592233009708732</v>
      </c>
      <c r="AV516" s="119">
        <f t="shared" si="49"/>
        <v>1.0050251256281229E-2</v>
      </c>
      <c r="AW516" s="119">
        <f>(AX538/AW515-1)*5 +0.5</f>
        <v>1.7952646239554311</v>
      </c>
    </row>
    <row r="517" spans="1:50" x14ac:dyDescent="0.25">
      <c r="A517" s="180">
        <v>44770</v>
      </c>
      <c r="B517">
        <v>1.757424691</v>
      </c>
      <c r="C517">
        <v>1.2292863969500001</v>
      </c>
      <c r="D517" s="180">
        <v>44770</v>
      </c>
      <c r="E517" s="173">
        <f t="shared" si="47"/>
        <v>0.42962998318404183</v>
      </c>
      <c r="F517"/>
      <c r="M517" s="180">
        <v>44770</v>
      </c>
      <c r="N517">
        <v>11.141312512000001</v>
      </c>
      <c r="O517">
        <v>11.335345824499999</v>
      </c>
      <c r="P517" s="180">
        <v>44770</v>
      </c>
      <c r="Q517" s="173">
        <f t="shared" si="46"/>
        <v>-1.7117546787202429E-2</v>
      </c>
      <c r="R517"/>
      <c r="AO517" s="7">
        <f t="shared" ref="AK517:AX540" si="50">AO515-AO513</f>
        <v>5.9074132497075299E-2</v>
      </c>
      <c r="AP517" s="7">
        <f t="shared" si="50"/>
        <v>5.11E-2</v>
      </c>
      <c r="AQ517" s="7">
        <f t="shared" si="50"/>
        <v>4.2199999999999994E-2</v>
      </c>
      <c r="AR517" s="7">
        <f t="shared" si="50"/>
        <v>3.8699999999999984E-2</v>
      </c>
      <c r="AS517" s="7">
        <f t="shared" si="50"/>
        <v>3.3999999999999996E-2</v>
      </c>
      <c r="AT517" s="7">
        <f t="shared" si="50"/>
        <v>3.1399999999999983E-2</v>
      </c>
      <c r="AU517" s="7">
        <f t="shared" si="50"/>
        <v>2.9899999999999996E-2</v>
      </c>
      <c r="AV517" s="7">
        <f t="shared" si="50"/>
        <v>3.6000000000000004E-2</v>
      </c>
      <c r="AW517" s="7">
        <f t="shared" si="50"/>
        <v>3.5099999999999999E-2</v>
      </c>
    </row>
    <row r="518" spans="1:50" x14ac:dyDescent="0.25">
      <c r="A518" s="180">
        <v>44769</v>
      </c>
      <c r="B518">
        <v>1.765655604</v>
      </c>
      <c r="C518">
        <v>1.22732119225</v>
      </c>
      <c r="D518" s="180">
        <v>44769</v>
      </c>
      <c r="E518" s="173">
        <f t="shared" si="47"/>
        <v>0.43862553270435467</v>
      </c>
      <c r="F518"/>
      <c r="M518" s="180">
        <v>44769</v>
      </c>
      <c r="N518">
        <v>11.193492942000001</v>
      </c>
      <c r="O518">
        <v>11.311356049500001</v>
      </c>
      <c r="P518" s="180">
        <v>44769</v>
      </c>
      <c r="Q518" s="173">
        <f t="shared" si="46"/>
        <v>-1.0419891919608506E-2</v>
      </c>
      <c r="R518"/>
    </row>
    <row r="519" spans="1:50" x14ac:dyDescent="0.25">
      <c r="A519" s="180">
        <v>44768</v>
      </c>
      <c r="B519">
        <v>1.7307365779999999</v>
      </c>
      <c r="C519">
        <v>1.206473693</v>
      </c>
      <c r="D519" s="180">
        <v>44768</v>
      </c>
      <c r="E519" s="173">
        <f t="shared" si="47"/>
        <v>0.43454149729230768</v>
      </c>
      <c r="F519"/>
      <c r="M519" s="180">
        <v>44768</v>
      </c>
      <c r="N519">
        <v>10.972121419</v>
      </c>
      <c r="O519">
        <v>11.113411476550001</v>
      </c>
      <c r="P519" s="180">
        <v>44768</v>
      </c>
      <c r="Q519" s="173">
        <f t="shared" si="46"/>
        <v>-1.2713473072434233E-2</v>
      </c>
      <c r="R519"/>
      <c r="AO519" s="5">
        <v>2013</v>
      </c>
      <c r="AP519" s="5">
        <v>2014</v>
      </c>
      <c r="AQ519" s="5">
        <v>2015</v>
      </c>
      <c r="AR519" s="5">
        <v>2016</v>
      </c>
      <c r="AS519" s="5">
        <v>2017</v>
      </c>
      <c r="AT519" s="5">
        <v>2018</v>
      </c>
      <c r="AU519" s="5">
        <v>2019</v>
      </c>
      <c r="AV519" s="5">
        <v>2020</v>
      </c>
      <c r="AW519" s="5">
        <v>2021</v>
      </c>
    </row>
    <row r="520" spans="1:50" ht="14.4" x14ac:dyDescent="0.3">
      <c r="A520" s="180">
        <v>44767</v>
      </c>
      <c r="B520">
        <v>1.798080414</v>
      </c>
      <c r="C520">
        <v>1.2135929324000001</v>
      </c>
      <c r="D520" s="180">
        <v>44767</v>
      </c>
      <c r="E520" s="173">
        <f t="shared" si="47"/>
        <v>0.48161740728344393</v>
      </c>
      <c r="F520"/>
      <c r="M520" s="180">
        <v>44767</v>
      </c>
      <c r="N520">
        <v>11.399052213999999</v>
      </c>
      <c r="O520">
        <v>11.211322711999999</v>
      </c>
      <c r="P520" s="180">
        <v>44767</v>
      </c>
      <c r="Q520" s="173">
        <f t="shared" si="46"/>
        <v>1.6744634582596059E-2</v>
      </c>
      <c r="R520"/>
      <c r="AJ520" s="5" t="s">
        <v>329</v>
      </c>
      <c r="AO520" s="77">
        <v>1.1000000000000001E-3</v>
      </c>
      <c r="AP520" s="77">
        <v>8.9999999999999998E-4</v>
      </c>
      <c r="AQ520" s="77">
        <v>1.2999999999999999E-3</v>
      </c>
      <c r="AR520" s="77">
        <v>4.0000000000000001E-3</v>
      </c>
      <c r="AS520" s="77">
        <v>0.01</v>
      </c>
      <c r="AT520" s="77">
        <v>1.83E-2</v>
      </c>
      <c r="AU520" s="77">
        <v>2.1600000000000001E-2</v>
      </c>
      <c r="AV520" s="77">
        <v>3.8E-3</v>
      </c>
      <c r="AW520" s="77">
        <v>8.0000000000000004E-4</v>
      </c>
    </row>
    <row r="521" spans="1:50" ht="14.4" x14ac:dyDescent="0.3">
      <c r="A521" s="180">
        <v>44764</v>
      </c>
      <c r="B521">
        <v>1.742209973</v>
      </c>
      <c r="C521">
        <v>1.1904423770999999</v>
      </c>
      <c r="D521" s="180">
        <v>44764</v>
      </c>
      <c r="E521" s="173">
        <f t="shared" si="47"/>
        <v>0.46349794539752881</v>
      </c>
      <c r="F521"/>
      <c r="M521" s="180">
        <v>44764</v>
      </c>
      <c r="N521">
        <v>11.044857777000001</v>
      </c>
      <c r="O521">
        <v>11.00223567275</v>
      </c>
      <c r="P521" s="180">
        <v>44764</v>
      </c>
      <c r="Q521" s="173">
        <f t="shared" si="46"/>
        <v>3.8739493969907834E-3</v>
      </c>
      <c r="R521"/>
      <c r="AK521" s="5">
        <v>2009</v>
      </c>
      <c r="AL521" s="5">
        <v>2010</v>
      </c>
      <c r="AM521" s="5">
        <v>2011</v>
      </c>
      <c r="AN521" s="5">
        <v>2012</v>
      </c>
      <c r="AO521" s="119">
        <f>AO520/AN543-1</f>
        <v>-0.2142857142857143</v>
      </c>
      <c r="AP521" s="119">
        <f t="shared" ref="AP521" si="51">AP520/AO520-1</f>
        <v>-0.18181818181818188</v>
      </c>
      <c r="AQ521" s="119">
        <f t="shared" ref="AQ521" si="52">AQ520/AP520-1</f>
        <v>0.44444444444444442</v>
      </c>
      <c r="AR521" s="119">
        <f t="shared" ref="AR521" si="53">AR520/AQ520-1</f>
        <v>2.0769230769230771</v>
      </c>
      <c r="AS521" s="119">
        <f t="shared" ref="AS521" si="54">AS520/AR520-1</f>
        <v>1.5</v>
      </c>
      <c r="AT521" s="119">
        <f t="shared" ref="AT521" si="55">AT520/AS520-1</f>
        <v>0.83000000000000007</v>
      </c>
      <c r="AU521" s="119">
        <f t="shared" ref="AU521" si="56">AU520/AT520-1</f>
        <v>0.18032786885245899</v>
      </c>
      <c r="AV521" s="119">
        <f t="shared" ref="AV521" si="57">AV520/AU520-1</f>
        <v>-0.82407407407407407</v>
      </c>
      <c r="AW521" s="119">
        <f t="shared" ref="AW521" si="58">AW520/AV520-1</f>
        <v>-0.78947368421052633</v>
      </c>
      <c r="AX521" s="5">
        <v>2022</v>
      </c>
    </row>
    <row r="522" spans="1:50" ht="14.4" x14ac:dyDescent="0.3">
      <c r="A522" s="180">
        <v>44763</v>
      </c>
      <c r="B522">
        <v>1.785609333</v>
      </c>
      <c r="C522">
        <v>1.2000097266</v>
      </c>
      <c r="D522" s="180">
        <v>44763</v>
      </c>
      <c r="E522" s="173">
        <f t="shared" si="47"/>
        <v>0.48799571655071944</v>
      </c>
      <c r="F522"/>
      <c r="M522" s="180">
        <v>44763</v>
      </c>
      <c r="N522">
        <v>11.319990955</v>
      </c>
      <c r="O522">
        <v>11.083487858150001</v>
      </c>
      <c r="P522" s="180">
        <v>44763</v>
      </c>
      <c r="Q522" s="173">
        <f t="shared" si="46"/>
        <v>2.1338327778840094E-2</v>
      </c>
      <c r="R522"/>
      <c r="AJ522" s="5" t="s">
        <v>315</v>
      </c>
      <c r="AK522" s="77">
        <v>1.6000000000000001E-3</v>
      </c>
      <c r="AL522" s="77">
        <v>1.8E-3</v>
      </c>
      <c r="AM522" s="77">
        <v>1E-3</v>
      </c>
      <c r="AN522" s="77">
        <v>1.4000000000000002E-3</v>
      </c>
      <c r="AO522" s="19">
        <f>'Net Income Build'!G25</f>
        <v>1.7708140926284342E-2</v>
      </c>
      <c r="AP522" s="19">
        <f>'Net Income Build'!H25</f>
        <v>1.9322381860107259E-2</v>
      </c>
      <c r="AQ522" s="19">
        <f>'Net Income Build'!I25</f>
        <v>1.6222268184327794E-2</v>
      </c>
      <c r="AR522" s="19">
        <f>'Net Income Build'!J25</f>
        <v>1.6565675882257942E-2</v>
      </c>
      <c r="AS522" s="19">
        <f>'Net Income Build'!K25</f>
        <v>1.9738178993808957E-2</v>
      </c>
      <c r="AT522" s="19">
        <f>'Net Income Build'!L25</f>
        <v>2.2501065215046984E-2</v>
      </c>
      <c r="AU522" s="19">
        <f>'Net Income Build'!M25</f>
        <v>2.4017107739817512E-2</v>
      </c>
      <c r="AV522" s="19">
        <f>'Net Income Build'!N25</f>
        <v>2.0500000000000001E-2</v>
      </c>
      <c r="AW522" s="19">
        <f>'Net Income Build'!O25</f>
        <v>1.7470437064731184E-2</v>
      </c>
      <c r="AX522" s="78">
        <v>1.6799999999999999E-2</v>
      </c>
    </row>
    <row r="523" spans="1:50" ht="14.4" x14ac:dyDescent="0.3">
      <c r="A523" s="180">
        <v>44762</v>
      </c>
      <c r="B523">
        <v>1.7748842039999999</v>
      </c>
      <c r="C523">
        <v>1.1996493666500001</v>
      </c>
      <c r="D523" s="180">
        <v>44762</v>
      </c>
      <c r="E523" s="173">
        <f t="shared" si="47"/>
        <v>0.47950247242353244</v>
      </c>
      <c r="F523"/>
      <c r="M523" s="180">
        <v>44762</v>
      </c>
      <c r="N523">
        <v>11.251998273</v>
      </c>
      <c r="O523">
        <v>11.061450034450001</v>
      </c>
      <c r="P523" s="180">
        <v>44762</v>
      </c>
      <c r="Q523" s="173">
        <f t="shared" si="46"/>
        <v>1.7226334518218839E-2</v>
      </c>
      <c r="R523"/>
      <c r="AJ523" s="5" t="s">
        <v>335</v>
      </c>
      <c r="AK523" s="77"/>
      <c r="AL523" s="119">
        <f>AL522/AK522-1</f>
        <v>0.125</v>
      </c>
      <c r="AM523" s="119">
        <f t="shared" si="33"/>
        <v>-0.44444444444444442</v>
      </c>
      <c r="AN523" s="119">
        <f t="shared" si="33"/>
        <v>0.40000000000000013</v>
      </c>
      <c r="AO523" s="119">
        <f t="shared" ref="AM523:AV546" si="59">(AP522/AO522-1)*3+0.2</f>
        <v>0.47347437665128705</v>
      </c>
      <c r="AP523" s="119">
        <f t="shared" si="59"/>
        <v>-0.28132477117325588</v>
      </c>
      <c r="AQ523" s="119">
        <f t="shared" si="59"/>
        <v>0.26350672310951745</v>
      </c>
      <c r="AR523" s="119">
        <f t="shared" si="59"/>
        <v>0.77453190574894815</v>
      </c>
      <c r="AS523" s="119">
        <f t="shared" si="59"/>
        <v>0.61993026136371987</v>
      </c>
      <c r="AT523" s="119">
        <f t="shared" si="59"/>
        <v>0.40212943391098427</v>
      </c>
      <c r="AU523" s="119">
        <f t="shared" si="59"/>
        <v>-0.23932530651722467</v>
      </c>
      <c r="AV523" s="119">
        <f t="shared" si="59"/>
        <v>-0.24335067345397304</v>
      </c>
      <c r="AW523" s="119">
        <f>(AX545/AW522-1)*3+0.2</f>
        <v>0.86596488093460944</v>
      </c>
      <c r="AX523" s="119">
        <f>AX522/AW499-1</f>
        <v>19.999999999999996</v>
      </c>
    </row>
    <row r="524" spans="1:50" x14ac:dyDescent="0.25">
      <c r="A524" s="180">
        <v>44761</v>
      </c>
      <c r="B524">
        <v>1.740713443</v>
      </c>
      <c r="C524">
        <v>1.1882059352500001</v>
      </c>
      <c r="D524" s="180">
        <v>44761</v>
      </c>
      <c r="E524" s="173">
        <f t="shared" si="47"/>
        <v>0.46499305495705306</v>
      </c>
      <c r="F524"/>
      <c r="M524" s="180">
        <v>44761</v>
      </c>
      <c r="N524">
        <v>11.035370426</v>
      </c>
      <c r="O524">
        <v>10.96786486045</v>
      </c>
      <c r="P524" s="180">
        <v>44761</v>
      </c>
      <c r="Q524" s="173">
        <f t="shared" si="46"/>
        <v>6.1548502291840449E-3</v>
      </c>
      <c r="R524"/>
      <c r="AJ524" s="5" t="s">
        <v>153</v>
      </c>
      <c r="AK524" s="7">
        <f>'Net Income Build'!D7</f>
        <v>1.1599999999999999E-2</v>
      </c>
      <c r="AL524" s="7">
        <f>'Net Income Build'!E7</f>
        <v>2.2200000000000001E-2</v>
      </c>
      <c r="AM524" s="7">
        <f>'Net Income Build'!F7</f>
        <v>1.5299999999999999E-2</v>
      </c>
      <c r="AN524" s="7">
        <f>'Net Income Build'!G7</f>
        <v>1.46E-2</v>
      </c>
      <c r="AO524" s="7">
        <f t="shared" ref="AK524:AX547" si="60">AO522-AO520</f>
        <v>1.6608140926284341E-2</v>
      </c>
      <c r="AP524" s="7">
        <f t="shared" si="60"/>
        <v>1.8422381860107258E-2</v>
      </c>
      <c r="AQ524" s="7">
        <f t="shared" si="60"/>
        <v>1.4922268184327795E-2</v>
      </c>
      <c r="AR524" s="7">
        <f t="shared" si="60"/>
        <v>1.2565675882257942E-2</v>
      </c>
      <c r="AS524" s="7">
        <f t="shared" si="60"/>
        <v>9.7381789938089571E-3</v>
      </c>
      <c r="AT524" s="7">
        <f t="shared" si="60"/>
        <v>4.201065215046984E-3</v>
      </c>
      <c r="AU524" s="7">
        <f t="shared" si="60"/>
        <v>2.417107739817511E-3</v>
      </c>
      <c r="AV524" s="7">
        <f t="shared" si="60"/>
        <v>1.67E-2</v>
      </c>
      <c r="AW524" s="7">
        <f t="shared" si="60"/>
        <v>1.6670437064731185E-2</v>
      </c>
      <c r="AX524" s="5" t="s">
        <v>336</v>
      </c>
    </row>
    <row r="525" spans="1:50" ht="14.4" x14ac:dyDescent="0.3">
      <c r="A525" s="180">
        <v>44760</v>
      </c>
      <c r="B525">
        <v>1.6806028340000001</v>
      </c>
      <c r="C525">
        <v>1.1550853350500001</v>
      </c>
      <c r="D525" s="180">
        <v>44760</v>
      </c>
      <c r="E525" s="173">
        <f t="shared" si="47"/>
        <v>0.45495989170986395</v>
      </c>
      <c r="F525"/>
      <c r="M525" s="180">
        <v>44760</v>
      </c>
      <c r="N525">
        <v>10.654295161</v>
      </c>
      <c r="O525">
        <v>10.659991185100001</v>
      </c>
      <c r="P525" s="180">
        <v>44760</v>
      </c>
      <c r="Q525" s="173">
        <f t="shared" si="46"/>
        <v>-5.3433666136255354E-4</v>
      </c>
      <c r="R525"/>
      <c r="AJ525" s="5" t="s">
        <v>334</v>
      </c>
      <c r="AK525" s="7"/>
      <c r="AL525" s="119">
        <f t="shared" si="34"/>
        <v>2.0275862068965522</v>
      </c>
      <c r="AM525" s="119">
        <f t="shared" si="34"/>
        <v>-0.4216216216216217</v>
      </c>
      <c r="AN525" s="119">
        <f t="shared" si="34"/>
        <v>0.1084967320261439</v>
      </c>
    </row>
    <row r="526" spans="1:50" x14ac:dyDescent="0.25">
      <c r="A526" s="180">
        <v>44757</v>
      </c>
      <c r="B526">
        <v>1.656159516</v>
      </c>
      <c r="C526">
        <v>1.1478812821</v>
      </c>
      <c r="D526" s="180">
        <v>44757</v>
      </c>
      <c r="E526" s="173">
        <f t="shared" si="47"/>
        <v>0.44279686569165638</v>
      </c>
      <c r="F526"/>
      <c r="M526" s="180">
        <v>44757</v>
      </c>
      <c r="N526">
        <v>10.499335094999999</v>
      </c>
      <c r="O526">
        <v>10.602790544499999</v>
      </c>
      <c r="P526" s="180">
        <v>44757</v>
      </c>
      <c r="Q526" s="173">
        <f t="shared" si="46"/>
        <v>-9.757379348936189E-3</v>
      </c>
      <c r="R526"/>
      <c r="AJ526" s="5" t="s">
        <v>330</v>
      </c>
      <c r="AK526" s="7" t="e">
        <f>#REF!-AK522</f>
        <v>#REF!</v>
      </c>
      <c r="AL526" s="7">
        <f t="shared" si="35"/>
        <v>9.7999999999999997E-3</v>
      </c>
      <c r="AM526" s="7">
        <f t="shared" si="35"/>
        <v>2.12E-2</v>
      </c>
      <c r="AN526" s="7">
        <f t="shared" si="35"/>
        <v>1.3899999999999999E-2</v>
      </c>
      <c r="AO526" s="5">
        <v>2013</v>
      </c>
      <c r="AP526" s="5">
        <v>2014</v>
      </c>
      <c r="AQ526" s="5">
        <v>2015</v>
      </c>
      <c r="AR526" s="5">
        <v>2016</v>
      </c>
      <c r="AS526" s="5">
        <v>2017</v>
      </c>
      <c r="AT526" s="5">
        <v>2018</v>
      </c>
      <c r="AU526" s="5">
        <v>2019</v>
      </c>
      <c r="AV526" s="5">
        <v>2020</v>
      </c>
      <c r="AW526" s="5">
        <v>2021</v>
      </c>
      <c r="AX526" s="7">
        <f>AW501-AX522</f>
        <v>-3.6999999999999984E-3</v>
      </c>
    </row>
    <row r="527" spans="1:50" ht="14.4" x14ac:dyDescent="0.3">
      <c r="A527" s="180">
        <v>44756</v>
      </c>
      <c r="B527">
        <v>1.5928064260000001</v>
      </c>
      <c r="C527">
        <v>1.1072530308499999</v>
      </c>
      <c r="D527" s="180">
        <v>44756</v>
      </c>
      <c r="E527" s="173">
        <f t="shared" si="47"/>
        <v>0.43852071895188904</v>
      </c>
      <c r="F527"/>
      <c r="M527" s="180">
        <v>44756</v>
      </c>
      <c r="N527">
        <v>10.097703902999999</v>
      </c>
      <c r="O527">
        <v>10.22507348285</v>
      </c>
      <c r="P527" s="180">
        <v>44756</v>
      </c>
      <c r="Q527" s="173">
        <f t="shared" si="46"/>
        <v>-1.2456593105529394E-2</v>
      </c>
      <c r="R527"/>
      <c r="AK527" s="7"/>
      <c r="AO527" s="77">
        <v>1.1000000000000001E-3</v>
      </c>
      <c r="AP527" s="77">
        <v>8.9999999999999998E-4</v>
      </c>
      <c r="AQ527" s="77">
        <v>1.2999999999999999E-3</v>
      </c>
      <c r="AR527" s="77">
        <v>4.0000000000000001E-3</v>
      </c>
      <c r="AS527" s="77">
        <v>0.01</v>
      </c>
      <c r="AT527" s="77">
        <v>1.83E-2</v>
      </c>
      <c r="AU527" s="77">
        <v>2.1600000000000001E-2</v>
      </c>
      <c r="AV527" s="77">
        <v>3.8E-3</v>
      </c>
      <c r="AW527" s="77">
        <v>8.0000000000000004E-4</v>
      </c>
    </row>
    <row r="528" spans="1:50" ht="14.4" x14ac:dyDescent="0.3">
      <c r="A528" s="180">
        <v>44755</v>
      </c>
      <c r="B528">
        <v>1.6252312360000001</v>
      </c>
      <c r="C528">
        <v>1.1241346883000001</v>
      </c>
      <c r="D528" s="180">
        <v>44755</v>
      </c>
      <c r="E528" s="173">
        <f t="shared" si="47"/>
        <v>0.44576201848000563</v>
      </c>
      <c r="F528"/>
      <c r="M528" s="180">
        <v>44755</v>
      </c>
      <c r="N528">
        <v>10.303263174</v>
      </c>
      <c r="O528">
        <v>10.37911699945</v>
      </c>
      <c r="P528" s="180">
        <v>44755</v>
      </c>
      <c r="Q528" s="173">
        <f t="shared" si="46"/>
        <v>-7.3083120128638948E-3</v>
      </c>
      <c r="R528"/>
      <c r="AK528" s="5">
        <v>2009</v>
      </c>
      <c r="AL528" s="5">
        <v>2010</v>
      </c>
      <c r="AM528" s="5">
        <v>2011</v>
      </c>
      <c r="AN528" s="5">
        <v>2012</v>
      </c>
      <c r="AO528" s="119">
        <f>AO527/AN550-1</f>
        <v>-0.2142857142857143</v>
      </c>
      <c r="AP528" s="119">
        <f t="shared" ref="AP528" si="61">AP527/AO527-1</f>
        <v>-0.18181818181818188</v>
      </c>
      <c r="AQ528" s="119">
        <f t="shared" ref="AQ528" si="62">AQ527/AP527-1</f>
        <v>0.44444444444444442</v>
      </c>
      <c r="AR528" s="119">
        <f t="shared" ref="AR528" si="63">AR527/AQ527-1</f>
        <v>2.0769230769230771</v>
      </c>
      <c r="AS528" s="119">
        <f t="shared" ref="AS528" si="64">AS527/AR527-1</f>
        <v>1.5</v>
      </c>
      <c r="AT528" s="119">
        <f t="shared" ref="AT528" si="65">AT527/AS527-1</f>
        <v>0.83000000000000007</v>
      </c>
      <c r="AU528" s="119">
        <f t="shared" ref="AU528" si="66">AU527/AT527-1</f>
        <v>0.18032786885245899</v>
      </c>
      <c r="AV528" s="119">
        <f t="shared" ref="AV528" si="67">AV527/AU527-1</f>
        <v>-0.82407407407407407</v>
      </c>
      <c r="AW528" s="119">
        <f t="shared" ref="AW528" si="68">AW527/AV527-1</f>
        <v>-0.78947368421052633</v>
      </c>
      <c r="AX528" s="5">
        <v>2022</v>
      </c>
    </row>
    <row r="529" spans="1:51" ht="14.4" x14ac:dyDescent="0.3">
      <c r="A529" s="180">
        <v>44754</v>
      </c>
      <c r="B529">
        <v>1.647429759</v>
      </c>
      <c r="C529">
        <v>1.14198898725</v>
      </c>
      <c r="D529" s="180">
        <v>44754</v>
      </c>
      <c r="E529" s="173">
        <f t="shared" si="47"/>
        <v>0.44259688787992735</v>
      </c>
      <c r="F529"/>
      <c r="M529" s="180">
        <v>44754</v>
      </c>
      <c r="N529">
        <v>10.443992214</v>
      </c>
      <c r="O529">
        <v>10.5418021642</v>
      </c>
      <c r="P529" s="180">
        <v>44754</v>
      </c>
      <c r="Q529" s="173">
        <f t="shared" si="46"/>
        <v>-9.2782949894623552E-3</v>
      </c>
      <c r="R529"/>
      <c r="AJ529" s="5" t="s">
        <v>315</v>
      </c>
      <c r="AK529" s="77">
        <v>1.6000000000000001E-3</v>
      </c>
      <c r="AL529" s="77">
        <v>1.8E-3</v>
      </c>
      <c r="AM529" s="77">
        <v>1E-3</v>
      </c>
      <c r="AN529" s="77">
        <v>1.4000000000000002E-3</v>
      </c>
      <c r="AO529" s="7">
        <f>'Net Income Build'!G37</f>
        <v>4.4666061467889583E-3</v>
      </c>
      <c r="AP529" s="7">
        <f>'Net Income Build'!H37</f>
        <v>4.0661656286620782E-3</v>
      </c>
      <c r="AQ529" s="7">
        <f>'Net Income Build'!I37</f>
        <v>4.1232076485628096E-3</v>
      </c>
      <c r="AR529" s="7">
        <f>'Net Income Build'!J37</f>
        <v>4.4025131918842674E-3</v>
      </c>
      <c r="AS529" s="7">
        <f>'Net Income Build'!K37</f>
        <v>5.7659105985879266E-3</v>
      </c>
      <c r="AT529" s="7">
        <f>'Net Income Build'!L37</f>
        <v>1.0602730390964843E-2</v>
      </c>
      <c r="AU529" s="7">
        <f>'Net Income Build'!M37</f>
        <v>1.4711687688583023E-2</v>
      </c>
      <c r="AV529" s="7">
        <f>'Net Income Build'!N37</f>
        <v>6.8576017013379379E-3</v>
      </c>
      <c r="AW529" s="7">
        <f>'Net Income Build'!O37</f>
        <v>2.2891018574364083E-3</v>
      </c>
      <c r="AX529" s="78">
        <v>1.6799999999999999E-2</v>
      </c>
    </row>
    <row r="530" spans="1:51" ht="14.4" x14ac:dyDescent="0.3">
      <c r="A530" s="180">
        <v>44753</v>
      </c>
      <c r="B530">
        <v>1.637203473</v>
      </c>
      <c r="C530">
        <v>1.1427707746</v>
      </c>
      <c r="D530" s="180">
        <v>44753</v>
      </c>
      <c r="E530" s="173">
        <f t="shared" si="47"/>
        <v>0.43266130827773802</v>
      </c>
      <c r="F530"/>
      <c r="M530" s="180">
        <v>44753</v>
      </c>
      <c r="N530">
        <v>10.379161981999999</v>
      </c>
      <c r="O530">
        <v>10.5404270708</v>
      </c>
      <c r="P530" s="180">
        <v>44753</v>
      </c>
      <c r="Q530" s="173">
        <f t="shared" si="46"/>
        <v>-1.5299673126789228E-2</v>
      </c>
      <c r="R530"/>
      <c r="AJ530" s="5" t="s">
        <v>335</v>
      </c>
      <c r="AK530" s="77"/>
      <c r="AL530" s="119">
        <f>AL529/AK529-1</f>
        <v>0.125</v>
      </c>
      <c r="AM530" s="119">
        <f>AM529/AL529-1</f>
        <v>-0.44444444444444442</v>
      </c>
      <c r="AN530" s="119">
        <f t="shared" ref="AN530" si="69">AN529/AM529-1</f>
        <v>0.40000000000000013</v>
      </c>
      <c r="AO530" s="119">
        <f t="shared" ref="AM530:AU553" si="70">(AP529/AO529-1)*2+0.2</f>
        <v>2.0695846033008058E-2</v>
      </c>
      <c r="AP530" s="119">
        <f t="shared" si="70"/>
        <v>0.22805690919162097</v>
      </c>
      <c r="AQ530" s="119">
        <f t="shared" si="70"/>
        <v>0.33547973671363024</v>
      </c>
      <c r="AR530" s="119">
        <f t="shared" si="70"/>
        <v>0.81937232089025369</v>
      </c>
      <c r="AS530" s="119">
        <f t="shared" si="70"/>
        <v>1.8777297218453077</v>
      </c>
      <c r="AT530" s="119">
        <f t="shared" si="70"/>
        <v>0.97507531477356868</v>
      </c>
      <c r="AU530" s="119">
        <f t="shared" si="70"/>
        <v>-0.86773419250059702</v>
      </c>
      <c r="AV530" s="119">
        <f>(AW529/AV529-1)*2+0.2</f>
        <v>-1.1323899645586597</v>
      </c>
      <c r="AW530" s="119"/>
      <c r="AX530" s="119">
        <v>2</v>
      </c>
    </row>
    <row r="531" spans="1:51" x14ac:dyDescent="0.25">
      <c r="A531" s="180">
        <v>44750</v>
      </c>
      <c r="B531">
        <v>1.678108618</v>
      </c>
      <c r="C531">
        <v>1.1527592728</v>
      </c>
      <c r="D531" s="180">
        <v>44750</v>
      </c>
      <c r="E531" s="173">
        <f t="shared" si="47"/>
        <v>0.45573204882919766</v>
      </c>
      <c r="F531"/>
      <c r="M531" s="180">
        <v>44750</v>
      </c>
      <c r="N531">
        <v>10.638482909</v>
      </c>
      <c r="O531">
        <v>10.62469282945</v>
      </c>
      <c r="P531" s="180">
        <v>44750</v>
      </c>
      <c r="Q531" s="173">
        <f t="shared" si="46"/>
        <v>1.2979273633000096E-3</v>
      </c>
      <c r="R531"/>
      <c r="AJ531" s="5" t="s">
        <v>175</v>
      </c>
      <c r="AK531" s="7">
        <f>'Net Income Build'!C13</f>
        <v>8.7599999999999997E-2</v>
      </c>
      <c r="AL531" s="7">
        <f>'Net Income Build'!D13</f>
        <v>2.64E-2</v>
      </c>
      <c r="AM531" s="7">
        <f>'Net Income Build'!E13</f>
        <v>1.8800000000000001E-2</v>
      </c>
      <c r="AN531" s="7">
        <f>'Net Income Build'!F13</f>
        <v>1.61E-2</v>
      </c>
      <c r="AO531" s="7">
        <f t="shared" ref="AK531:AX554" si="71">AO529-AO527</f>
        <v>3.366606146788958E-3</v>
      </c>
      <c r="AP531" s="7">
        <f t="shared" si="71"/>
        <v>3.1661656286620784E-3</v>
      </c>
      <c r="AQ531" s="7">
        <f t="shared" si="71"/>
        <v>2.8232076485628097E-3</v>
      </c>
      <c r="AR531" s="7">
        <f t="shared" si="71"/>
        <v>4.0251319188426733E-4</v>
      </c>
      <c r="AS531" s="7">
        <f t="shared" si="71"/>
        <v>-4.2340894014120736E-3</v>
      </c>
      <c r="AT531" s="7">
        <f t="shared" si="71"/>
        <v>-7.697269609035157E-3</v>
      </c>
      <c r="AU531" s="7">
        <f t="shared" si="71"/>
        <v>-6.8883123114169779E-3</v>
      </c>
      <c r="AV531" s="7">
        <f t="shared" si="71"/>
        <v>3.0576017013379379E-3</v>
      </c>
      <c r="AW531" s="7">
        <f t="shared" si="71"/>
        <v>1.4891018574364084E-3</v>
      </c>
      <c r="AX531" s="7">
        <f>'Net Income Build'!P13</f>
        <v>2.1299999999999999E-2</v>
      </c>
    </row>
    <row r="532" spans="1:51" ht="14.4" x14ac:dyDescent="0.3">
      <c r="A532" s="180">
        <v>44749</v>
      </c>
      <c r="B532">
        <v>1.6776097750000001</v>
      </c>
      <c r="C532">
        <v>1.1585878462999999</v>
      </c>
      <c r="D532" s="180">
        <v>44749</v>
      </c>
      <c r="E532" s="173">
        <f t="shared" si="47"/>
        <v>0.44797805393653922</v>
      </c>
      <c r="F532"/>
      <c r="M532" s="180">
        <v>44749</v>
      </c>
      <c r="N532">
        <v>10.635320459000001</v>
      </c>
      <c r="O532">
        <v>10.6789155827</v>
      </c>
      <c r="P532" s="180">
        <v>44749</v>
      </c>
      <c r="Q532" s="173">
        <f t="shared" si="46"/>
        <v>-4.0823549322390133E-3</v>
      </c>
      <c r="R532"/>
      <c r="AJ532" s="5" t="s">
        <v>337</v>
      </c>
      <c r="AK532" s="7"/>
      <c r="AM532" s="119">
        <f t="shared" si="44"/>
        <v>-0.56363636363636349</v>
      </c>
      <c r="AN532" s="119">
        <f t="shared" si="44"/>
        <v>-0.13085106382978745</v>
      </c>
      <c r="AX532" s="119">
        <f>(AX531/AW508-1)*3+0.3</f>
        <v>1.476470588235294</v>
      </c>
      <c r="AY532" s="5" t="s">
        <v>338</v>
      </c>
    </row>
    <row r="533" spans="1:51" x14ac:dyDescent="0.25">
      <c r="A533" s="180">
        <v>44748</v>
      </c>
      <c r="B533">
        <v>1.6484274459999999</v>
      </c>
      <c r="C533">
        <v>1.1430284581500001</v>
      </c>
      <c r="D533" s="180">
        <v>44748</v>
      </c>
      <c r="E533" s="173">
        <f t="shared" si="47"/>
        <v>0.4421578345197037</v>
      </c>
      <c r="F533"/>
      <c r="M533" s="180">
        <v>44748</v>
      </c>
      <c r="N533">
        <v>10.450317115000001</v>
      </c>
      <c r="O533">
        <v>10.53205159765</v>
      </c>
      <c r="P533" s="180">
        <v>44748</v>
      </c>
      <c r="Q533" s="173">
        <f t="shared" si="46"/>
        <v>-7.7605471158379378E-3</v>
      </c>
      <c r="R533"/>
      <c r="AJ533" s="5" t="s">
        <v>330</v>
      </c>
      <c r="AK533" s="7">
        <f t="shared" si="45"/>
        <v>8.5999999999999993E-2</v>
      </c>
      <c r="AL533" s="7">
        <f t="shared" si="45"/>
        <v>2.46E-2</v>
      </c>
      <c r="AM533" s="7">
        <f t="shared" si="45"/>
        <v>1.78E-2</v>
      </c>
      <c r="AN533" s="7">
        <f t="shared" si="45"/>
        <v>1.47E-2</v>
      </c>
      <c r="AO533" s="5">
        <v>2013</v>
      </c>
      <c r="AP533" s="5">
        <v>2014</v>
      </c>
      <c r="AQ533" s="5">
        <v>2015</v>
      </c>
      <c r="AR533" s="5">
        <v>2016</v>
      </c>
      <c r="AS533" s="5">
        <v>2017</v>
      </c>
      <c r="AT533" s="5">
        <v>2018</v>
      </c>
      <c r="AU533" s="5">
        <v>2019</v>
      </c>
      <c r="AV533" s="5">
        <v>2020</v>
      </c>
      <c r="AW533" s="5">
        <v>2021</v>
      </c>
      <c r="AX533" s="7">
        <f t="shared" si="45"/>
        <v>4.5000000000000005E-3</v>
      </c>
    </row>
    <row r="534" spans="1:51" ht="14.4" x14ac:dyDescent="0.3">
      <c r="A534" s="180">
        <v>44747</v>
      </c>
      <c r="B534">
        <v>1.6566583589999999</v>
      </c>
      <c r="C534">
        <v>1.1545921669500001</v>
      </c>
      <c r="D534" s="180">
        <v>44747</v>
      </c>
      <c r="E534" s="173">
        <f t="shared" si="47"/>
        <v>0.43484288774994079</v>
      </c>
      <c r="F534"/>
      <c r="M534" s="180">
        <v>44747</v>
      </c>
      <c r="N534">
        <v>10.502497545000001</v>
      </c>
      <c r="O534">
        <v>10.634866202850001</v>
      </c>
      <c r="P534" s="180">
        <v>44747</v>
      </c>
      <c r="Q534" s="173">
        <f t="shared" si="46"/>
        <v>-1.2446668846151242E-2</v>
      </c>
      <c r="R534"/>
      <c r="AO534" s="77">
        <v>1.1000000000000001E-3</v>
      </c>
      <c r="AP534" s="77">
        <v>8.9999999999999998E-4</v>
      </c>
      <c r="AQ534" s="77">
        <v>1.2999999999999999E-3</v>
      </c>
      <c r="AR534" s="77">
        <v>4.0000000000000001E-3</v>
      </c>
      <c r="AS534" s="77">
        <v>0.01</v>
      </c>
      <c r="AT534" s="77">
        <v>1.83E-2</v>
      </c>
      <c r="AU534" s="77">
        <v>2.1600000000000001E-2</v>
      </c>
      <c r="AV534" s="77">
        <v>3.8E-3</v>
      </c>
      <c r="AW534" s="77">
        <v>8.0000000000000004E-4</v>
      </c>
    </row>
    <row r="535" spans="1:51" x14ac:dyDescent="0.25">
      <c r="A535" s="180">
        <v>44743</v>
      </c>
      <c r="B535">
        <v>1.6387000030000001</v>
      </c>
      <c r="C535">
        <v>1.1558965663</v>
      </c>
      <c r="D535" s="180">
        <v>44743</v>
      </c>
      <c r="E535" s="173">
        <f t="shared" si="47"/>
        <v>0.41768740454471925</v>
      </c>
      <c r="F535"/>
      <c r="M535" s="180">
        <v>44743</v>
      </c>
      <c r="N535">
        <v>10.388649333</v>
      </c>
      <c r="O535">
        <v>10.6525260696</v>
      </c>
      <c r="P535" s="180">
        <v>44743</v>
      </c>
      <c r="Q535" s="173">
        <f t="shared" si="46"/>
        <v>-2.4771282874683342E-2</v>
      </c>
      <c r="R535"/>
      <c r="AK535" s="5">
        <v>2009</v>
      </c>
      <c r="AL535" s="5">
        <v>2010</v>
      </c>
      <c r="AM535" s="5">
        <v>2011</v>
      </c>
      <c r="AN535" s="5">
        <v>2012</v>
      </c>
      <c r="AO535" s="19">
        <f>'Net Income Build'!H44</f>
        <v>2.0299999999999999E-2</v>
      </c>
      <c r="AP535" s="19">
        <f>'Net Income Build'!I44</f>
        <v>2.12E-2</v>
      </c>
      <c r="AQ535" s="19">
        <f>'Net Income Build'!J44</f>
        <v>2.53E-2</v>
      </c>
      <c r="AR535" s="19">
        <f>'Net Income Build'!K44</f>
        <v>3.0300000000000001E-2</v>
      </c>
      <c r="AS535" s="19">
        <f>'Net Income Build'!L44</f>
        <v>4.0800000000000003E-2</v>
      </c>
      <c r="AT535" s="19">
        <f>'Net Income Build'!M44</f>
        <v>4.36E-2</v>
      </c>
      <c r="AU535" s="19">
        <f>'Net Income Build'!N44</f>
        <v>8.199999999999999E-3</v>
      </c>
      <c r="AV535" s="19">
        <f>'Net Income Build'!O44</f>
        <v>2.0299999999999999E-2</v>
      </c>
      <c r="AW535" s="19">
        <f>'Net Income Build'!P44</f>
        <v>3.6700000000000003E-2</v>
      </c>
      <c r="AX535" s="5">
        <v>2022</v>
      </c>
    </row>
    <row r="536" spans="1:51" ht="14.4" x14ac:dyDescent="0.3">
      <c r="A536" s="180">
        <v>44742</v>
      </c>
      <c r="B536">
        <v>1.6162520579999999</v>
      </c>
      <c r="C536">
        <v>1.1402639779499999</v>
      </c>
      <c r="D536" s="180">
        <v>44742</v>
      </c>
      <c r="E536" s="173">
        <f t="shared" si="47"/>
        <v>0.41743674206541664</v>
      </c>
      <c r="F536"/>
      <c r="M536" s="180">
        <v>44742</v>
      </c>
      <c r="N536">
        <v>10.246339067999999</v>
      </c>
      <c r="O536">
        <v>10.51868261235</v>
      </c>
      <c r="P536" s="180">
        <v>44742</v>
      </c>
      <c r="Q536" s="173">
        <f t="shared" si="46"/>
        <v>-2.5891411917899482E-2</v>
      </c>
      <c r="R536"/>
      <c r="AJ536" s="5" t="s">
        <v>315</v>
      </c>
      <c r="AK536" s="77">
        <v>1.6000000000000001E-3</v>
      </c>
      <c r="AL536" s="77">
        <v>1.8E-3</v>
      </c>
      <c r="AM536" s="77">
        <v>1E-3</v>
      </c>
      <c r="AN536" s="77">
        <v>1.4000000000000002E-3</v>
      </c>
      <c r="AO536" s="7">
        <f>AN558-AO534</f>
        <v>1.95E-2</v>
      </c>
      <c r="AP536" s="7">
        <f t="shared" ref="AL536:AW559" si="72">AO535-AP534</f>
        <v>1.9399999999999997E-2</v>
      </c>
      <c r="AQ536" s="7">
        <f t="shared" si="72"/>
        <v>1.9900000000000001E-2</v>
      </c>
      <c r="AR536" s="7">
        <f t="shared" si="72"/>
        <v>2.1299999999999999E-2</v>
      </c>
      <c r="AS536" s="7">
        <f t="shared" si="72"/>
        <v>2.0299999999999999E-2</v>
      </c>
      <c r="AT536" s="7">
        <f t="shared" si="72"/>
        <v>2.2500000000000003E-2</v>
      </c>
      <c r="AU536" s="7">
        <f t="shared" si="72"/>
        <v>2.1999999999999999E-2</v>
      </c>
      <c r="AV536" s="7">
        <f t="shared" si="72"/>
        <v>4.3999999999999994E-3</v>
      </c>
      <c r="AW536" s="7">
        <f t="shared" si="72"/>
        <v>1.95E-2</v>
      </c>
      <c r="AX536" s="78">
        <v>1.6799999999999999E-2</v>
      </c>
    </row>
    <row r="537" spans="1:51" ht="14.4" x14ac:dyDescent="0.3">
      <c r="A537" s="180">
        <v>44741</v>
      </c>
      <c r="B537">
        <v>1.6569077809999999</v>
      </c>
      <c r="C537">
        <v>1.15334443545</v>
      </c>
      <c r="D537" s="180">
        <v>44741</v>
      </c>
      <c r="E537" s="173">
        <f t="shared" si="47"/>
        <v>0.43661141465821074</v>
      </c>
      <c r="F537"/>
      <c r="M537" s="180">
        <v>44741</v>
      </c>
      <c r="N537">
        <v>10.50407877</v>
      </c>
      <c r="O537">
        <v>10.63700574205</v>
      </c>
      <c r="P537" s="180">
        <v>44741</v>
      </c>
      <c r="Q537" s="173">
        <f t="shared" si="46"/>
        <v>-1.2496653219290513E-2</v>
      </c>
      <c r="R537"/>
      <c r="AJ537" s="5" t="s">
        <v>335</v>
      </c>
      <c r="AK537" s="77"/>
      <c r="AL537" s="119">
        <f t="shared" si="48"/>
        <v>0.125</v>
      </c>
      <c r="AM537" s="119">
        <f t="shared" si="48"/>
        <v>-0.44444444444444442</v>
      </c>
      <c r="AN537" s="119">
        <f t="shared" si="48"/>
        <v>0.40000000000000013</v>
      </c>
      <c r="AR537" s="7">
        <f>AVERAGE(AN559:AU559,AW559:AX559)</f>
        <v>7.0455688010949036E-2</v>
      </c>
      <c r="AX537" s="119">
        <f>AX536/AW513-1</f>
        <v>19.999999999999996</v>
      </c>
    </row>
    <row r="538" spans="1:51" x14ac:dyDescent="0.25">
      <c r="A538" s="180">
        <v>44740</v>
      </c>
      <c r="B538">
        <v>1.671623656</v>
      </c>
      <c r="C538">
        <v>1.1654326483999999</v>
      </c>
      <c r="D538" s="180">
        <v>44740</v>
      </c>
      <c r="E538" s="173">
        <f t="shared" si="47"/>
        <v>0.43433741820682636</v>
      </c>
      <c r="F538"/>
      <c r="M538" s="180">
        <v>44740</v>
      </c>
      <c r="N538">
        <v>10.597371055</v>
      </c>
      <c r="O538">
        <v>10.7402795892</v>
      </c>
      <c r="P538" s="180">
        <v>44740</v>
      </c>
      <c r="Q538" s="173">
        <f t="shared" si="46"/>
        <v>-1.3305848605999347E-2</v>
      </c>
      <c r="R538"/>
      <c r="AJ538" s="5" t="s">
        <v>157</v>
      </c>
      <c r="AK538" s="19">
        <f>'Net Income Build'!C19</f>
        <v>6.3594962077814732E-2</v>
      </c>
      <c r="AL538" s="19">
        <f>'Net Income Build'!D19</f>
        <v>7.2842312673345247E-2</v>
      </c>
      <c r="AM538" s="19">
        <f>'Net Income Build'!E19</f>
        <v>6.7376882342959452E-2</v>
      </c>
      <c r="AN538" s="19">
        <f>'Net Income Build'!F19</f>
        <v>6.5346698330646977E-2</v>
      </c>
      <c r="AO538" s="5">
        <v>2013</v>
      </c>
      <c r="AP538" s="5">
        <v>2014</v>
      </c>
      <c r="AQ538" s="5">
        <v>2015</v>
      </c>
      <c r="AR538" s="5">
        <v>2016</v>
      </c>
      <c r="AS538" s="5">
        <v>2017</v>
      </c>
      <c r="AT538" s="5">
        <v>2018</v>
      </c>
      <c r="AU538" s="5">
        <v>2019</v>
      </c>
      <c r="AV538" s="5">
        <v>2020</v>
      </c>
      <c r="AW538" s="5">
        <v>2021</v>
      </c>
      <c r="AX538" s="19">
        <f>'Net Income Build'!P19</f>
        <v>4.5199999999999997E-2</v>
      </c>
    </row>
    <row r="539" spans="1:51" ht="14.4" x14ac:dyDescent="0.3">
      <c r="A539" s="180">
        <v>44739</v>
      </c>
      <c r="B539">
        <v>1.6683811749999999</v>
      </c>
      <c r="C539">
        <v>1.1681131653500001</v>
      </c>
      <c r="D539" s="180">
        <v>44739</v>
      </c>
      <c r="E539" s="173">
        <f t="shared" si="47"/>
        <v>0.42827015779768673</v>
      </c>
      <c r="F539"/>
      <c r="M539" s="180">
        <v>44739</v>
      </c>
      <c r="N539">
        <v>10.576815128</v>
      </c>
      <c r="O539">
        <v>10.768543387299999</v>
      </c>
      <c r="P539" s="180">
        <v>44739</v>
      </c>
      <c r="Q539" s="173">
        <f t="shared" si="46"/>
        <v>-1.7804474793324084E-2</v>
      </c>
      <c r="R539"/>
      <c r="AJ539" s="5" t="s">
        <v>339</v>
      </c>
      <c r="AK539" s="19"/>
      <c r="AL539" s="119">
        <f t="shared" si="49"/>
        <v>0.12484508455305199</v>
      </c>
      <c r="AM539" s="119">
        <f t="shared" si="49"/>
        <v>0.34934120267108082</v>
      </c>
      <c r="AN539" s="119">
        <f>(AO515/AN538-1)*5 +0.5</f>
        <v>0.10422133285150248</v>
      </c>
      <c r="AO539" s="77">
        <v>1.1000000000000001E-3</v>
      </c>
      <c r="AP539" s="77">
        <v>8.9999999999999998E-4</v>
      </c>
      <c r="AQ539" s="77">
        <v>1.2999999999999999E-3</v>
      </c>
      <c r="AR539" s="77">
        <v>4.0000000000000001E-3</v>
      </c>
      <c r="AS539" s="77">
        <v>0.01</v>
      </c>
      <c r="AT539" s="77">
        <v>1.83E-2</v>
      </c>
      <c r="AU539" s="77">
        <v>2.1600000000000001E-2</v>
      </c>
      <c r="AV539" s="77">
        <v>3.8E-3</v>
      </c>
      <c r="AW539" s="77">
        <v>8.0000000000000004E-4</v>
      </c>
      <c r="AX539" s="119">
        <f t="shared" si="49"/>
        <v>-4.5</v>
      </c>
      <c r="AY539" s="5" t="s">
        <v>340</v>
      </c>
    </row>
    <row r="540" spans="1:51" ht="14.4" x14ac:dyDescent="0.3">
      <c r="A540" s="180">
        <v>44736</v>
      </c>
      <c r="B540">
        <v>1.673120186</v>
      </c>
      <c r="C540">
        <v>1.17376932185</v>
      </c>
      <c r="D540" s="180">
        <v>44736</v>
      </c>
      <c r="E540" s="173">
        <f t="shared" si="47"/>
        <v>0.42542504294026329</v>
      </c>
      <c r="F540"/>
      <c r="M540" s="180">
        <v>44736</v>
      </c>
      <c r="N540">
        <v>10.606858406000001</v>
      </c>
      <c r="O540">
        <v>10.817278723899999</v>
      </c>
      <c r="P540" s="180">
        <v>44736</v>
      </c>
      <c r="Q540" s="173">
        <f t="shared" si="46"/>
        <v>-1.9452241480575911E-2</v>
      </c>
      <c r="R540"/>
      <c r="AJ540" s="5" t="s">
        <v>330</v>
      </c>
      <c r="AK540" s="7">
        <f t="shared" si="50"/>
        <v>6.1994962077814735E-2</v>
      </c>
      <c r="AL540" s="7">
        <f t="shared" si="50"/>
        <v>7.1042312673345251E-2</v>
      </c>
      <c r="AM540" s="7">
        <f t="shared" si="50"/>
        <v>6.6376882342959451E-2</v>
      </c>
      <c r="AN540" s="7">
        <f t="shared" si="50"/>
        <v>6.3946698330646978E-2</v>
      </c>
      <c r="AO540" s="119">
        <f>AO539/AN562-1</f>
        <v>-0.2142857142857143</v>
      </c>
      <c r="AP540" s="119">
        <f t="shared" ref="AP540" si="73">AP539/AO539-1</f>
        <v>-0.18181818181818188</v>
      </c>
      <c r="AQ540" s="119">
        <f t="shared" ref="AQ540" si="74">AQ539/AP539-1</f>
        <v>0.44444444444444442</v>
      </c>
      <c r="AR540" s="119">
        <f t="shared" ref="AR540" si="75">AR539/AQ539-1</f>
        <v>2.0769230769230771</v>
      </c>
      <c r="AS540" s="119">
        <f t="shared" ref="AS540" si="76">AS539/AR539-1</f>
        <v>1.5</v>
      </c>
      <c r="AT540" s="119">
        <f t="shared" ref="AT540" si="77">AT539/AS539-1</f>
        <v>0.83000000000000007</v>
      </c>
      <c r="AU540" s="119">
        <f t="shared" ref="AU540" si="78">AU539/AT539-1</f>
        <v>0.18032786885245899</v>
      </c>
      <c r="AV540" s="119">
        <f t="shared" ref="AV540" si="79">AV539/AU539-1</f>
        <v>-0.82407407407407407</v>
      </c>
      <c r="AW540" s="119">
        <f t="shared" ref="AW540" si="80">AW539/AV539-1</f>
        <v>-0.78947368421052633</v>
      </c>
      <c r="AX540" s="7">
        <f t="shared" si="50"/>
        <v>2.8399999999999998E-2</v>
      </c>
    </row>
    <row r="541" spans="1:51" x14ac:dyDescent="0.25">
      <c r="A541" s="180">
        <v>44735</v>
      </c>
      <c r="B541">
        <v>1.5962983289999999</v>
      </c>
      <c r="C541">
        <v>1.12655594265</v>
      </c>
      <c r="D541" s="180">
        <v>44735</v>
      </c>
      <c r="E541" s="173">
        <f t="shared" si="47"/>
        <v>0.41697209039173305</v>
      </c>
      <c r="F541"/>
      <c r="M541" s="180">
        <v>44735</v>
      </c>
      <c r="N541">
        <v>10.119841055</v>
      </c>
      <c r="O541">
        <v>10.39124314645</v>
      </c>
      <c r="P541" s="180">
        <v>44735</v>
      </c>
      <c r="Q541" s="173">
        <f t="shared" si="46"/>
        <v>-2.6118346729546008E-2</v>
      </c>
      <c r="R541"/>
      <c r="AO541" s="7">
        <f>'Net Income Build'!G50</f>
        <v>3.4746937885100325E-2</v>
      </c>
      <c r="AP541" s="7">
        <f>'Net Income Build'!H50</f>
        <v>3.2555471656499226E-2</v>
      </c>
      <c r="AQ541" s="7">
        <f>'Net Income Build'!I50</f>
        <v>3.4287942628330112E-2</v>
      </c>
      <c r="AR541" s="7">
        <f>'Net Income Build'!J50</f>
        <v>2.5248651150446489E-2</v>
      </c>
      <c r="AS541" s="7">
        <f>'Net Income Build'!K50</f>
        <v>3.2207001091822639E-2</v>
      </c>
      <c r="AT541" s="7">
        <f>'Net Income Build'!L50</f>
        <v>5.8475749224351101E-2</v>
      </c>
      <c r="AU541" s="7">
        <f>'Net Income Build'!M50</f>
        <v>4.4998764156030921E-2</v>
      </c>
      <c r="AV541" s="7">
        <f>'Net Income Build'!N50</f>
        <v>2.4084719259320569E-2</v>
      </c>
      <c r="AW541" s="7">
        <f>'Net Income Build'!O50</f>
        <v>2.0922074316688587E-2</v>
      </c>
    </row>
    <row r="542" spans="1:51" ht="14.4" x14ac:dyDescent="0.3">
      <c r="A542" s="180">
        <v>44734</v>
      </c>
      <c r="B542">
        <v>1.615254371</v>
      </c>
      <c r="C542">
        <v>1.1439048136500001</v>
      </c>
      <c r="D542" s="180">
        <v>44734</v>
      </c>
      <c r="E542" s="173">
        <f t="shared" si="47"/>
        <v>0.41205312865675076</v>
      </c>
      <c r="F542"/>
      <c r="M542" s="180">
        <v>44734</v>
      </c>
      <c r="N542">
        <v>10.240014168</v>
      </c>
      <c r="O542">
        <v>10.5517021912</v>
      </c>
      <c r="P542" s="180">
        <v>44734</v>
      </c>
      <c r="Q542" s="173">
        <f t="shared" si="46"/>
        <v>-2.9539122461202952E-2</v>
      </c>
      <c r="R542"/>
      <c r="AK542" s="5">
        <v>2009</v>
      </c>
      <c r="AL542" s="5">
        <v>2010</v>
      </c>
      <c r="AM542" s="5">
        <v>2011</v>
      </c>
      <c r="AN542" s="5">
        <v>2012</v>
      </c>
      <c r="AO542" s="119">
        <f t="shared" ref="AM542:AV565" si="81">(AP541/AO541-1)*3</f>
        <v>-0.18920800179697084</v>
      </c>
      <c r="AP542" s="119">
        <f t="shared" si="81"/>
        <v>0.15964790712700583</v>
      </c>
      <c r="AQ542" s="119">
        <f t="shared" si="81"/>
        <v>-0.79088660196383331</v>
      </c>
      <c r="AR542" s="119">
        <f t="shared" si="81"/>
        <v>0.82677881284598032</v>
      </c>
      <c r="AS542" s="119">
        <f t="shared" si="81"/>
        <v>2.4468668837842933</v>
      </c>
      <c r="AT542" s="119">
        <f t="shared" si="81"/>
        <v>-0.69141406037981723</v>
      </c>
      <c r="AU542" s="119">
        <f t="shared" si="81"/>
        <v>-1.3943079519378778</v>
      </c>
      <c r="AV542" s="119">
        <f t="shared" si="81"/>
        <v>-0.39394002170999765</v>
      </c>
      <c r="AW542" s="119">
        <f>(AX564/AW541-1)*3</f>
        <v>0.92171053151440696</v>
      </c>
      <c r="AX542" s="5">
        <v>2022</v>
      </c>
    </row>
    <row r="543" spans="1:51" ht="14.4" x14ac:dyDescent="0.3">
      <c r="A543" s="180">
        <v>44733</v>
      </c>
      <c r="B543">
        <v>1.597545437</v>
      </c>
      <c r="C543">
        <v>1.1406489932499999</v>
      </c>
      <c r="D543" s="180">
        <v>44733</v>
      </c>
      <c r="E543" s="173">
        <f t="shared" si="47"/>
        <v>0.40055831938989883</v>
      </c>
      <c r="F543"/>
      <c r="M543" s="180">
        <v>44733</v>
      </c>
      <c r="N543">
        <v>10.127747181</v>
      </c>
      <c r="O543">
        <v>10.52479278735</v>
      </c>
      <c r="P543" s="180">
        <v>44733</v>
      </c>
      <c r="Q543" s="173">
        <f t="shared" si="46"/>
        <v>-3.7724790822221077E-2</v>
      </c>
      <c r="R543"/>
      <c r="AJ543" s="5" t="s">
        <v>315</v>
      </c>
      <c r="AK543" s="77">
        <v>1.6000000000000001E-3</v>
      </c>
      <c r="AL543" s="77">
        <v>1.8E-3</v>
      </c>
      <c r="AM543" s="77">
        <v>1E-3</v>
      </c>
      <c r="AN543" s="77">
        <v>1.4000000000000002E-3</v>
      </c>
      <c r="AO543" s="7">
        <f t="shared" ref="AK543:AX566" si="82">AO541-AO539</f>
        <v>3.3646937885100328E-2</v>
      </c>
      <c r="AP543" s="7">
        <f t="shared" si="82"/>
        <v>3.1655471656499228E-2</v>
      </c>
      <c r="AQ543" s="7">
        <f t="shared" si="82"/>
        <v>3.2987942628330109E-2</v>
      </c>
      <c r="AR543" s="7">
        <f t="shared" si="82"/>
        <v>2.1248651150446489E-2</v>
      </c>
      <c r="AS543" s="7">
        <f t="shared" si="82"/>
        <v>2.2207001091822637E-2</v>
      </c>
      <c r="AT543" s="7">
        <f t="shared" si="82"/>
        <v>4.0175749224351104E-2</v>
      </c>
      <c r="AU543" s="7">
        <f t="shared" si="82"/>
        <v>2.339876415603092E-2</v>
      </c>
      <c r="AV543" s="7">
        <f t="shared" si="82"/>
        <v>2.0284719259320568E-2</v>
      </c>
      <c r="AW543" s="7">
        <f t="shared" si="82"/>
        <v>2.0122074316688589E-2</v>
      </c>
      <c r="AX543" s="78">
        <v>1.6799999999999999E-2</v>
      </c>
    </row>
    <row r="544" spans="1:51" ht="14.4" x14ac:dyDescent="0.3">
      <c r="A544" s="180">
        <v>44729</v>
      </c>
      <c r="B544">
        <v>1.5658688919999999</v>
      </c>
      <c r="C544">
        <v>1.1236936744999999</v>
      </c>
      <c r="D544" s="180">
        <v>44729</v>
      </c>
      <c r="E544" s="173">
        <f t="shared" si="47"/>
        <v>0.39350156322340324</v>
      </c>
      <c r="F544"/>
      <c r="M544" s="180">
        <v>44729</v>
      </c>
      <c r="N544">
        <v>9.9269315850000002</v>
      </c>
      <c r="O544">
        <v>10.36664586935</v>
      </c>
      <c r="P544" s="180">
        <v>44729</v>
      </c>
      <c r="Q544" s="173">
        <f t="shared" si="46"/>
        <v>-4.2416254002662336E-2</v>
      </c>
      <c r="R544"/>
      <c r="AJ544" s="5" t="s">
        <v>335</v>
      </c>
      <c r="AK544" s="77"/>
      <c r="AL544" s="119">
        <f t="shared" ref="AL544" si="83">AL543/AK543-1</f>
        <v>0.125</v>
      </c>
      <c r="AM544" s="119">
        <f t="shared" ref="AM544" si="84">AM543/AL543-1</f>
        <v>-0.44444444444444442</v>
      </c>
      <c r="AN544" s="119">
        <f t="shared" ref="AN544" si="85">AN543/AM543-1</f>
        <v>0.40000000000000013</v>
      </c>
      <c r="AX544" s="119">
        <f>AX543/AW520-1</f>
        <v>19.999999999999996</v>
      </c>
    </row>
    <row r="545" spans="1:63" x14ac:dyDescent="0.25">
      <c r="A545" s="180">
        <v>44728</v>
      </c>
      <c r="B545">
        <v>1.5436703679999999</v>
      </c>
      <c r="C545">
        <v>1.1109426597500001</v>
      </c>
      <c r="D545" s="180">
        <v>44728</v>
      </c>
      <c r="E545" s="173">
        <f t="shared" si="47"/>
        <v>0.38951399017063432</v>
      </c>
      <c r="F545"/>
      <c r="M545" s="180">
        <v>44728</v>
      </c>
      <c r="N545">
        <v>9.7862025450000001</v>
      </c>
      <c r="O545">
        <v>10.2584777651</v>
      </c>
      <c r="P545" s="180">
        <v>44728</v>
      </c>
      <c r="Q545" s="173">
        <f t="shared" si="46"/>
        <v>-4.6037553613140422E-2</v>
      </c>
      <c r="R545"/>
      <c r="AJ545" s="5" t="s">
        <v>193</v>
      </c>
      <c r="AK545" s="19">
        <f>'Net Income Build'!C25</f>
        <v>4.3972701274164666E-2</v>
      </c>
      <c r="AL545" s="19">
        <f>'Net Income Build'!D25</f>
        <v>2.7607020457780063E-2</v>
      </c>
      <c r="AM545" s="19">
        <f>'Net Income Build'!E25</f>
        <v>2.8016455243638074E-2</v>
      </c>
      <c r="AN545" s="19">
        <f>'Net Income Build'!F25</f>
        <v>2.3743769607204309E-2</v>
      </c>
      <c r="AX545" s="19">
        <f>'Net Income Build'!P25</f>
        <v>2.1348669577960947E-2</v>
      </c>
    </row>
    <row r="546" spans="1:63" ht="14.4" x14ac:dyDescent="0.3">
      <c r="A546" s="180">
        <v>44727</v>
      </c>
      <c r="B546">
        <v>1.6229864409999999</v>
      </c>
      <c r="C546">
        <v>1.1541398355000001</v>
      </c>
      <c r="D546" s="180">
        <v>44727</v>
      </c>
      <c r="E546" s="173">
        <f t="shared" si="47"/>
        <v>0.40623032935769399</v>
      </c>
      <c r="F546"/>
      <c r="M546" s="180">
        <v>44727</v>
      </c>
      <c r="N546">
        <v>10.289032148</v>
      </c>
      <c r="O546">
        <v>10.661723968</v>
      </c>
      <c r="P546" s="180">
        <v>44727</v>
      </c>
      <c r="Q546" s="173">
        <f t="shared" si="46"/>
        <v>-3.4956055992313606E-2</v>
      </c>
      <c r="R546"/>
      <c r="AJ546" s="5" t="s">
        <v>341</v>
      </c>
      <c r="AK546" s="19"/>
      <c r="AL546" s="119">
        <f>(AM545/AL545-1)*3+0.2</f>
        <v>0.24449246377212269</v>
      </c>
      <c r="AM546" s="119">
        <f t="shared" si="59"/>
        <v>-0.25751886874453872</v>
      </c>
      <c r="AN546" s="119">
        <f>(AO522/AN545-1)*3+0.2</f>
        <v>-0.56259525518921527</v>
      </c>
      <c r="AY546" s="5" t="s">
        <v>343</v>
      </c>
    </row>
    <row r="547" spans="1:63" x14ac:dyDescent="0.25">
      <c r="A547" s="180">
        <v>44726</v>
      </c>
      <c r="B547">
        <v>1.6160026359999999</v>
      </c>
      <c r="C547">
        <v>1.1478521881499999</v>
      </c>
      <c r="D547" s="180">
        <v>44726</v>
      </c>
      <c r="E547" s="173">
        <f t="shared" si="47"/>
        <v>0.40784907036203055</v>
      </c>
      <c r="F547"/>
      <c r="M547" s="180">
        <v>44726</v>
      </c>
      <c r="N547">
        <v>10.244757843</v>
      </c>
      <c r="O547">
        <v>10.5913335934</v>
      </c>
      <c r="P547" s="180">
        <v>44726</v>
      </c>
      <c r="Q547" s="173">
        <f t="shared" si="46"/>
        <v>-3.2722579016486515E-2</v>
      </c>
      <c r="R547"/>
      <c r="AJ547" s="5" t="s">
        <v>330</v>
      </c>
      <c r="AK547" s="7">
        <f t="shared" si="60"/>
        <v>4.2372701274164669E-2</v>
      </c>
      <c r="AL547" s="7">
        <f t="shared" si="60"/>
        <v>2.5807020457780064E-2</v>
      </c>
      <c r="AM547" s="7">
        <f t="shared" si="60"/>
        <v>2.7016455243638073E-2</v>
      </c>
      <c r="AN547" s="7">
        <f t="shared" si="60"/>
        <v>2.2343769607204307E-2</v>
      </c>
      <c r="AO547" s="5">
        <v>2013</v>
      </c>
      <c r="AP547" s="5">
        <v>2014</v>
      </c>
      <c r="AQ547" s="5">
        <v>2015</v>
      </c>
      <c r="AR547" s="5">
        <v>2016</v>
      </c>
      <c r="AS547" s="5">
        <v>2017</v>
      </c>
      <c r="AT547" s="5">
        <v>2018</v>
      </c>
      <c r="AU547" s="5">
        <v>2019</v>
      </c>
      <c r="AV547" s="5">
        <v>2020</v>
      </c>
      <c r="AW547" s="5">
        <v>2021</v>
      </c>
      <c r="AX547" s="7">
        <f t="shared" si="60"/>
        <v>4.5486695779609482E-3</v>
      </c>
    </row>
    <row r="548" spans="1:63" ht="14.4" x14ac:dyDescent="0.3">
      <c r="A548" s="180">
        <v>44725</v>
      </c>
      <c r="B548">
        <v>1.6095176739999999</v>
      </c>
      <c r="C548">
        <v>1.1425833490499999</v>
      </c>
      <c r="D548" s="180">
        <v>44725</v>
      </c>
      <c r="E548" s="173">
        <f t="shared" si="47"/>
        <v>0.40866543813913636</v>
      </c>
      <c r="F548"/>
      <c r="M548" s="180">
        <v>44725</v>
      </c>
      <c r="N548">
        <v>10.203645989</v>
      </c>
      <c r="O548">
        <v>10.550156730399999</v>
      </c>
      <c r="P548" s="180">
        <v>44725</v>
      </c>
      <c r="Q548" s="173">
        <f t="shared" si="46"/>
        <v>-3.2844132106733342E-2</v>
      </c>
      <c r="R548"/>
      <c r="AO548" s="77">
        <v>1.1000000000000001E-3</v>
      </c>
      <c r="AP548" s="77">
        <v>8.9999999999999998E-4</v>
      </c>
      <c r="AQ548" s="77">
        <v>1.2999999999999999E-3</v>
      </c>
      <c r="AR548" s="77">
        <v>4.0000000000000001E-3</v>
      </c>
      <c r="AS548" s="77">
        <v>0.01</v>
      </c>
      <c r="AT548" s="77">
        <v>1.83E-2</v>
      </c>
      <c r="AU548" s="77">
        <v>2.1600000000000001E-2</v>
      </c>
      <c r="AV548" s="77">
        <v>3.8E-3</v>
      </c>
      <c r="AW548" s="77">
        <v>8.0000000000000004E-4</v>
      </c>
    </row>
    <row r="549" spans="1:63" ht="14.4" x14ac:dyDescent="0.3">
      <c r="A549" s="180">
        <v>44722</v>
      </c>
      <c r="B549">
        <v>1.6501733970000001</v>
      </c>
      <c r="C549">
        <v>1.1759756050500001</v>
      </c>
      <c r="D549" s="180">
        <v>44722</v>
      </c>
      <c r="E549" s="173">
        <f t="shared" si="47"/>
        <v>0.40323777969002861</v>
      </c>
      <c r="F549"/>
      <c r="M549" s="180">
        <v>44722</v>
      </c>
      <c r="N549">
        <v>10.461385691</v>
      </c>
      <c r="O549">
        <v>10.852776980150001</v>
      </c>
      <c r="P549" s="180">
        <v>44722</v>
      </c>
      <c r="Q549" s="173">
        <f t="shared" si="46"/>
        <v>-3.6063699628755372E-2</v>
      </c>
      <c r="R549"/>
      <c r="AK549" s="5">
        <v>2009</v>
      </c>
      <c r="AL549" s="5">
        <v>2010</v>
      </c>
      <c r="AM549" s="5">
        <v>2011</v>
      </c>
      <c r="AN549" s="5">
        <v>2012</v>
      </c>
      <c r="AO549" s="77">
        <f>AO548/AN571-1</f>
        <v>-0.2142857142857143</v>
      </c>
      <c r="AP549" s="77">
        <f t="shared" ref="AM549:BD572" si="86">AP548/AO548-1</f>
        <v>-0.18181818181818188</v>
      </c>
      <c r="AQ549" s="77">
        <f t="shared" si="86"/>
        <v>0.44444444444444442</v>
      </c>
      <c r="AR549" s="77">
        <f t="shared" si="86"/>
        <v>2.0769230769230771</v>
      </c>
      <c r="AS549" s="77">
        <f t="shared" si="86"/>
        <v>1.5</v>
      </c>
      <c r="AT549" s="77">
        <f t="shared" si="86"/>
        <v>0.83000000000000007</v>
      </c>
      <c r="AU549" s="77">
        <f t="shared" si="86"/>
        <v>0.18032786885245899</v>
      </c>
      <c r="AV549" s="77">
        <f t="shared" si="86"/>
        <v>-0.82407407407407407</v>
      </c>
      <c r="AW549" s="77">
        <f t="shared" si="86"/>
        <v>-0.78947368421052633</v>
      </c>
      <c r="AX549" s="5">
        <v>2022</v>
      </c>
    </row>
    <row r="550" spans="1:63" ht="14.4" x14ac:dyDescent="0.3">
      <c r="A550" s="180">
        <v>44721</v>
      </c>
      <c r="B550">
        <v>1.7703946150000001</v>
      </c>
      <c r="C550">
        <v>1.2167557733500001</v>
      </c>
      <c r="D550" s="180">
        <v>44721</v>
      </c>
      <c r="E550" s="173">
        <f t="shared" si="47"/>
        <v>0.45501229891493244</v>
      </c>
      <c r="F550"/>
      <c r="M550" s="180">
        <v>44721</v>
      </c>
      <c r="N550">
        <v>11.22353622</v>
      </c>
      <c r="O550">
        <v>11.22404805595</v>
      </c>
      <c r="P550" s="180">
        <v>44721</v>
      </c>
      <c r="Q550" s="173">
        <f t="shared" si="46"/>
        <v>-4.5601724747510404E-5</v>
      </c>
      <c r="R550"/>
      <c r="AJ550" s="5" t="s">
        <v>315</v>
      </c>
      <c r="AK550" s="77">
        <v>1.6000000000000001E-3</v>
      </c>
      <c r="AL550" s="77">
        <v>1.8E-3</v>
      </c>
      <c r="AM550" s="77">
        <v>1E-3</v>
      </c>
      <c r="AN550" s="77">
        <v>1.4000000000000002E-3</v>
      </c>
      <c r="AO550" s="7">
        <f>'Net Income Build'!G7</f>
        <v>1.46E-2</v>
      </c>
      <c r="AP550" s="7">
        <f>'Net Income Build'!H7</f>
        <v>1.5800000000000002E-2</v>
      </c>
      <c r="AQ550" s="7">
        <f>'Net Income Build'!I7</f>
        <v>9.7000000000000003E-3</v>
      </c>
      <c r="AR550" s="7">
        <f>'Net Income Build'!J7</f>
        <v>7.8000000000000014E-3</v>
      </c>
      <c r="AS550" s="7">
        <f>'Net Income Build'!K7</f>
        <v>1.49E-2</v>
      </c>
      <c r="AT550" s="7">
        <f>'Net Income Build'!L7</f>
        <v>2.1000000000000001E-2</v>
      </c>
      <c r="AU550" s="7">
        <f>'Net Income Build'!M7</f>
        <v>2.1899999999999999E-2</v>
      </c>
      <c r="AV550" s="7">
        <f>'Net Income Build'!N7</f>
        <v>5.8999999999999999E-3</v>
      </c>
      <c r="AW550" s="7">
        <f>'Net Income Build'!O7</f>
        <v>2.5999999999999999E-3</v>
      </c>
      <c r="AX550" s="78">
        <v>1.6799999999999999E-2</v>
      </c>
    </row>
    <row r="551" spans="1:63" ht="14.4" x14ac:dyDescent="0.3">
      <c r="A551" s="180">
        <v>44720</v>
      </c>
      <c r="B551">
        <v>1.816537614</v>
      </c>
      <c r="C551">
        <v>1.25512793015</v>
      </c>
      <c r="D551" s="180">
        <v>44720</v>
      </c>
      <c r="E551" s="173">
        <f t="shared" si="47"/>
        <v>0.44729279809979694</v>
      </c>
      <c r="F551"/>
      <c r="M551" s="180">
        <v>44720</v>
      </c>
      <c r="N551">
        <v>11.516062875999999</v>
      </c>
      <c r="O551">
        <v>11.5770612362</v>
      </c>
      <c r="P551" s="180">
        <v>44720</v>
      </c>
      <c r="Q551" s="173">
        <f t="shared" si="46"/>
        <v>-5.2688984670191535E-3</v>
      </c>
      <c r="R551"/>
      <c r="AJ551" s="5" t="s">
        <v>335</v>
      </c>
      <c r="AK551" s="77"/>
      <c r="AL551" s="119">
        <f>AL550/AK550-1</f>
        <v>0.125</v>
      </c>
      <c r="AM551" s="119">
        <f t="shared" ref="AM551" si="87">AM550/AL550-1</f>
        <v>-0.44444444444444442</v>
      </c>
      <c r="AN551" s="119">
        <f t="shared" ref="AN551" si="88">AN550/AM550-1</f>
        <v>0.40000000000000013</v>
      </c>
      <c r="AO551" s="77">
        <f>AO550/AN573-1</f>
        <v>-4.5751633986928053E-2</v>
      </c>
      <c r="AP551" s="77">
        <f t="shared" ref="AM551:AY574" si="89">AP550/AO550-1</f>
        <v>8.2191780821917915E-2</v>
      </c>
      <c r="AQ551" s="77">
        <f t="shared" si="89"/>
        <v>-0.38607594936708867</v>
      </c>
      <c r="AR551" s="77">
        <f t="shared" si="89"/>
        <v>-0.19587628865979367</v>
      </c>
      <c r="AS551" s="77">
        <f t="shared" si="89"/>
        <v>0.91025641025640991</v>
      </c>
      <c r="AT551" s="77">
        <f t="shared" si="89"/>
        <v>0.4093959731543626</v>
      </c>
      <c r="AU551" s="77">
        <f t="shared" si="89"/>
        <v>4.2857142857142705E-2</v>
      </c>
      <c r="AV551" s="77">
        <f t="shared" si="89"/>
        <v>-0.73059360730593603</v>
      </c>
      <c r="AW551" s="77">
        <f t="shared" si="89"/>
        <v>-0.55932203389830515</v>
      </c>
      <c r="AX551" s="119"/>
    </row>
    <row r="552" spans="1:63" x14ac:dyDescent="0.25">
      <c r="A552" s="180">
        <v>44719</v>
      </c>
      <c r="B552">
        <v>1.8561956500000001</v>
      </c>
      <c r="C552">
        <v>1.27860643845</v>
      </c>
      <c r="D552" s="180">
        <v>44719</v>
      </c>
      <c r="E552" s="173">
        <f t="shared" si="47"/>
        <v>0.45173338267417679</v>
      </c>
      <c r="F552"/>
      <c r="M552" s="180">
        <v>44719</v>
      </c>
      <c r="N552">
        <v>11.767477677</v>
      </c>
      <c r="O552">
        <v>11.80327645565</v>
      </c>
      <c r="P552" s="180">
        <v>44719</v>
      </c>
      <c r="Q552" s="173">
        <f t="shared" si="46"/>
        <v>-3.0329526538254705E-3</v>
      </c>
      <c r="R552"/>
      <c r="AJ552" s="5" t="s">
        <v>331</v>
      </c>
      <c r="AK552" s="7">
        <f>'Net Income Build'!C37</f>
        <v>1.6228710291506878E-2</v>
      </c>
      <c r="AL552" s="7">
        <f>'Net Income Build'!D37</f>
        <v>9.3600170431416153E-3</v>
      </c>
      <c r="AM552" s="7">
        <f>'Net Income Build'!E37</f>
        <v>7.7881829466060473E-3</v>
      </c>
      <c r="AN552" s="7">
        <f>'Net Income Build'!F37</f>
        <v>5.562073569168575E-3</v>
      </c>
      <c r="AO552" s="7">
        <f>'Net Income Build'!G13</f>
        <v>1.41E-2</v>
      </c>
      <c r="AP552" s="7">
        <f>'Net Income Build'!H13</f>
        <v>1.52E-2</v>
      </c>
      <c r="AQ552" s="7">
        <f>'Net Income Build'!I13</f>
        <v>1.4800000000000001E-2</v>
      </c>
      <c r="AR552" s="7">
        <f>'Net Income Build'!J13</f>
        <v>1.7899999999999999E-2</v>
      </c>
      <c r="AS552" s="7">
        <f>'Net Income Build'!K13</f>
        <v>2.23E-2</v>
      </c>
      <c r="AT552" s="7">
        <f>'Net Income Build'!L13</f>
        <v>2.87E-2</v>
      </c>
      <c r="AU552" s="7">
        <f>'Net Income Build'!M13</f>
        <v>2.87E-2</v>
      </c>
      <c r="AV552" s="7">
        <f>'Net Income Build'!N13</f>
        <v>1.9400000000000001E-2</v>
      </c>
      <c r="AW552" s="7">
        <f>'Net Income Build'!O13</f>
        <v>1.5299999999999999E-2</v>
      </c>
      <c r="AX552" s="7">
        <f>'Net Income Build'!P37</f>
        <v>7.9909704870212168E-3</v>
      </c>
      <c r="AY552" s="5" t="s">
        <v>344</v>
      </c>
    </row>
    <row r="553" spans="1:63" ht="14.4" x14ac:dyDescent="0.3">
      <c r="A553" s="180">
        <v>44718</v>
      </c>
      <c r="B553">
        <v>1.8325005969999999</v>
      </c>
      <c r="C553">
        <v>1.2677314555000001</v>
      </c>
      <c r="D553" s="180">
        <v>44718</v>
      </c>
      <c r="E553" s="173">
        <f t="shared" si="47"/>
        <v>0.4454958808900516</v>
      </c>
      <c r="F553"/>
      <c r="M553" s="180">
        <v>44718</v>
      </c>
      <c r="N553">
        <v>11.617261286</v>
      </c>
      <c r="O553">
        <v>11.7089055778</v>
      </c>
      <c r="P553" s="180">
        <v>44718</v>
      </c>
      <c r="Q553" s="173">
        <f t="shared" si="46"/>
        <v>-7.8268879350907646E-3</v>
      </c>
      <c r="R553"/>
      <c r="AJ553" s="5" t="s">
        <v>342</v>
      </c>
      <c r="AK553" s="7"/>
      <c r="AL553" s="119">
        <f>(AM552/AL552-1)*2+0.2</f>
        <v>-0.13586137488655553</v>
      </c>
      <c r="AM553" s="119">
        <f t="shared" si="70"/>
        <v>-0.37166335015475499</v>
      </c>
      <c r="AN553" s="119">
        <f>(AO529/AN552-1)*2+0.2</f>
        <v>-0.19390612466974905</v>
      </c>
      <c r="AO553" s="77">
        <f>AO552/AN575-1</f>
        <v>-0.12422360248447206</v>
      </c>
      <c r="AP553" s="77">
        <f t="shared" ref="AM553:AY576" si="90">AP552/AO552-1</f>
        <v>7.8014184397163122E-2</v>
      </c>
      <c r="AQ553" s="77">
        <f t="shared" si="90"/>
        <v>-2.6315789473684181E-2</v>
      </c>
      <c r="AR553" s="77">
        <f t="shared" si="90"/>
        <v>0.20945945945945943</v>
      </c>
      <c r="AS553" s="77">
        <f t="shared" si="90"/>
        <v>0.24581005586592175</v>
      </c>
      <c r="AT553" s="77">
        <f t="shared" si="90"/>
        <v>0.2869955156950672</v>
      </c>
      <c r="AU553" s="77">
        <f t="shared" si="90"/>
        <v>0</v>
      </c>
      <c r="AV553" s="77">
        <f t="shared" si="90"/>
        <v>-0.3240418118466899</v>
      </c>
      <c r="AW553" s="77">
        <f t="shared" si="90"/>
        <v>-0.21134020618556704</v>
      </c>
    </row>
    <row r="554" spans="1:63" x14ac:dyDescent="0.25">
      <c r="A554" s="180">
        <v>44715</v>
      </c>
      <c r="B554">
        <v>1.819281251</v>
      </c>
      <c r="C554">
        <v>1.2632103018500001</v>
      </c>
      <c r="D554" s="180">
        <v>44715</v>
      </c>
      <c r="E554" s="173">
        <f t="shared" si="47"/>
        <v>0.44020457111188971</v>
      </c>
      <c r="F554"/>
      <c r="M554" s="180">
        <v>44715</v>
      </c>
      <c r="N554">
        <v>11.533456353</v>
      </c>
      <c r="O554">
        <v>11.67344010095</v>
      </c>
      <c r="P554" s="180">
        <v>44715</v>
      </c>
      <c r="Q554" s="173">
        <f t="shared" si="46"/>
        <v>-1.1991644856995293E-2</v>
      </c>
      <c r="R554"/>
      <c r="AJ554" s="5" t="s">
        <v>330</v>
      </c>
      <c r="AK554" s="7">
        <f t="shared" si="71"/>
        <v>1.4628710291506877E-2</v>
      </c>
      <c r="AL554" s="7">
        <f t="shared" si="71"/>
        <v>7.5600170431416158E-3</v>
      </c>
      <c r="AM554" s="7">
        <f t="shared" si="71"/>
        <v>6.7881829466060473E-3</v>
      </c>
      <c r="AN554" s="7">
        <f t="shared" si="71"/>
        <v>4.1620735691685748E-3</v>
      </c>
      <c r="AO554" s="19">
        <f>'Net Income Build'!G19</f>
        <v>6.0174132497075296E-2</v>
      </c>
      <c r="AP554" s="19">
        <f>'Net Income Build'!H19</f>
        <v>5.1999999999999998E-2</v>
      </c>
      <c r="AQ554" s="19">
        <f>'Net Income Build'!I19</f>
        <v>4.3499999999999997E-2</v>
      </c>
      <c r="AR554" s="19">
        <f>'Net Income Build'!J19</f>
        <v>4.2699999999999988E-2</v>
      </c>
      <c r="AS554" s="19">
        <f>'Net Income Build'!K19</f>
        <v>4.3999999999999997E-2</v>
      </c>
      <c r="AT554" s="19">
        <f>'Net Income Build'!L19</f>
        <v>4.9699999999999987E-2</v>
      </c>
      <c r="AU554" s="19">
        <f>'Net Income Build'!M19</f>
        <v>5.1499999999999997E-2</v>
      </c>
      <c r="AV554" s="19">
        <f>'Net Income Build'!N19</f>
        <v>3.9800000000000002E-2</v>
      </c>
      <c r="AW554" s="19">
        <f>'Net Income Build'!O19</f>
        <v>3.5900000000000001E-2</v>
      </c>
      <c r="AX554" s="7">
        <f t="shared" si="71"/>
        <v>-8.8090295129787822E-3</v>
      </c>
    </row>
    <row r="555" spans="1:63" ht="14.4" x14ac:dyDescent="0.3">
      <c r="A555" s="180">
        <v>44714</v>
      </c>
      <c r="B555">
        <v>1.8532025910000001</v>
      </c>
      <c r="C555">
        <v>1.2785334641999999</v>
      </c>
      <c r="D555" s="180">
        <v>44714</v>
      </c>
      <c r="E555" s="173">
        <f t="shared" si="47"/>
        <v>0.44947523306289083</v>
      </c>
      <c r="F555"/>
      <c r="M555" s="180">
        <v>44714</v>
      </c>
      <c r="N555">
        <v>11.748502974999999</v>
      </c>
      <c r="O555">
        <v>11.816619006150001</v>
      </c>
      <c r="P555" s="180">
        <v>44714</v>
      </c>
      <c r="Q555" s="173">
        <f t="shared" si="46"/>
        <v>-5.7644264501165946E-3</v>
      </c>
      <c r="R555"/>
      <c r="AO555" s="77">
        <f>AO554/AN577-1</f>
        <v>-7.9155733429699504E-2</v>
      </c>
      <c r="AP555" s="77">
        <f t="shared" ref="AM555:AY578" si="91">AP554/AO554-1</f>
        <v>-0.13584130186625609</v>
      </c>
      <c r="AQ555" s="77">
        <f t="shared" si="91"/>
        <v>-0.16346153846153844</v>
      </c>
      <c r="AR555" s="77">
        <f t="shared" si="91"/>
        <v>-1.8390804597701371E-2</v>
      </c>
      <c r="AS555" s="77">
        <f t="shared" si="91"/>
        <v>3.0444964871194635E-2</v>
      </c>
      <c r="AT555" s="77">
        <f t="shared" si="91"/>
        <v>0.12954545454545441</v>
      </c>
      <c r="AU555" s="77">
        <f t="shared" si="91"/>
        <v>3.6217303822937863E-2</v>
      </c>
      <c r="AV555" s="77">
        <f t="shared" si="91"/>
        <v>-0.22718446601941744</v>
      </c>
      <c r="AW555" s="77">
        <f t="shared" si="91"/>
        <v>-9.7989949748743754E-2</v>
      </c>
      <c r="BI555" s="5" t="s">
        <v>141</v>
      </c>
      <c r="BJ555" s="5" t="s">
        <v>324</v>
      </c>
    </row>
    <row r="556" spans="1:63" x14ac:dyDescent="0.25">
      <c r="A556" s="180">
        <v>44713</v>
      </c>
      <c r="B556">
        <v>1.7838633820000001</v>
      </c>
      <c r="C556">
        <v>1.25200691255</v>
      </c>
      <c r="D556" s="180">
        <v>44713</v>
      </c>
      <c r="E556" s="173">
        <f t="shared" si="47"/>
        <v>0.42480314135546754</v>
      </c>
      <c r="F556"/>
      <c r="M556" s="180">
        <v>44713</v>
      </c>
      <c r="N556">
        <v>11.308922379</v>
      </c>
      <c r="O556">
        <v>11.568324361449999</v>
      </c>
      <c r="P556" s="180">
        <v>44713</v>
      </c>
      <c r="Q556" s="173">
        <f t="shared" si="46"/>
        <v>-2.2423470707168613E-2</v>
      </c>
      <c r="R556"/>
      <c r="AK556" s="5">
        <v>2009</v>
      </c>
      <c r="AL556" s="5">
        <v>2010</v>
      </c>
      <c r="AM556" s="5">
        <v>2011</v>
      </c>
      <c r="AN556" s="5">
        <v>2012</v>
      </c>
      <c r="AO556" s="19">
        <f>'Net Income Build'!G25</f>
        <v>1.7708140926284342E-2</v>
      </c>
      <c r="AP556" s="19">
        <f>'Net Income Build'!H25</f>
        <v>1.9322381860107259E-2</v>
      </c>
      <c r="AQ556" s="19">
        <f>'Net Income Build'!I25</f>
        <v>1.6222268184327794E-2</v>
      </c>
      <c r="AR556" s="19">
        <f>'Net Income Build'!J25</f>
        <v>1.6565675882257942E-2</v>
      </c>
      <c r="AS556" s="19">
        <f>'Net Income Build'!K25</f>
        <v>1.9738178993808957E-2</v>
      </c>
      <c r="AT556" s="19">
        <f>'Net Income Build'!L25</f>
        <v>2.2501065215046984E-2</v>
      </c>
      <c r="AU556" s="19">
        <f>'Net Income Build'!M25</f>
        <v>2.4017107739817512E-2</v>
      </c>
      <c r="AV556" s="19">
        <f>'Net Income Build'!N25</f>
        <v>2.0500000000000001E-2</v>
      </c>
      <c r="AW556" s="19">
        <f>'Net Income Build'!O25</f>
        <v>1.7470437064731184E-2</v>
      </c>
      <c r="AX556" s="5">
        <v>2022</v>
      </c>
      <c r="BH556" s="110" t="s">
        <v>156</v>
      </c>
      <c r="BI556" s="117">
        <f>SUM(BI557:BI561)</f>
        <v>54284875</v>
      </c>
      <c r="BJ556" s="118">
        <f>SUMPRODUCT(BJ557:BJ561,BI557:BI561)/BI556</f>
        <v>2.1232516821674548E-2</v>
      </c>
    </row>
    <row r="557" spans="1:63" ht="14.4" x14ac:dyDescent="0.3">
      <c r="A557" s="180">
        <v>44712</v>
      </c>
      <c r="B557">
        <v>1.8342465480000001</v>
      </c>
      <c r="C557">
        <v>1.2690283205999999</v>
      </c>
      <c r="D557" s="180">
        <v>44712</v>
      </c>
      <c r="E557" s="173">
        <f t="shared" si="47"/>
        <v>0.44539449453166141</v>
      </c>
      <c r="F557"/>
      <c r="M557" s="180">
        <v>44712</v>
      </c>
      <c r="N557">
        <v>11.628329862999999</v>
      </c>
      <c r="O557">
        <v>11.7240773453</v>
      </c>
      <c r="P557" s="180">
        <v>44712</v>
      </c>
      <c r="Q557" s="173">
        <f t="shared" si="46"/>
        <v>-8.1667392222027485E-3</v>
      </c>
      <c r="R557"/>
      <c r="AJ557" s="5" t="s">
        <v>315</v>
      </c>
      <c r="AK557" s="77">
        <v>1.6000000000000001E-3</v>
      </c>
      <c r="AL557" s="77">
        <v>1.8E-3</v>
      </c>
      <c r="AM557" s="77">
        <v>1E-3</v>
      </c>
      <c r="AN557" s="77">
        <v>1.4000000000000002E-3</v>
      </c>
      <c r="AO557" s="77">
        <f>AO556/AN579-1</f>
        <v>-0.25419841839640511</v>
      </c>
      <c r="AP557" s="77">
        <f t="shared" ref="AP557" si="92">AP556/AO556-1</f>
        <v>9.1158125550429014E-2</v>
      </c>
      <c r="AQ557" s="77">
        <f t="shared" ref="AQ557" si="93">AQ556/AP556-1</f>
        <v>-0.1604415903910853</v>
      </c>
      <c r="AR557" s="77">
        <f t="shared" ref="AR557" si="94">AR556/AQ556-1</f>
        <v>2.1168907703172479E-2</v>
      </c>
      <c r="AS557" s="77">
        <f t="shared" ref="AS557" si="95">AS556/AR556-1</f>
        <v>0.1915106352496494</v>
      </c>
      <c r="AT557" s="77">
        <f t="shared" ref="AT557" si="96">AT556/AS556-1</f>
        <v>0.13997675378790664</v>
      </c>
      <c r="AU557" s="77">
        <f t="shared" ref="AU557" si="97">AU556/AT556-1</f>
        <v>6.7376477970328086E-2</v>
      </c>
      <c r="AV557" s="77">
        <f t="shared" ref="AV557" si="98">AV556/AU556-1</f>
        <v>-0.14644176883907489</v>
      </c>
      <c r="AW557" s="77">
        <f t="shared" ref="AW557" si="99">AW556/AV556-1</f>
        <v>-0.14778355781799102</v>
      </c>
      <c r="AX557" s="78">
        <v>1.6799999999999999E-2</v>
      </c>
      <c r="BH557" s="5" t="s">
        <v>320</v>
      </c>
      <c r="BI557" s="112">
        <v>8434655</v>
      </c>
      <c r="BJ557" s="7">
        <v>2.3599999999999999E-2</v>
      </c>
    </row>
    <row r="558" spans="1:63" x14ac:dyDescent="0.25">
      <c r="A558" s="180">
        <v>44708</v>
      </c>
      <c r="B558">
        <v>1.831752332</v>
      </c>
      <c r="C558">
        <v>1.2708315113499999</v>
      </c>
      <c r="D558" s="180">
        <v>44708</v>
      </c>
      <c r="E558" s="173">
        <f t="shared" si="47"/>
        <v>0.44138095069277578</v>
      </c>
      <c r="F558"/>
      <c r="M558" s="180">
        <v>44708</v>
      </c>
      <c r="N558">
        <v>11.612517610999999</v>
      </c>
      <c r="O558">
        <v>11.74287411475</v>
      </c>
      <c r="P558" s="180">
        <v>44708</v>
      </c>
      <c r="Q558" s="173">
        <f t="shared" si="46"/>
        <v>-1.1100902766747914E-2</v>
      </c>
      <c r="R558"/>
      <c r="AJ558" s="5" t="s">
        <v>332</v>
      </c>
      <c r="AK558" s="19">
        <f>'Net Income Build'!D44</f>
        <v>2.69E-2</v>
      </c>
      <c r="AL558" s="19">
        <f>'Net Income Build'!E44</f>
        <v>2.5700000000000001E-2</v>
      </c>
      <c r="AM558" s="19">
        <f>'Net Income Build'!F44</f>
        <v>2.1000000000000001E-2</v>
      </c>
      <c r="AN558" s="19">
        <f>'Net Income Build'!G44</f>
        <v>2.06E-2</v>
      </c>
      <c r="AO558" s="7">
        <f>'Net Income Build'!G37</f>
        <v>4.4666061467889583E-3</v>
      </c>
      <c r="AP558" s="7">
        <f>'Net Income Build'!H37</f>
        <v>4.0661656286620782E-3</v>
      </c>
      <c r="AQ558" s="7">
        <f>'Net Income Build'!I37</f>
        <v>4.1232076485628096E-3</v>
      </c>
      <c r="AR558" s="7">
        <f>'Net Income Build'!J37</f>
        <v>4.4025131918842674E-3</v>
      </c>
      <c r="AS558" s="7">
        <f>'Net Income Build'!K37</f>
        <v>5.7659105985879266E-3</v>
      </c>
      <c r="AT558" s="7">
        <f>'Net Income Build'!L37</f>
        <v>1.0602730390964843E-2</v>
      </c>
      <c r="AU558" s="7">
        <f>'Net Income Build'!M37</f>
        <v>1.4711687688583023E-2</v>
      </c>
      <c r="AV558" s="7">
        <f>'Net Income Build'!N37</f>
        <v>6.8576017013379379E-3</v>
      </c>
      <c r="AW558" s="7">
        <f>'Net Income Build'!O37</f>
        <v>2.2891018574364083E-3</v>
      </c>
      <c r="BH558" s="5" t="s">
        <v>319</v>
      </c>
      <c r="BI558" s="112">
        <v>10433839</v>
      </c>
      <c r="BJ558" s="7">
        <v>3.32E-2</v>
      </c>
    </row>
    <row r="559" spans="1:63" ht="14.4" x14ac:dyDescent="0.3">
      <c r="A559" s="180">
        <v>44707</v>
      </c>
      <c r="B559">
        <v>1.8070595920000001</v>
      </c>
      <c r="C559">
        <v>1.25699564845</v>
      </c>
      <c r="D559" s="180">
        <v>44707</v>
      </c>
      <c r="E559" s="173">
        <f t="shared" si="47"/>
        <v>0.43760210644188258</v>
      </c>
      <c r="F559"/>
      <c r="M559" s="180">
        <v>44707</v>
      </c>
      <c r="N559">
        <v>11.45597632</v>
      </c>
      <c r="O559">
        <v>11.6139214369</v>
      </c>
      <c r="P559" s="180">
        <v>44707</v>
      </c>
      <c r="Q559" s="173">
        <f t="shared" si="46"/>
        <v>-1.3599637104326706E-2</v>
      </c>
      <c r="R559"/>
      <c r="AJ559" s="5" t="s">
        <v>330</v>
      </c>
      <c r="AK559" s="7" t="e">
        <f>#REF!-AK557</f>
        <v>#REF!</v>
      </c>
      <c r="AL559" s="7">
        <f t="shared" si="72"/>
        <v>2.5100000000000001E-2</v>
      </c>
      <c r="AM559" s="7">
        <f t="shared" si="72"/>
        <v>2.47E-2</v>
      </c>
      <c r="AN559" s="7">
        <f t="shared" si="72"/>
        <v>1.9599999999999999E-2</v>
      </c>
      <c r="AO559" s="77">
        <f>AO558/AN581-1</f>
        <v>-0.19695306233487453</v>
      </c>
      <c r="AP559" s="77">
        <f t="shared" ref="AP559" si="100">AP558/AO558-1</f>
        <v>-8.9652076983495976E-2</v>
      </c>
      <c r="AQ559" s="77">
        <f t="shared" ref="AQ559" si="101">AQ558/AP558-1</f>
        <v>1.402845459581048E-2</v>
      </c>
      <c r="AR559" s="77">
        <f t="shared" ref="AR559" si="102">AR558/AQ558-1</f>
        <v>6.7739868356815114E-2</v>
      </c>
      <c r="AS559" s="77">
        <f t="shared" ref="AS559" si="103">AS558/AR558-1</f>
        <v>0.30968616044512687</v>
      </c>
      <c r="AT559" s="77">
        <f t="shared" ref="AT559" si="104">AT558/AS558-1</f>
        <v>0.83886486092265389</v>
      </c>
      <c r="AU559" s="77">
        <f t="shared" ref="AU559" si="105">AU558/AT558-1</f>
        <v>0.38753765738678436</v>
      </c>
      <c r="AV559" s="77">
        <f t="shared" ref="AV559" si="106">AV558/AU558-1</f>
        <v>-0.53386709625029849</v>
      </c>
      <c r="AW559" s="77">
        <f t="shared" ref="AW559" si="107">AW558/AV558-1</f>
        <v>-0.66619498227932983</v>
      </c>
      <c r="AX559" s="7">
        <f>AW535-AX557</f>
        <v>1.9900000000000004E-2</v>
      </c>
      <c r="AY559" s="5" t="s">
        <v>345</v>
      </c>
      <c r="BH559" s="5" t="s">
        <v>321</v>
      </c>
      <c r="BI559" s="112">
        <v>2200124</v>
      </c>
      <c r="BJ559" s="7">
        <v>7.1999999999999998E-3</v>
      </c>
    </row>
    <row r="560" spans="1:63" x14ac:dyDescent="0.25">
      <c r="A560" s="180">
        <v>44706</v>
      </c>
      <c r="B560">
        <v>1.7611660149999999</v>
      </c>
      <c r="C560">
        <v>1.2311712932500001</v>
      </c>
      <c r="D560" s="180">
        <v>44706</v>
      </c>
      <c r="E560" s="173">
        <f t="shared" si="47"/>
        <v>0.43048008401084431</v>
      </c>
      <c r="F560"/>
      <c r="M560" s="180">
        <v>44706</v>
      </c>
      <c r="N560">
        <v>11.165030889000001</v>
      </c>
      <c r="O560">
        <v>11.380730306549999</v>
      </c>
      <c r="P560" s="180">
        <v>44706</v>
      </c>
      <c r="Q560" s="173">
        <f t="shared" si="46"/>
        <v>-1.8953038314760563E-2</v>
      </c>
      <c r="R560"/>
      <c r="AO560" s="7">
        <f>'Net Income Build'!G50</f>
        <v>3.4746937885100325E-2</v>
      </c>
      <c r="AP560" s="7">
        <f>'Net Income Build'!H50</f>
        <v>3.2555471656499226E-2</v>
      </c>
      <c r="AQ560" s="7">
        <f>'Net Income Build'!I50</f>
        <v>3.4287942628330112E-2</v>
      </c>
      <c r="AR560" s="7">
        <f>'Net Income Build'!J50</f>
        <v>2.5248651150446489E-2</v>
      </c>
      <c r="AS560" s="7">
        <f>'Net Income Build'!K50</f>
        <v>3.2207001091822639E-2</v>
      </c>
      <c r="AT560" s="7">
        <f>'Net Income Build'!L50</f>
        <v>5.8475749224351101E-2</v>
      </c>
      <c r="AU560" s="7">
        <f>'Net Income Build'!M50</f>
        <v>4.4998764156030921E-2</v>
      </c>
      <c r="AV560" s="7">
        <f>'Net Income Build'!N50</f>
        <v>2.4084719259320569E-2</v>
      </c>
      <c r="AW560" s="7">
        <f>'Net Income Build'!O50</f>
        <v>2.0922074316688587E-2</v>
      </c>
      <c r="BH560" s="5" t="s">
        <v>322</v>
      </c>
      <c r="BI560" s="112">
        <v>16289320</v>
      </c>
      <c r="BJ560" s="7">
        <v>3.6299999999999999E-2</v>
      </c>
      <c r="BK560" s="19">
        <f>SUMPRODUCT(BJ557:BJ560,BI557:BI560)/SUM(BI557:BI560)</f>
        <v>3.0853001619093646E-2</v>
      </c>
    </row>
    <row r="561" spans="1:62" ht="14.4" x14ac:dyDescent="0.3">
      <c r="A561" s="180">
        <v>44705</v>
      </c>
      <c r="B561">
        <v>1.723004508</v>
      </c>
      <c r="C561">
        <v>1.2096769522499999</v>
      </c>
      <c r="D561" s="180">
        <v>44705</v>
      </c>
      <c r="E561" s="173">
        <f t="shared" si="47"/>
        <v>0.42435094327887335</v>
      </c>
      <c r="F561"/>
      <c r="M561" s="180">
        <v>44705</v>
      </c>
      <c r="N561">
        <v>10.923103439</v>
      </c>
      <c r="O561">
        <v>11.19187560085</v>
      </c>
      <c r="P561" s="180">
        <v>44705</v>
      </c>
      <c r="Q561" s="173">
        <f t="shared" si="46"/>
        <v>-2.4014934711174558E-2</v>
      </c>
      <c r="R561"/>
      <c r="AK561" s="5">
        <v>2009</v>
      </c>
      <c r="AL561" s="5">
        <v>2010</v>
      </c>
      <c r="AM561" s="5">
        <v>2011</v>
      </c>
      <c r="AN561" s="5">
        <v>2012</v>
      </c>
      <c r="AO561" s="77">
        <f>AO560/AN583-1</f>
        <v>-8.0876608166068009E-2</v>
      </c>
      <c r="AP561" s="77">
        <f t="shared" ref="AP561" si="108">AP560/AO560-1</f>
        <v>-6.3069333932323612E-2</v>
      </c>
      <c r="AQ561" s="77">
        <f t="shared" ref="AQ561" si="109">AQ560/AP560-1</f>
        <v>5.3215969042335276E-2</v>
      </c>
      <c r="AR561" s="77">
        <f t="shared" ref="AR561" si="110">AR560/AQ560-1</f>
        <v>-0.26362886732127777</v>
      </c>
      <c r="AS561" s="77">
        <f t="shared" ref="AS561" si="111">AS560/AR560-1</f>
        <v>0.27559293761532677</v>
      </c>
      <c r="AT561" s="77">
        <f t="shared" ref="AT561" si="112">AT560/AS560-1</f>
        <v>0.81562229459476443</v>
      </c>
      <c r="AU561" s="77">
        <f t="shared" ref="AU561" si="113">AU560/AT560-1</f>
        <v>-0.23047135345993908</v>
      </c>
      <c r="AV561" s="77">
        <f t="shared" ref="AV561" si="114">AV560/AU560-1</f>
        <v>-0.46476931731262594</v>
      </c>
      <c r="AW561" s="77">
        <f t="shared" ref="AW561" si="115">AW560/AV560-1</f>
        <v>-0.13131334056999922</v>
      </c>
      <c r="AX561" s="5">
        <v>2022</v>
      </c>
      <c r="BE561" s="5" t="s">
        <v>141</v>
      </c>
      <c r="BF561" s="5" t="s">
        <v>171</v>
      </c>
      <c r="BH561" s="5" t="s">
        <v>323</v>
      </c>
      <c r="BI561" s="112">
        <v>16926937</v>
      </c>
      <c r="BJ561" s="116">
        <v>0</v>
      </c>
    </row>
    <row r="562" spans="1:62" ht="14.4" x14ac:dyDescent="0.3">
      <c r="A562" s="180">
        <v>44704</v>
      </c>
      <c r="B562">
        <v>1.7664038689999999</v>
      </c>
      <c r="C562">
        <v>1.21455028385</v>
      </c>
      <c r="D562" s="180">
        <v>44704</v>
      </c>
      <c r="E562" s="173">
        <f t="shared" si="47"/>
        <v>0.45436866014363819</v>
      </c>
      <c r="F562"/>
      <c r="M562" s="180">
        <v>44704</v>
      </c>
      <c r="N562">
        <v>11.198236617999999</v>
      </c>
      <c r="O562">
        <v>11.227442019650001</v>
      </c>
      <c r="P562" s="180">
        <v>44704</v>
      </c>
      <c r="Q562" s="173">
        <f t="shared" si="46"/>
        <v>-2.6012516117996255E-3</v>
      </c>
      <c r="R562"/>
      <c r="AJ562" s="5" t="s">
        <v>315</v>
      </c>
      <c r="AK562" s="77">
        <v>1.6000000000000001E-3</v>
      </c>
      <c r="AL562" s="77">
        <v>1.8E-3</v>
      </c>
      <c r="AM562" s="77">
        <v>1E-3</v>
      </c>
      <c r="AN562" s="77">
        <v>1.4000000000000002E-3</v>
      </c>
      <c r="AO562" s="7">
        <f>'Net Income Build'!G44</f>
        <v>2.06E-2</v>
      </c>
      <c r="AP562" s="7">
        <f>'Net Income Build'!H44</f>
        <v>2.0299999999999999E-2</v>
      </c>
      <c r="AQ562" s="7">
        <f>'Net Income Build'!I44</f>
        <v>2.12E-2</v>
      </c>
      <c r="AR562" s="7">
        <f>'Net Income Build'!J44</f>
        <v>2.53E-2</v>
      </c>
      <c r="AS562" s="7">
        <f>'Net Income Build'!K44</f>
        <v>3.0300000000000001E-2</v>
      </c>
      <c r="AT562" s="7">
        <f>'Net Income Build'!L44</f>
        <v>4.0800000000000003E-2</v>
      </c>
      <c r="AU562" s="7">
        <f>'Net Income Build'!M44</f>
        <v>4.36E-2</v>
      </c>
      <c r="AV562" s="7">
        <f>'Net Income Build'!N44</f>
        <v>8.199999999999999E-3</v>
      </c>
      <c r="AW562" s="7">
        <f>'Net Income Build'!O44</f>
        <v>2.0299999999999999E-2</v>
      </c>
      <c r="AX562" s="78">
        <v>1.6799999999999999E-2</v>
      </c>
      <c r="BD562" s="5" t="s">
        <v>314</v>
      </c>
      <c r="BE562" s="112">
        <v>4353658</v>
      </c>
      <c r="BF562" s="7">
        <v>4.48E-2</v>
      </c>
    </row>
    <row r="563" spans="1:62" ht="14.4" x14ac:dyDescent="0.3">
      <c r="A563" s="180">
        <v>44701</v>
      </c>
      <c r="B563">
        <v>1.718514919</v>
      </c>
      <c r="C563">
        <v>1.1846362176</v>
      </c>
      <c r="D563" s="180">
        <v>44701</v>
      </c>
      <c r="E563" s="173">
        <f t="shared" si="47"/>
        <v>0.4506689002651002</v>
      </c>
      <c r="F563"/>
      <c r="M563" s="180">
        <v>44701</v>
      </c>
      <c r="N563">
        <v>10.894641386</v>
      </c>
      <c r="O563">
        <v>10.953728637299999</v>
      </c>
      <c r="P563" s="180">
        <v>44701</v>
      </c>
      <c r="Q563" s="173">
        <f t="shared" si="46"/>
        <v>-5.3942591839269693E-3</v>
      </c>
      <c r="R563"/>
      <c r="AJ563" s="5" t="s">
        <v>335</v>
      </c>
      <c r="AK563" s="77"/>
      <c r="AL563" s="119">
        <f t="shared" ref="AL563" si="116">AL562/AK562-1</f>
        <v>0.125</v>
      </c>
      <c r="AM563" s="119">
        <f t="shared" ref="AM563" si="117">AM562/AL562-1</f>
        <v>-0.44444444444444442</v>
      </c>
      <c r="AN563" s="119">
        <f t="shared" ref="AN563" si="118">AN562/AM562-1</f>
        <v>0.40000000000000013</v>
      </c>
      <c r="AO563" s="77">
        <f>AO562/AN585-1</f>
        <v>-1.9047619047619091E-2</v>
      </c>
      <c r="AP563" s="77">
        <f t="shared" ref="AL563:AY586" si="119">AP562/AO562-1</f>
        <v>-1.4563106796116609E-2</v>
      </c>
      <c r="AQ563" s="77">
        <f t="shared" si="119"/>
        <v>4.4334975369458185E-2</v>
      </c>
      <c r="AR563" s="77">
        <f t="shared" si="119"/>
        <v>0.19339622641509435</v>
      </c>
      <c r="AS563" s="77">
        <f t="shared" si="119"/>
        <v>0.19762845849802368</v>
      </c>
      <c r="AT563" s="77">
        <f t="shared" si="119"/>
        <v>0.34653465346534662</v>
      </c>
      <c r="AU563" s="77">
        <f t="shared" si="119"/>
        <v>6.8627450980392135E-2</v>
      </c>
      <c r="AV563" s="77">
        <f t="shared" si="119"/>
        <v>-0.81192660550458717</v>
      </c>
      <c r="AW563" s="77">
        <f t="shared" si="119"/>
        <v>1.475609756097561</v>
      </c>
      <c r="AX563" s="119">
        <f>AX562/AW539-1</f>
        <v>19.999999999999996</v>
      </c>
      <c r="BD563" s="5" t="s">
        <v>175</v>
      </c>
      <c r="BE563" s="112">
        <v>665229</v>
      </c>
      <c r="BF563" s="7">
        <v>2.5700000000000001E-2</v>
      </c>
      <c r="BH563" s="5" t="s">
        <v>326</v>
      </c>
      <c r="BI563" s="113">
        <f>SUM(BI564:BI565)</f>
        <v>4516145</v>
      </c>
      <c r="BJ563" s="19">
        <f>SUMPRODUCT(BJ564:BJ565,BI564:BI565)/BI563</f>
        <v>4.3736566009284467E-2</v>
      </c>
    </row>
    <row r="564" spans="1:62" x14ac:dyDescent="0.25">
      <c r="A564" s="180">
        <v>44700</v>
      </c>
      <c r="B564">
        <v>1.705046152</v>
      </c>
      <c r="C564">
        <v>1.1842528299999999</v>
      </c>
      <c r="D564" s="180">
        <v>44700</v>
      </c>
      <c r="E564" s="173">
        <f t="shared" si="47"/>
        <v>0.4397653176813604</v>
      </c>
      <c r="F564"/>
      <c r="M564" s="180">
        <v>44700</v>
      </c>
      <c r="N564">
        <v>10.809255227</v>
      </c>
      <c r="O564">
        <v>10.955944430900001</v>
      </c>
      <c r="P564" s="180">
        <v>44700</v>
      </c>
      <c r="Q564" s="173">
        <f t="shared" si="46"/>
        <v>-1.3389005833790183E-2</v>
      </c>
      <c r="R564"/>
      <c r="AJ564" s="5" t="s">
        <v>333</v>
      </c>
      <c r="AK564" s="7">
        <f>'Net Income Build'!C50</f>
        <v>4.2014964222302741E-2</v>
      </c>
      <c r="AL564" s="7">
        <f>'Net Income Build'!D50</f>
        <v>3.2161954998015663E-2</v>
      </c>
      <c r="AM564" s="7">
        <f>'Net Income Build'!E50</f>
        <v>3.6884537896460158E-2</v>
      </c>
      <c r="AN564" s="7">
        <f>'Net Income Build'!F50</f>
        <v>3.7804432129367925E-2</v>
      </c>
      <c r="AX564" s="7">
        <f>'Net Income Build'!P50</f>
        <v>2.7350106396294906E-2</v>
      </c>
      <c r="BD564" s="5" t="s">
        <v>193</v>
      </c>
      <c r="BE564" s="113">
        <f>SUM(BE568:BE570)</f>
        <v>0</v>
      </c>
      <c r="BF564" s="7">
        <v>2.98E-2</v>
      </c>
      <c r="BH564" s="5" t="s">
        <v>327</v>
      </c>
      <c r="BI564" s="112">
        <v>4500566</v>
      </c>
      <c r="BJ564" s="7">
        <v>4.3700000000000003E-2</v>
      </c>
    </row>
    <row r="565" spans="1:62" ht="14.4" x14ac:dyDescent="0.3">
      <c r="A565" s="180">
        <v>44699</v>
      </c>
      <c r="B565">
        <v>1.7429582379999999</v>
      </c>
      <c r="C565">
        <v>1.1966278263000001</v>
      </c>
      <c r="D565" s="180">
        <v>44699</v>
      </c>
      <c r="E565" s="173">
        <f t="shared" si="47"/>
        <v>0.45655833810021423</v>
      </c>
      <c r="F565"/>
      <c r="M565" s="180">
        <v>44699</v>
      </c>
      <c r="N565">
        <v>11.049601451999999</v>
      </c>
      <c r="O565">
        <v>11.06304873315</v>
      </c>
      <c r="P565" s="180">
        <v>44699</v>
      </c>
      <c r="Q565" s="173">
        <f t="shared" si="46"/>
        <v>-1.2155131441937987E-3</v>
      </c>
      <c r="R565"/>
      <c r="AJ565" s="5" t="s">
        <v>346</v>
      </c>
      <c r="AK565" s="7"/>
      <c r="AL565" s="119">
        <f>(AM564/AL564-1)*3</f>
        <v>0.4405126708313476</v>
      </c>
      <c r="AM565" s="119">
        <f t="shared" si="81"/>
        <v>7.4819500422374619E-2</v>
      </c>
      <c r="AN565" s="119">
        <f>(AO541/AN564-1)*3</f>
        <v>-0.24262982449820403</v>
      </c>
      <c r="AY565" s="5" t="s">
        <v>347</v>
      </c>
      <c r="BD565" s="5" t="s">
        <v>157</v>
      </c>
      <c r="BE565" s="112">
        <v>48502717</v>
      </c>
      <c r="BF565" s="7">
        <v>6.2399999999999997E-2</v>
      </c>
      <c r="BH565" s="5" t="s">
        <v>175</v>
      </c>
      <c r="BI565" s="112">
        <v>15579</v>
      </c>
      <c r="BJ565" s="7">
        <v>5.4300000000000001E-2</v>
      </c>
    </row>
    <row r="566" spans="1:62" x14ac:dyDescent="0.25">
      <c r="A566" s="180">
        <v>44698</v>
      </c>
      <c r="B566">
        <v>1.843225726</v>
      </c>
      <c r="C566">
        <v>1.2281418588999999</v>
      </c>
      <c r="D566" s="180">
        <v>44698</v>
      </c>
      <c r="E566" s="173">
        <f t="shared" si="47"/>
        <v>0.5008247725152104</v>
      </c>
      <c r="F566"/>
      <c r="M566" s="180">
        <v>44698</v>
      </c>
      <c r="N566">
        <v>11.685253968</v>
      </c>
      <c r="O566">
        <v>11.346432781300001</v>
      </c>
      <c r="P566" s="180">
        <v>44698</v>
      </c>
      <c r="Q566" s="173">
        <f t="shared" si="46"/>
        <v>2.986147216757044E-2</v>
      </c>
      <c r="R566"/>
      <c r="AJ566" s="5" t="s">
        <v>330</v>
      </c>
      <c r="AK566" s="7">
        <f t="shared" si="82"/>
        <v>4.0414964222302743E-2</v>
      </c>
      <c r="AL566" s="7">
        <f t="shared" si="82"/>
        <v>3.0361954998015663E-2</v>
      </c>
      <c r="AM566" s="7">
        <f t="shared" si="82"/>
        <v>3.5884537896460157E-2</v>
      </c>
      <c r="AN566" s="7">
        <f t="shared" si="82"/>
        <v>3.6404432129367927E-2</v>
      </c>
      <c r="AX566" s="7">
        <f t="shared" si="82"/>
        <v>1.0550106396294907E-2</v>
      </c>
    </row>
    <row r="567" spans="1:62" x14ac:dyDescent="0.25">
      <c r="A567" s="180">
        <v>44697</v>
      </c>
      <c r="B567">
        <v>1.7768795770000001</v>
      </c>
      <c r="C567">
        <v>1.1842212999999999</v>
      </c>
      <c r="D567" s="180">
        <v>44697</v>
      </c>
      <c r="E567" s="173">
        <f t="shared" si="47"/>
        <v>0.50046243637063459</v>
      </c>
      <c r="F567"/>
      <c r="M567" s="180">
        <v>44697</v>
      </c>
      <c r="N567">
        <v>11.264648075</v>
      </c>
      <c r="O567">
        <v>10.9423274212</v>
      </c>
      <c r="P567" s="180">
        <v>44697</v>
      </c>
      <c r="Q567" s="173">
        <f t="shared" si="46"/>
        <v>2.945631595482387E-2</v>
      </c>
      <c r="R567"/>
      <c r="BH567" s="5" t="s">
        <v>166</v>
      </c>
      <c r="BI567" s="112">
        <v>152760</v>
      </c>
      <c r="BJ567" s="7">
        <v>7.0099999999999996E-2</v>
      </c>
    </row>
    <row r="568" spans="1:62" x14ac:dyDescent="0.25">
      <c r="A568" s="180">
        <v>44694</v>
      </c>
      <c r="B568">
        <v>1.774385361</v>
      </c>
      <c r="C568">
        <v>1.20701530675</v>
      </c>
      <c r="D568" s="180">
        <v>44694</v>
      </c>
      <c r="E568" s="173">
        <f t="shared" si="47"/>
        <v>0.470060363838878</v>
      </c>
      <c r="F568"/>
      <c r="M568" s="180">
        <v>44694</v>
      </c>
      <c r="N568">
        <v>11.248835823</v>
      </c>
      <c r="O568">
        <v>10.8317345712</v>
      </c>
      <c r="P568" s="180">
        <v>44694</v>
      </c>
      <c r="Q568" s="173">
        <f t="shared" si="46"/>
        <v>3.8507336849724093E-2</v>
      </c>
      <c r="R568"/>
      <c r="BI568" s="113">
        <f>SUM(BI567,BI563,BI557:BI560)</f>
        <v>42026843</v>
      </c>
    </row>
    <row r="569" spans="1:62" x14ac:dyDescent="0.25">
      <c r="A569" s="180">
        <v>44693</v>
      </c>
      <c r="B569">
        <v>1.7476972479999999</v>
      </c>
      <c r="C569">
        <v>1.1976299729</v>
      </c>
      <c r="D569" s="180">
        <v>44693</v>
      </c>
      <c r="E569" s="173">
        <f t="shared" si="47"/>
        <v>0.45929651691001028</v>
      </c>
      <c r="F569"/>
      <c r="M569" s="180">
        <v>44693</v>
      </c>
      <c r="N569">
        <v>11.07964473</v>
      </c>
      <c r="O569">
        <v>10.7532870013</v>
      </c>
      <c r="P569" s="180">
        <v>44693</v>
      </c>
      <c r="Q569" s="173">
        <f t="shared" si="46"/>
        <v>3.0349578567050728E-2</v>
      </c>
      <c r="R569"/>
      <c r="AY569" s="5" t="s">
        <v>353</v>
      </c>
    </row>
    <row r="570" spans="1:62" x14ac:dyDescent="0.25">
      <c r="A570" s="180">
        <v>44692</v>
      </c>
      <c r="B570">
        <v>1.740713443</v>
      </c>
      <c r="C570">
        <v>1.1947542691499999</v>
      </c>
      <c r="D570" s="180">
        <v>44692</v>
      </c>
      <c r="E570" s="173">
        <f t="shared" si="47"/>
        <v>0.45696356811381733</v>
      </c>
      <c r="F570"/>
      <c r="M570" s="180">
        <v>44692</v>
      </c>
      <c r="N570">
        <v>11.035370426</v>
      </c>
      <c r="O570">
        <v>10.726605998149999</v>
      </c>
      <c r="P570" s="180">
        <v>44692</v>
      </c>
      <c r="Q570" s="173">
        <f t="shared" si="46"/>
        <v>2.8784913690616858E-2</v>
      </c>
      <c r="R570"/>
      <c r="AK570" s="5">
        <v>2009</v>
      </c>
      <c r="AL570" s="5">
        <v>2010</v>
      </c>
      <c r="AM570" s="5">
        <v>2011</v>
      </c>
      <c r="AN570" s="5">
        <v>2012</v>
      </c>
      <c r="AX570" s="5">
        <v>2022</v>
      </c>
      <c r="AY570" s="5">
        <v>2023</v>
      </c>
      <c r="AZ570" s="5">
        <v>2024</v>
      </c>
      <c r="BA570" s="5">
        <v>2025</v>
      </c>
      <c r="BB570" s="5">
        <v>2026</v>
      </c>
      <c r="BC570" s="5">
        <v>2027</v>
      </c>
    </row>
    <row r="571" spans="1:62" ht="14.4" x14ac:dyDescent="0.3">
      <c r="A571" s="180">
        <v>44691</v>
      </c>
      <c r="B571">
        <v>1.7831151169999999</v>
      </c>
      <c r="C571">
        <v>1.1996607551</v>
      </c>
      <c r="D571" s="180">
        <v>44691</v>
      </c>
      <c r="E571" s="173">
        <f t="shared" si="47"/>
        <v>0.48634946122861616</v>
      </c>
      <c r="F571"/>
      <c r="M571" s="180">
        <v>44691</v>
      </c>
      <c r="N571">
        <v>11.304178704</v>
      </c>
      <c r="O571">
        <v>10.859697819000001</v>
      </c>
      <c r="P571" s="180">
        <v>44691</v>
      </c>
      <c r="Q571" s="173">
        <f t="shared" si="46"/>
        <v>4.0929397153421754E-2</v>
      </c>
      <c r="R571"/>
      <c r="AJ571" s="5" t="s">
        <v>315</v>
      </c>
      <c r="AK571" s="77">
        <v>1.6000000000000001E-3</v>
      </c>
      <c r="AL571" s="77">
        <v>1.8E-3</v>
      </c>
      <c r="AM571" s="77">
        <v>1E-3</v>
      </c>
      <c r="AN571" s="77">
        <v>1.4000000000000002E-3</v>
      </c>
      <c r="AX571" s="77">
        <v>1.6799999999999999E-2</v>
      </c>
      <c r="AY571" s="77">
        <f>'Net Income Build'!Q4</f>
        <v>5.0799999999999998E-2</v>
      </c>
      <c r="AZ571" s="77">
        <f>'Net Income Build'!R4</f>
        <v>4.8800000000000003E-2</v>
      </c>
      <c r="BA571" s="77">
        <f>'Net Income Build'!S4</f>
        <v>4.1799999999999997E-2</v>
      </c>
      <c r="BB571" s="77">
        <f>'Net Income Build'!T4</f>
        <v>3.3799999999999997E-2</v>
      </c>
      <c r="BC571" s="77">
        <f>'Net Income Build'!U4</f>
        <v>2.5000000000000001E-2</v>
      </c>
      <c r="BD571" s="77">
        <v>2.5000000000000001E-2</v>
      </c>
    </row>
    <row r="572" spans="1:62" ht="14.4" x14ac:dyDescent="0.3">
      <c r="A572" s="180">
        <v>44690</v>
      </c>
      <c r="B572">
        <v>1.7379853460000001</v>
      </c>
      <c r="C572">
        <v>1.21262844495</v>
      </c>
      <c r="D572" s="180">
        <v>44690</v>
      </c>
      <c r="E572" s="173">
        <f t="shared" si="47"/>
        <v>0.43323814746211237</v>
      </c>
      <c r="F572"/>
      <c r="M572" s="180">
        <v>44690</v>
      </c>
      <c r="N572">
        <v>11.719691343999999</v>
      </c>
      <c r="O572">
        <v>10.97416155855</v>
      </c>
      <c r="P572" s="180">
        <v>44690</v>
      </c>
      <c r="Q572" s="173">
        <f t="shared" si="46"/>
        <v>6.7935010932033829E-2</v>
      </c>
      <c r="R572"/>
      <c r="AJ572" s="120" t="s">
        <v>354</v>
      </c>
      <c r="AK572" s="77"/>
      <c r="AL572" s="77">
        <f>AL571/AK571-1</f>
        <v>0.125</v>
      </c>
      <c r="AM572" s="77">
        <f t="shared" si="86"/>
        <v>-0.44444444444444442</v>
      </c>
      <c r="AN572" s="77">
        <f t="shared" si="86"/>
        <v>0.40000000000000013</v>
      </c>
      <c r="AX572" s="77">
        <f>AX571/AW548-1</f>
        <v>19.999999999999996</v>
      </c>
      <c r="AY572" s="77">
        <f t="shared" si="86"/>
        <v>2.0238095238095237</v>
      </c>
      <c r="AZ572" s="77">
        <f t="shared" si="86"/>
        <v>-3.937007874015741E-2</v>
      </c>
      <c r="BA572" s="77">
        <f t="shared" si="86"/>
        <v>-0.14344262295081978</v>
      </c>
      <c r="BB572" s="77">
        <f t="shared" si="86"/>
        <v>-0.19138755980861244</v>
      </c>
      <c r="BC572" s="77">
        <f t="shared" si="86"/>
        <v>-0.2603550295857987</v>
      </c>
      <c r="BD572" s="77">
        <f t="shared" si="86"/>
        <v>0</v>
      </c>
    </row>
    <row r="573" spans="1:62" x14ac:dyDescent="0.25">
      <c r="A573" s="180">
        <v>44687</v>
      </c>
      <c r="B573">
        <v>1.7785845280000001</v>
      </c>
      <c r="C573">
        <v>1.2162822141</v>
      </c>
      <c r="D573" s="180">
        <v>44687</v>
      </c>
      <c r="E573" s="173">
        <f t="shared" si="47"/>
        <v>0.46231237074865983</v>
      </c>
      <c r="F573"/>
      <c r="M573" s="180">
        <v>44687</v>
      </c>
      <c r="N573">
        <v>11.993462284</v>
      </c>
      <c r="O573">
        <v>10.959289303449999</v>
      </c>
      <c r="P573" s="180">
        <v>44687</v>
      </c>
      <c r="Q573" s="173">
        <f t="shared" si="46"/>
        <v>9.4364967646619308E-2</v>
      </c>
      <c r="R573"/>
      <c r="AJ573" s="5" t="s">
        <v>153</v>
      </c>
      <c r="AK573" s="7">
        <f>'Net Income Build'!C7</f>
        <v>1.03E-2</v>
      </c>
      <c r="AL573" s="7">
        <f>'Net Income Build'!D7</f>
        <v>1.1599999999999999E-2</v>
      </c>
      <c r="AM573" s="7">
        <f>'Net Income Build'!E7</f>
        <v>2.2200000000000001E-2</v>
      </c>
      <c r="AN573" s="7">
        <f>'Net Income Build'!F7</f>
        <v>1.5299999999999999E-2</v>
      </c>
      <c r="AX573" s="7">
        <f>'Net Income Build'!P7</f>
        <v>1.3100000000000001E-2</v>
      </c>
      <c r="AY573" s="7">
        <v>4.6600000000000003E-2</v>
      </c>
      <c r="AZ573" s="116">
        <v>0.05</v>
      </c>
      <c r="BA573" s="7">
        <f>AZ573*(1+BA574)</f>
        <v>4.401574803149607E-2</v>
      </c>
      <c r="BB573" s="7">
        <f t="shared" ref="BB573:BD573" si="120">BA573*(1+BB574)</f>
        <v>3.6457306053956369E-2</v>
      </c>
      <c r="BC573" s="7">
        <f t="shared" si="120"/>
        <v>2.93228380271295E-2</v>
      </c>
      <c r="BD573" s="7">
        <f t="shared" si="120"/>
        <v>2.2573380043370107E-2</v>
      </c>
    </row>
    <row r="574" spans="1:62" ht="14.4" x14ac:dyDescent="0.3">
      <c r="A574" s="180">
        <v>44686</v>
      </c>
      <c r="B574">
        <v>1.8067851580000001</v>
      </c>
      <c r="C574">
        <v>1.2301678705500001</v>
      </c>
      <c r="D574" s="180">
        <v>44686</v>
      </c>
      <c r="E574" s="173">
        <f t="shared" si="47"/>
        <v>0.46873057023688813</v>
      </c>
      <c r="F574"/>
      <c r="M574" s="180">
        <v>44686</v>
      </c>
      <c r="N574">
        <v>12.183626531</v>
      </c>
      <c r="O574">
        <v>11.012039379799999</v>
      </c>
      <c r="P574" s="180">
        <v>44686</v>
      </c>
      <c r="Q574" s="173">
        <f t="shared" si="46"/>
        <v>0.10639147852568605</v>
      </c>
      <c r="R574"/>
      <c r="AJ574" s="120" t="s">
        <v>354</v>
      </c>
      <c r="AK574" s="7"/>
      <c r="AL574" s="77">
        <f>AL573/AK573-1</f>
        <v>0.12621359223300965</v>
      </c>
      <c r="AM574" s="77">
        <f t="shared" si="89"/>
        <v>0.91379310344827602</v>
      </c>
      <c r="AN574" s="77">
        <f t="shared" si="89"/>
        <v>-0.31081081081081086</v>
      </c>
      <c r="AX574" s="77">
        <f>AX573/AW550-1</f>
        <v>4.0384615384615392</v>
      </c>
      <c r="AY574" s="77">
        <f t="shared" si="89"/>
        <v>2.5572519083969465</v>
      </c>
      <c r="AZ574" s="7"/>
      <c r="BA574" s="7">
        <f>(AZ572-20%)/2</f>
        <v>-0.11968503937007871</v>
      </c>
      <c r="BB574" s="7">
        <f t="shared" ref="BB574:BC574" si="121">(BA572-20%)/2</f>
        <v>-0.17172131147540989</v>
      </c>
      <c r="BC574" s="7">
        <f t="shared" si="121"/>
        <v>-0.19569377990430623</v>
      </c>
      <c r="BD574" s="7">
        <f>(BC572-20%)/2</f>
        <v>-0.23017751479289936</v>
      </c>
      <c r="BE574" s="5" t="s">
        <v>336</v>
      </c>
    </row>
    <row r="575" spans="1:62" x14ac:dyDescent="0.25">
      <c r="A575" s="180">
        <v>44685</v>
      </c>
      <c r="B575">
        <v>1.8719383359999999</v>
      </c>
      <c r="C575">
        <v>1.26326944845</v>
      </c>
      <c r="D575" s="180">
        <v>44685</v>
      </c>
      <c r="E575" s="173">
        <f t="shared" si="47"/>
        <v>0.48182031814101212</v>
      </c>
      <c r="F575"/>
      <c r="M575" s="180">
        <v>44685</v>
      </c>
      <c r="N575">
        <v>12.622971513</v>
      </c>
      <c r="O575">
        <v>11.2564294242</v>
      </c>
      <c r="P575" s="180">
        <v>44685</v>
      </c>
      <c r="Q575" s="173">
        <f t="shared" ref="Q575:Q638" si="122">(N575-O575)/O575</f>
        <v>0.12140102667566097</v>
      </c>
      <c r="R575"/>
      <c r="AJ575" s="5" t="s">
        <v>348</v>
      </c>
      <c r="AK575" s="7">
        <f>'Net Income Build'!C13</f>
        <v>8.7599999999999997E-2</v>
      </c>
      <c r="AL575" s="7">
        <f>'Net Income Build'!D13</f>
        <v>2.64E-2</v>
      </c>
      <c r="AM575" s="7">
        <f>'Net Income Build'!E13</f>
        <v>1.8800000000000001E-2</v>
      </c>
      <c r="AN575" s="7">
        <f>'Net Income Build'!F13</f>
        <v>1.61E-2</v>
      </c>
      <c r="AX575" s="7">
        <f>'Net Income Build'!P13</f>
        <v>2.1299999999999999E-2</v>
      </c>
      <c r="AY575" s="7">
        <v>2.4799999999999999E-2</v>
      </c>
      <c r="AZ575" s="7">
        <v>2.75E-2</v>
      </c>
      <c r="BA575" s="7">
        <f t="shared" ref="BA575:BD575" si="123">AZ575*(1+BA576)</f>
        <v>2.5305774278215225E-2</v>
      </c>
      <c r="BB575" s="7">
        <f t="shared" si="123"/>
        <v>2.2408747113578018E-2</v>
      </c>
      <c r="BC575" s="7">
        <f t="shared" si="123"/>
        <v>1.9485245496527488E-2</v>
      </c>
      <c r="BD575" s="7">
        <f t="shared" si="123"/>
        <v>1.6495201907513999E-2</v>
      </c>
    </row>
    <row r="576" spans="1:62" ht="14.4" x14ac:dyDescent="0.3">
      <c r="A576" s="180">
        <v>44684</v>
      </c>
      <c r="B576">
        <v>1.8092162460000001</v>
      </c>
      <c r="C576">
        <v>1.2228109546999999</v>
      </c>
      <c r="D576" s="180">
        <v>44684</v>
      </c>
      <c r="E576" s="173">
        <f t="shared" ref="E576:E639" si="124">(B576-C576)/C576</f>
        <v>0.47955515040660296</v>
      </c>
      <c r="F576"/>
      <c r="M576" s="180">
        <v>44684</v>
      </c>
      <c r="N576">
        <v>12.20002</v>
      </c>
      <c r="O576">
        <v>10.944696785550001</v>
      </c>
      <c r="P576" s="180">
        <v>44684</v>
      </c>
      <c r="Q576" s="173">
        <f t="shared" si="122"/>
        <v>0.11469693853075678</v>
      </c>
      <c r="R576"/>
      <c r="AJ576" s="120" t="s">
        <v>354</v>
      </c>
      <c r="AK576" s="7"/>
      <c r="AL576" s="77">
        <f>AL575/AK575-1</f>
        <v>-0.69863013698630139</v>
      </c>
      <c r="AM576" s="77">
        <f t="shared" si="90"/>
        <v>-0.28787878787878785</v>
      </c>
      <c r="AN576" s="77">
        <f t="shared" si="90"/>
        <v>-0.14361702127659581</v>
      </c>
      <c r="AX576" s="77">
        <f>AX575/AW552-1</f>
        <v>0.39215686274509798</v>
      </c>
      <c r="AY576" s="77">
        <f t="shared" si="90"/>
        <v>0.16431924882629101</v>
      </c>
      <c r="AZ576" s="7"/>
      <c r="BA576" s="7">
        <f>(AZ572-20%)/3</f>
        <v>-7.9790026246719145E-2</v>
      </c>
      <c r="BB576" s="7">
        <f t="shared" ref="BB576:BD576" si="125">(BA572-20%)/3</f>
        <v>-0.11448087431693993</v>
      </c>
      <c r="BC576" s="7">
        <f t="shared" si="125"/>
        <v>-0.13046251993620414</v>
      </c>
      <c r="BD576" s="7">
        <f t="shared" si="125"/>
        <v>-0.15345167652859956</v>
      </c>
      <c r="BE576" s="5" t="s">
        <v>338</v>
      </c>
    </row>
    <row r="577" spans="1:57" x14ac:dyDescent="0.25">
      <c r="A577" s="180">
        <v>44683</v>
      </c>
      <c r="B577">
        <v>1.7827173789999999</v>
      </c>
      <c r="C577">
        <v>1.2100637113999999</v>
      </c>
      <c r="D577" s="180">
        <v>44683</v>
      </c>
      <c r="E577" s="173">
        <f t="shared" si="124"/>
        <v>0.47324257574624767</v>
      </c>
      <c r="F577"/>
      <c r="M577" s="180">
        <v>44683</v>
      </c>
      <c r="N577">
        <v>12.021331182999999</v>
      </c>
      <c r="O577">
        <v>10.8341338597</v>
      </c>
      <c r="P577" s="180">
        <v>44683</v>
      </c>
      <c r="Q577" s="173">
        <f t="shared" si="122"/>
        <v>0.10957934789010197</v>
      </c>
      <c r="R577"/>
      <c r="AJ577" s="5" t="s">
        <v>349</v>
      </c>
      <c r="AK577" s="19">
        <f>'Net Income Build'!C19</f>
        <v>6.3594962077814732E-2</v>
      </c>
      <c r="AL577" s="19">
        <f>'Net Income Build'!D19</f>
        <v>7.2842312673345247E-2</v>
      </c>
      <c r="AM577" s="19">
        <f>'Net Income Build'!E19</f>
        <v>6.7376882342959452E-2</v>
      </c>
      <c r="AN577" s="19">
        <f>'Net Income Build'!F19</f>
        <v>6.5346698330646977E-2</v>
      </c>
      <c r="AX577" s="19">
        <f>'Net Income Build'!P19</f>
        <v>4.5199999999999997E-2</v>
      </c>
      <c r="AY577" s="7">
        <v>6.3299999999999995E-2</v>
      </c>
      <c r="AZ577" s="7">
        <v>6.5000000000000002E-2</v>
      </c>
      <c r="BA577" s="7">
        <f>AZ577*(1+BA578)</f>
        <v>6.2735236220472446E-2</v>
      </c>
      <c r="BB577" s="7">
        <f t="shared" ref="BB577" si="126">BA577*(1+BB578)</f>
        <v>5.8917128606234673E-2</v>
      </c>
      <c r="BC577" s="7">
        <f t="shared" ref="BC577" si="127">BB577*(1+BC578)</f>
        <v>5.4625199022359447E-2</v>
      </c>
      <c r="BD577" s="7">
        <f t="shared" ref="BD577" si="128">BC577*(1+BD578)</f>
        <v>4.9704082719901323E-2</v>
      </c>
    </row>
    <row r="578" spans="1:57" ht="14.4" x14ac:dyDescent="0.3">
      <c r="A578" s="180">
        <v>44680</v>
      </c>
      <c r="B578">
        <v>1.733366277</v>
      </c>
      <c r="C578">
        <v>1.1965156235500001</v>
      </c>
      <c r="D578" s="180">
        <v>44680</v>
      </c>
      <c r="E578" s="173">
        <f t="shared" si="124"/>
        <v>0.44867834809978641</v>
      </c>
      <c r="F578"/>
      <c r="M578" s="180">
        <v>44680</v>
      </c>
      <c r="N578">
        <v>11.688543751999999</v>
      </c>
      <c r="O578">
        <v>10.57535607985</v>
      </c>
      <c r="P578" s="180">
        <v>44680</v>
      </c>
      <c r="Q578" s="173">
        <f t="shared" si="122"/>
        <v>0.10526242934467593</v>
      </c>
      <c r="R578"/>
      <c r="AJ578" s="120" t="s">
        <v>354</v>
      </c>
      <c r="AK578" s="19"/>
      <c r="AL578" s="77">
        <f>AL577/AK577-1</f>
        <v>0.14541011258431857</v>
      </c>
      <c r="AM578" s="77">
        <f t="shared" si="91"/>
        <v>-7.5030983089389602E-2</v>
      </c>
      <c r="AN578" s="77">
        <f t="shared" si="91"/>
        <v>-3.0131759465783836E-2</v>
      </c>
      <c r="AX578" s="77">
        <f>AX577/AW554-1</f>
        <v>0.25905292479108621</v>
      </c>
      <c r="AY578" s="77">
        <f t="shared" si="91"/>
        <v>0.40044247787610621</v>
      </c>
      <c r="AZ578" s="7"/>
      <c r="BA578" s="7">
        <f>(AZ572-10%)/4</f>
        <v>-3.4842519685039354E-2</v>
      </c>
      <c r="BB578" s="7">
        <f t="shared" ref="BB578:BD578" si="129">(BA572-10%)/4</f>
        <v>-6.0860655737704945E-2</v>
      </c>
      <c r="BC578" s="7">
        <f t="shared" si="129"/>
        <v>-7.2846889952153104E-2</v>
      </c>
      <c r="BD578" s="7">
        <f t="shared" si="129"/>
        <v>-9.008875739644967E-2</v>
      </c>
      <c r="BE578" s="5" t="s">
        <v>340</v>
      </c>
    </row>
    <row r="579" spans="1:57" x14ac:dyDescent="0.25">
      <c r="A579" s="180">
        <v>44679</v>
      </c>
      <c r="B579">
        <v>1.807271375</v>
      </c>
      <c r="C579">
        <v>1.2155844739499999</v>
      </c>
      <c r="D579" s="180">
        <v>44679</v>
      </c>
      <c r="E579" s="173">
        <f t="shared" si="124"/>
        <v>0.48675095292006643</v>
      </c>
      <c r="F579"/>
      <c r="M579" s="180">
        <v>44679</v>
      </c>
      <c r="N579">
        <v>12.186905224</v>
      </c>
      <c r="O579">
        <v>10.838509857249999</v>
      </c>
      <c r="P579" s="180">
        <v>44679</v>
      </c>
      <c r="Q579" s="173">
        <f t="shared" si="122"/>
        <v>0.12440781846482747</v>
      </c>
      <c r="R579"/>
      <c r="AJ579" s="5" t="s">
        <v>193</v>
      </c>
      <c r="AK579" s="19">
        <f>'Net Income Build'!C25</f>
        <v>4.3972701274164666E-2</v>
      </c>
      <c r="AL579" s="19">
        <f>'Net Income Build'!D25</f>
        <v>2.7607020457780063E-2</v>
      </c>
      <c r="AM579" s="19">
        <f>'Net Income Build'!E25</f>
        <v>2.8016455243638074E-2</v>
      </c>
      <c r="AN579" s="19">
        <f>'Net Income Build'!F25</f>
        <v>2.3743769607204309E-2</v>
      </c>
      <c r="AX579" s="19">
        <f>'Net Income Build'!P25</f>
        <v>2.1348669577960947E-2</v>
      </c>
      <c r="AY579" s="7">
        <v>0.03</v>
      </c>
      <c r="AZ579" s="7">
        <v>3.2500000000000001E-2</v>
      </c>
      <c r="BA579" s="7">
        <f t="shared" ref="BA579" si="130">AZ579*(1+BA580)</f>
        <v>2.9906824146981627E-2</v>
      </c>
      <c r="BB579" s="7">
        <f t="shared" ref="BB579" si="131">BA579*(1+BB580)</f>
        <v>2.6483064770592202E-2</v>
      </c>
      <c r="BC579" s="7">
        <f t="shared" ref="BC579" si="132">BB579*(1+BC580)</f>
        <v>2.3028017404987031E-2</v>
      </c>
      <c r="BD579" s="7">
        <f t="shared" ref="BD579" si="133">BC579*(1+BD580)</f>
        <v>1.9494329527061999E-2</v>
      </c>
    </row>
    <row r="580" spans="1:57" ht="14.4" x14ac:dyDescent="0.3">
      <c r="A580" s="180">
        <v>44678</v>
      </c>
      <c r="B580">
        <v>1.7479528099999999</v>
      </c>
      <c r="C580">
        <v>1.1875076362000001</v>
      </c>
      <c r="D580" s="180">
        <v>44678</v>
      </c>
      <c r="E580" s="173">
        <f t="shared" si="124"/>
        <v>0.47195079569628096</v>
      </c>
      <c r="F580"/>
      <c r="M580" s="180">
        <v>44678</v>
      </c>
      <c r="N580">
        <v>11.786904569000001</v>
      </c>
      <c r="O580">
        <v>10.67729085875</v>
      </c>
      <c r="P580" s="180">
        <v>44678</v>
      </c>
      <c r="Q580" s="173">
        <f t="shared" si="122"/>
        <v>0.10392277637924195</v>
      </c>
      <c r="R580"/>
      <c r="AJ580" s="120" t="s">
        <v>354</v>
      </c>
      <c r="AK580" s="19"/>
      <c r="AL580" s="77">
        <f>AL579/AK579-1</f>
        <v>-0.37217820015983305</v>
      </c>
      <c r="AM580" s="77">
        <f t="shared" ref="AM580" si="134">AM579/AL579-1</f>
        <v>1.4830821257374227E-2</v>
      </c>
      <c r="AN580" s="77">
        <f t="shared" ref="AN580" si="135">AN579/AM579-1</f>
        <v>-0.15250628958151291</v>
      </c>
      <c r="AX580" s="77">
        <f>AX579/AW556-1</f>
        <v>0.22198829364486983</v>
      </c>
      <c r="AY580" s="77">
        <f t="shared" ref="AY580" si="136">AY579/AX579-1</f>
        <v>0.40523979213066053</v>
      </c>
      <c r="AZ580" s="7"/>
      <c r="BA580" s="7">
        <f>(AZ572-20%)/3</f>
        <v>-7.9790026246719145E-2</v>
      </c>
      <c r="BB580" s="7">
        <f t="shared" ref="BB580:BD580" si="137">(BA572-20%)/3</f>
        <v>-0.11448087431693993</v>
      </c>
      <c r="BC580" s="7">
        <f t="shared" si="137"/>
        <v>-0.13046251993620414</v>
      </c>
      <c r="BD580" s="7">
        <f t="shared" si="137"/>
        <v>-0.15345167652859956</v>
      </c>
      <c r="BE580" s="5" t="s">
        <v>343</v>
      </c>
    </row>
    <row r="581" spans="1:57" x14ac:dyDescent="0.25">
      <c r="A581" s="180">
        <v>44677</v>
      </c>
      <c r="B581">
        <v>1.7306920800000001</v>
      </c>
      <c r="C581">
        <v>1.18497497725</v>
      </c>
      <c r="D581" s="180">
        <v>44677</v>
      </c>
      <c r="E581" s="173">
        <f t="shared" si="124"/>
        <v>0.4605304864888024</v>
      </c>
      <c r="F581"/>
      <c r="M581" s="180">
        <v>44677</v>
      </c>
      <c r="N581">
        <v>11.670510934999999</v>
      </c>
      <c r="O581">
        <v>10.65716817805</v>
      </c>
      <c r="P581" s="180">
        <v>44677</v>
      </c>
      <c r="Q581" s="173">
        <f t="shared" si="122"/>
        <v>9.5085555564106347E-2</v>
      </c>
      <c r="R581"/>
      <c r="AJ581" s="5" t="s">
        <v>350</v>
      </c>
      <c r="AK581" s="7">
        <f>'Net Income Build'!C37</f>
        <v>1.6228710291506878E-2</v>
      </c>
      <c r="AL581" s="7">
        <f>'Net Income Build'!D37</f>
        <v>9.3600170431416153E-3</v>
      </c>
      <c r="AM581" s="7">
        <f>'Net Income Build'!E37</f>
        <v>7.7881829466060473E-3</v>
      </c>
      <c r="AN581" s="7">
        <f>'Net Income Build'!F37</f>
        <v>5.562073569168575E-3</v>
      </c>
      <c r="AX581" s="7">
        <f>'Net Income Build'!P37</f>
        <v>7.9909704870212168E-3</v>
      </c>
      <c r="AY581" s="7">
        <v>3.09E-2</v>
      </c>
      <c r="AZ581" s="7">
        <v>3.2500000000000001E-2</v>
      </c>
      <c r="BA581" s="7">
        <f t="shared" ref="BA581" si="138">AZ581*(1+BA582)</f>
        <v>2.8610236220472443E-2</v>
      </c>
      <c r="BB581" s="7">
        <f t="shared" ref="BB581" si="139">BA581*(1+BB582)</f>
        <v>2.3697248935071639E-2</v>
      </c>
      <c r="BC581" s="7">
        <f t="shared" ref="BC581" si="140">BB581*(1+BC582)</f>
        <v>1.9059844717634174E-2</v>
      </c>
      <c r="BD581" s="7">
        <f t="shared" ref="BD581" si="141">BC581*(1+BD582)</f>
        <v>1.4672697028190568E-2</v>
      </c>
    </row>
    <row r="582" spans="1:57" ht="14.4" x14ac:dyDescent="0.3">
      <c r="A582" s="180">
        <v>44676</v>
      </c>
      <c r="B582">
        <v>1.840577291</v>
      </c>
      <c r="C582">
        <v>1.2254497638999999</v>
      </c>
      <c r="D582" s="180">
        <v>44676</v>
      </c>
      <c r="E582" s="173">
        <f t="shared" si="124"/>
        <v>0.5019606231285676</v>
      </c>
      <c r="F582"/>
      <c r="M582" s="180">
        <v>44676</v>
      </c>
      <c r="N582">
        <v>12.411495757000001</v>
      </c>
      <c r="O582">
        <v>11.013383221750001</v>
      </c>
      <c r="P582" s="180">
        <v>44676</v>
      </c>
      <c r="Q582" s="173">
        <f t="shared" si="122"/>
        <v>0.12694668905090939</v>
      </c>
      <c r="R582"/>
      <c r="AJ582" s="120" t="s">
        <v>354</v>
      </c>
      <c r="AK582" s="7"/>
      <c r="AL582" s="77">
        <f>AL581/AK581-1</f>
        <v>-0.42324332155709998</v>
      </c>
      <c r="AM582" s="77">
        <f t="shared" ref="AM582" si="142">AM581/AL581-1</f>
        <v>-0.16793068744327777</v>
      </c>
      <c r="AN582" s="77">
        <f t="shared" ref="AN582" si="143">AN581/AM581-1</f>
        <v>-0.2858316750773775</v>
      </c>
      <c r="AX582" s="77">
        <f>AX581/AW558-1</f>
        <v>2.4908758913726965</v>
      </c>
      <c r="AY582" s="77">
        <f t="shared" ref="AY582" si="144">AY581/AX581-1</f>
        <v>2.8668644878850693</v>
      </c>
      <c r="AZ582" s="7"/>
      <c r="BA582" s="7">
        <f>BA574</f>
        <v>-0.11968503937007871</v>
      </c>
      <c r="BB582" s="7">
        <f t="shared" ref="BB582:BD582" si="145">BB574</f>
        <v>-0.17172131147540989</v>
      </c>
      <c r="BC582" s="7">
        <f t="shared" si="145"/>
        <v>-0.19569377990430623</v>
      </c>
      <c r="BD582" s="7">
        <f t="shared" si="145"/>
        <v>-0.23017751479289936</v>
      </c>
      <c r="BE582" s="5" t="s">
        <v>344</v>
      </c>
    </row>
    <row r="583" spans="1:57" x14ac:dyDescent="0.25">
      <c r="A583" s="180">
        <v>44673</v>
      </c>
      <c r="B583">
        <v>1.887497304</v>
      </c>
      <c r="C583">
        <v>1.2204277720500001</v>
      </c>
      <c r="D583" s="180">
        <v>44673</v>
      </c>
      <c r="E583" s="173">
        <f t="shared" si="124"/>
        <v>0.54658665365300341</v>
      </c>
      <c r="F583"/>
      <c r="M583" s="180">
        <v>44673</v>
      </c>
      <c r="N583">
        <v>12.727889718</v>
      </c>
      <c r="O583">
        <v>10.97903917985</v>
      </c>
      <c r="P583" s="180">
        <v>44673</v>
      </c>
      <c r="Q583" s="173">
        <f t="shared" si="122"/>
        <v>0.15928994418379455</v>
      </c>
      <c r="R583"/>
      <c r="AJ583" s="5" t="s">
        <v>351</v>
      </c>
      <c r="AK583" s="7">
        <f>'Net Income Build'!C50</f>
        <v>4.2014964222302741E-2</v>
      </c>
      <c r="AL583" s="7">
        <f>'Net Income Build'!D50</f>
        <v>3.2161954998015663E-2</v>
      </c>
      <c r="AM583" s="7">
        <f>'Net Income Build'!E50</f>
        <v>3.6884537896460158E-2</v>
      </c>
      <c r="AN583" s="7">
        <f>'Net Income Build'!F50</f>
        <v>3.7804432129367925E-2</v>
      </c>
      <c r="AX583" s="7">
        <f>'Net Income Build'!P50</f>
        <v>2.7350106396294906E-2</v>
      </c>
      <c r="AY583" s="7">
        <v>4.3700000000000003E-2</v>
      </c>
      <c r="AZ583" s="7">
        <v>4.4999999999999998E-2</v>
      </c>
      <c r="BA583" s="7">
        <f t="shared" ref="BA583" si="146">AZ583*(1+BA584)</f>
        <v>4.4409448818897634E-2</v>
      </c>
      <c r="BB583" s="7">
        <f t="shared" ref="BB583" si="147">BA583*(1+BB584)</f>
        <v>4.2286046211436681E-2</v>
      </c>
      <c r="BC583" s="7">
        <f t="shared" ref="BC583" si="148">BB583*(1+BC584)</f>
        <v>3.9588371811982985E-2</v>
      </c>
      <c r="BD583" s="7">
        <f t="shared" ref="BD583" si="149">BC583*(1+BD584)</f>
        <v>3.6152694573862172E-2</v>
      </c>
    </row>
    <row r="584" spans="1:57" ht="14.4" x14ac:dyDescent="0.3">
      <c r="A584" s="180">
        <v>44672</v>
      </c>
      <c r="B584">
        <v>1.9385501679999999</v>
      </c>
      <c r="C584">
        <v>1.2486583151999999</v>
      </c>
      <c r="D584" s="180">
        <v>44672</v>
      </c>
      <c r="E584" s="173">
        <f t="shared" si="124"/>
        <v>0.55250651391329475</v>
      </c>
      <c r="F584"/>
      <c r="M584" s="180">
        <v>44672</v>
      </c>
      <c r="N584">
        <v>13.072152577000001</v>
      </c>
      <c r="O584">
        <v>11.24904824485</v>
      </c>
      <c r="P584" s="180">
        <v>44672</v>
      </c>
      <c r="Q584" s="173">
        <f t="shared" si="122"/>
        <v>0.16206742939205082</v>
      </c>
      <c r="R584"/>
      <c r="AJ584" s="120" t="s">
        <v>354</v>
      </c>
      <c r="AK584" s="7"/>
      <c r="AL584" s="77">
        <f>AL583/AK583-1</f>
        <v>-0.23451190323891358</v>
      </c>
      <c r="AM584" s="77">
        <f t="shared" ref="AM584" si="150">AM583/AL583-1</f>
        <v>0.14683755694378253</v>
      </c>
      <c r="AN584" s="77">
        <f t="shared" ref="AN584" si="151">AN583/AM583-1</f>
        <v>2.4939833474124873E-2</v>
      </c>
      <c r="AX584" s="77">
        <f>AX583/AW560-1</f>
        <v>0.30723684383813565</v>
      </c>
      <c r="AY584" s="77">
        <f t="shared" ref="AY584" si="152">AY583/AX583-1</f>
        <v>0.59780000000000011</v>
      </c>
      <c r="AZ584" s="7"/>
      <c r="BA584" s="7">
        <f>AZ572/3</f>
        <v>-1.3123359580052471E-2</v>
      </c>
      <c r="BB584" s="7">
        <f t="shared" ref="BB584:BD584" si="153">BA572/3</f>
        <v>-4.7814207650273256E-2</v>
      </c>
      <c r="BC584" s="7">
        <f t="shared" si="153"/>
        <v>-6.3795853269537475E-2</v>
      </c>
      <c r="BD584" s="7">
        <f t="shared" si="153"/>
        <v>-8.6785009861932896E-2</v>
      </c>
      <c r="BE584" s="5" t="s">
        <v>347</v>
      </c>
    </row>
    <row r="585" spans="1:57" x14ac:dyDescent="0.25">
      <c r="A585" s="180">
        <v>44671</v>
      </c>
      <c r="B585">
        <v>1.9584850949999999</v>
      </c>
      <c r="C585">
        <v>1.2722167808</v>
      </c>
      <c r="D585" s="180">
        <v>44671</v>
      </c>
      <c r="E585" s="173">
        <f t="shared" si="124"/>
        <v>0.53942718297463277</v>
      </c>
      <c r="F585"/>
      <c r="M585" s="180">
        <v>44671</v>
      </c>
      <c r="N585">
        <v>13.206579027</v>
      </c>
      <c r="O585">
        <v>11.439050420799999</v>
      </c>
      <c r="P585" s="180">
        <v>44671</v>
      </c>
      <c r="Q585" s="173">
        <f t="shared" si="122"/>
        <v>0.1545170745104896</v>
      </c>
      <c r="R585"/>
      <c r="AJ585" s="5" t="s">
        <v>352</v>
      </c>
      <c r="AK585" s="7">
        <f>'Net Income Build'!C44</f>
        <v>3.27E-2</v>
      </c>
      <c r="AL585" s="7">
        <f>'Net Income Build'!D44</f>
        <v>2.69E-2</v>
      </c>
      <c r="AM585" s="7">
        <f>'Net Income Build'!E44</f>
        <v>2.5700000000000001E-2</v>
      </c>
      <c r="AN585" s="7">
        <f>'Net Income Build'!F44</f>
        <v>2.1000000000000001E-2</v>
      </c>
      <c r="AX585" s="7">
        <f>'Net Income Build'!P44</f>
        <v>3.6700000000000003E-2</v>
      </c>
      <c r="AY585" s="7">
        <v>7.0099999999999996E-2</v>
      </c>
      <c r="AZ585" s="116">
        <v>7.0000000000000007E-2</v>
      </c>
      <c r="BA585" s="7">
        <f>AZ571+1%</f>
        <v>5.8800000000000005E-2</v>
      </c>
      <c r="BB585" s="7">
        <f t="shared" ref="BB585:BD585" si="154">BA571+1%</f>
        <v>5.1799999999999999E-2</v>
      </c>
      <c r="BC585" s="7">
        <f t="shared" si="154"/>
        <v>4.3799999999999999E-2</v>
      </c>
      <c r="BD585" s="7">
        <f t="shared" si="154"/>
        <v>3.5000000000000003E-2</v>
      </c>
    </row>
    <row r="586" spans="1:57" ht="14.4" x14ac:dyDescent="0.3">
      <c r="A586" s="180">
        <v>44670</v>
      </c>
      <c r="B586">
        <v>1.9222618730000001</v>
      </c>
      <c r="C586">
        <v>1.2603558643999999</v>
      </c>
      <c r="D586" s="180">
        <v>44670</v>
      </c>
      <c r="E586" s="173">
        <f t="shared" si="124"/>
        <v>0.52517390309847489</v>
      </c>
      <c r="F586"/>
      <c r="M586" s="180">
        <v>44670</v>
      </c>
      <c r="N586">
        <v>12.962316332</v>
      </c>
      <c r="O586">
        <v>11.30794799775</v>
      </c>
      <c r="P586" s="180">
        <v>44670</v>
      </c>
      <c r="Q586" s="173">
        <f t="shared" si="122"/>
        <v>0.14630137444735136</v>
      </c>
      <c r="R586"/>
      <c r="AJ586" s="120" t="s">
        <v>354</v>
      </c>
      <c r="AL586" s="77">
        <f t="shared" si="119"/>
        <v>-0.17737003058103973</v>
      </c>
      <c r="AM586" s="77">
        <f t="shared" si="119"/>
        <v>-4.4609665427509326E-2</v>
      </c>
      <c r="AN586" s="77">
        <f t="shared" si="119"/>
        <v>-0.18287937743190663</v>
      </c>
      <c r="AX586" s="77">
        <f>AX585/AW562-1</f>
        <v>0.80788177339901512</v>
      </c>
      <c r="AY586" s="77">
        <f t="shared" si="119"/>
        <v>0.91008174386920948</v>
      </c>
    </row>
    <row r="587" spans="1:57" x14ac:dyDescent="0.25">
      <c r="A587" s="180">
        <v>44669</v>
      </c>
      <c r="B587">
        <v>1.824288997</v>
      </c>
      <c r="C587">
        <v>1.22054769425</v>
      </c>
      <c r="D587" s="180">
        <v>44669</v>
      </c>
      <c r="E587" s="173">
        <f t="shared" si="124"/>
        <v>0.49464785816582607</v>
      </c>
      <c r="F587"/>
      <c r="M587" s="180">
        <v>44669</v>
      </c>
      <c r="N587">
        <v>12.301659511</v>
      </c>
      <c r="O587">
        <v>10.95664546625</v>
      </c>
      <c r="P587" s="180">
        <v>44669</v>
      </c>
      <c r="Q587" s="173">
        <f t="shared" si="122"/>
        <v>0.12275783212052237</v>
      </c>
      <c r="R587"/>
    </row>
    <row r="588" spans="1:57" x14ac:dyDescent="0.25">
      <c r="A588" s="180">
        <v>44665</v>
      </c>
      <c r="B588">
        <v>1.822344126</v>
      </c>
      <c r="C588">
        <v>1.2174859029</v>
      </c>
      <c r="D588" s="180">
        <v>44665</v>
      </c>
      <c r="E588" s="173">
        <f t="shared" si="124"/>
        <v>0.49680922108358971</v>
      </c>
      <c r="F588"/>
      <c r="M588" s="180">
        <v>44665</v>
      </c>
      <c r="N588">
        <v>12.288544735</v>
      </c>
      <c r="O588">
        <v>10.924578865200001</v>
      </c>
      <c r="P588" s="180">
        <v>44665</v>
      </c>
      <c r="Q588" s="173">
        <f t="shared" si="122"/>
        <v>0.12485294734288403</v>
      </c>
      <c r="R588"/>
    </row>
    <row r="589" spans="1:57" x14ac:dyDescent="0.25">
      <c r="A589" s="180">
        <v>44664</v>
      </c>
      <c r="B589">
        <v>1.85370517</v>
      </c>
      <c r="C589">
        <v>1.2265620584500001</v>
      </c>
      <c r="D589" s="180">
        <v>44664</v>
      </c>
      <c r="E589" s="173">
        <f t="shared" si="124"/>
        <v>0.51130157437163615</v>
      </c>
      <c r="F589"/>
      <c r="M589" s="180">
        <v>44664</v>
      </c>
      <c r="N589">
        <v>12.500020492000001</v>
      </c>
      <c r="O589">
        <v>10.997341424549999</v>
      </c>
      <c r="P589" s="180">
        <v>44664</v>
      </c>
      <c r="Q589" s="173">
        <f t="shared" si="122"/>
        <v>0.1366402123421834</v>
      </c>
      <c r="R589"/>
    </row>
    <row r="590" spans="1:57" x14ac:dyDescent="0.25">
      <c r="A590" s="180">
        <v>44663</v>
      </c>
      <c r="B590">
        <v>1.818454384</v>
      </c>
      <c r="C590">
        <v>1.21337985945</v>
      </c>
      <c r="D590" s="180">
        <v>44663</v>
      </c>
      <c r="E590" s="173">
        <f t="shared" si="124"/>
        <v>0.49866867315917685</v>
      </c>
      <c r="F590"/>
      <c r="M590" s="180">
        <v>44663</v>
      </c>
      <c r="N590">
        <v>12.262315184</v>
      </c>
      <c r="O590">
        <v>10.888686699100001</v>
      </c>
      <c r="P590" s="180">
        <v>44663</v>
      </c>
      <c r="Q590" s="173">
        <f t="shared" si="122"/>
        <v>0.12615189718090941</v>
      </c>
      <c r="R590"/>
    </row>
    <row r="591" spans="1:57" x14ac:dyDescent="0.25">
      <c r="A591" s="180">
        <v>44662</v>
      </c>
      <c r="B591">
        <v>1.8510309730000001</v>
      </c>
      <c r="C591">
        <v>1.2292027570499999</v>
      </c>
      <c r="D591" s="180">
        <v>44662</v>
      </c>
      <c r="E591" s="173">
        <f t="shared" si="124"/>
        <v>0.50587928833022155</v>
      </c>
      <c r="F591"/>
      <c r="M591" s="180">
        <v>44662</v>
      </c>
      <c r="N591">
        <v>12.481987674999999</v>
      </c>
      <c r="O591">
        <v>11.033175767099999</v>
      </c>
      <c r="P591" s="180">
        <v>44662</v>
      </c>
      <c r="Q591" s="173">
        <f t="shared" si="122"/>
        <v>0.13131413280120441</v>
      </c>
      <c r="R591"/>
      <c r="AJ591" s="5" t="s">
        <v>367</v>
      </c>
      <c r="AK591" s="177">
        <v>1124951</v>
      </c>
    </row>
    <row r="592" spans="1:57" x14ac:dyDescent="0.25">
      <c r="A592" s="180">
        <v>44659</v>
      </c>
      <c r="B592">
        <v>1.8517602989999999</v>
      </c>
      <c r="C592">
        <v>1.22502440105</v>
      </c>
      <c r="D592" s="180">
        <v>44659</v>
      </c>
      <c r="E592" s="173">
        <f t="shared" si="124"/>
        <v>0.51161095029030312</v>
      </c>
      <c r="F592"/>
      <c r="M592" s="180">
        <v>44659</v>
      </c>
      <c r="N592">
        <v>12.486905716000001</v>
      </c>
      <c r="O592">
        <v>11.002195725249999</v>
      </c>
      <c r="P592" s="180">
        <v>44659</v>
      </c>
      <c r="Q592" s="173">
        <f t="shared" si="122"/>
        <v>0.13494669862512967</v>
      </c>
      <c r="R592"/>
      <c r="AJ592" s="5" t="s">
        <v>368</v>
      </c>
      <c r="AK592" s="5">
        <v>21301780</v>
      </c>
      <c r="AO592" s="5">
        <v>2022</v>
      </c>
    </row>
    <row r="593" spans="1:41" x14ac:dyDescent="0.25">
      <c r="A593" s="180">
        <v>44658</v>
      </c>
      <c r="B593">
        <v>1.845439469</v>
      </c>
      <c r="C593">
        <v>1.2228003225499999</v>
      </c>
      <c r="D593" s="180">
        <v>44658</v>
      </c>
      <c r="E593" s="173">
        <f t="shared" si="124"/>
        <v>0.50919118597512514</v>
      </c>
      <c r="F593"/>
      <c r="M593" s="180">
        <v>44658</v>
      </c>
      <c r="N593">
        <v>12.444282696</v>
      </c>
      <c r="O593">
        <v>10.9856550066</v>
      </c>
      <c r="P593" s="180">
        <v>44658</v>
      </c>
      <c r="Q593" s="173">
        <f t="shared" si="122"/>
        <v>0.13277566868099178</v>
      </c>
      <c r="R593"/>
      <c r="AJ593" s="176" t="s">
        <v>369</v>
      </c>
      <c r="AK593" s="7">
        <v>2.0500000000000001E-2</v>
      </c>
      <c r="AO593" s="5">
        <f>SUM(153837.1,536754.1)</f>
        <v>690591.2</v>
      </c>
    </row>
    <row r="594" spans="1:41" x14ac:dyDescent="0.25">
      <c r="A594" s="180">
        <v>44657</v>
      </c>
      <c r="B594">
        <v>1.861241546</v>
      </c>
      <c r="C594">
        <v>1.2390300999999999</v>
      </c>
      <c r="D594" s="180">
        <v>44657</v>
      </c>
      <c r="E594" s="173">
        <f t="shared" si="124"/>
        <v>0.50217621508952859</v>
      </c>
      <c r="F594"/>
      <c r="M594" s="180">
        <v>44657</v>
      </c>
      <c r="N594">
        <v>12.550840247</v>
      </c>
      <c r="O594">
        <v>11.1274844401</v>
      </c>
      <c r="P594" s="180">
        <v>44657</v>
      </c>
      <c r="Q594" s="173">
        <f t="shared" si="122"/>
        <v>0.12791352929424621</v>
      </c>
      <c r="R594"/>
      <c r="AJ594" s="5" t="s">
        <v>370</v>
      </c>
      <c r="AK594" s="5">
        <v>3404700</v>
      </c>
      <c r="AO594" s="16">
        <f>(AO593/AJ616)^(1/5) -1</f>
        <v>1.687428627398968E-2</v>
      </c>
    </row>
    <row r="595" spans="1:41" x14ac:dyDescent="0.25">
      <c r="A595" s="180">
        <v>44656</v>
      </c>
      <c r="B595">
        <v>1.8930888079999999</v>
      </c>
      <c r="C595">
        <v>1.2525453499000001</v>
      </c>
      <c r="D595" s="180">
        <v>44656</v>
      </c>
      <c r="E595" s="173">
        <f t="shared" si="124"/>
        <v>0.51139342631477502</v>
      </c>
      <c r="F595"/>
      <c r="M595" s="180">
        <v>44656</v>
      </c>
      <c r="N595">
        <v>12.765594697999999</v>
      </c>
      <c r="O595">
        <v>11.23575342885</v>
      </c>
      <c r="P595" s="180">
        <v>44656</v>
      </c>
      <c r="Q595" s="173">
        <f t="shared" si="122"/>
        <v>0.13615831629250888</v>
      </c>
      <c r="R595"/>
      <c r="AJ595" s="176" t="s">
        <v>369</v>
      </c>
      <c r="AK595" s="7">
        <v>1.52E-2</v>
      </c>
    </row>
    <row r="596" spans="1:41" x14ac:dyDescent="0.25">
      <c r="A596" s="180">
        <v>44655</v>
      </c>
      <c r="B596">
        <v>1.9062166869999999</v>
      </c>
      <c r="C596">
        <v>1.26762804015</v>
      </c>
      <c r="D596" s="180">
        <v>44655</v>
      </c>
      <c r="E596" s="173">
        <f t="shared" si="124"/>
        <v>0.50376658343281433</v>
      </c>
      <c r="F596"/>
      <c r="M596" s="180">
        <v>44655</v>
      </c>
      <c r="N596">
        <v>12.854119432999999</v>
      </c>
      <c r="O596">
        <v>11.3650998982</v>
      </c>
      <c r="P596" s="180">
        <v>44655</v>
      </c>
      <c r="Q596" s="173">
        <f t="shared" si="122"/>
        <v>0.13101684526643087</v>
      </c>
      <c r="R596"/>
      <c r="AJ596" s="5" t="s">
        <v>371</v>
      </c>
      <c r="AK596" s="16">
        <f>(AK591/((AK593*AK592)+(AK594*AK595)))^-1</f>
        <v>0.43418596009959542</v>
      </c>
    </row>
    <row r="597" spans="1:41" x14ac:dyDescent="0.25">
      <c r="A597" s="180">
        <v>44652</v>
      </c>
      <c r="B597">
        <v>1.904514925</v>
      </c>
      <c r="C597">
        <v>1.2759522296500001</v>
      </c>
      <c r="D597" s="180">
        <v>44652</v>
      </c>
      <c r="E597" s="173">
        <f t="shared" si="124"/>
        <v>0.49262243581205045</v>
      </c>
      <c r="F597"/>
      <c r="M597" s="180">
        <v>44652</v>
      </c>
      <c r="N597">
        <v>12.842644004</v>
      </c>
      <c r="O597">
        <v>11.43829588805</v>
      </c>
      <c r="P597" s="180">
        <v>44652</v>
      </c>
      <c r="Q597" s="173">
        <f t="shared" si="122"/>
        <v>0.12277599125733174</v>
      </c>
      <c r="R597"/>
    </row>
    <row r="598" spans="1:41" x14ac:dyDescent="0.25">
      <c r="A598" s="180">
        <v>44651</v>
      </c>
      <c r="B598">
        <v>1.9210463289999999</v>
      </c>
      <c r="C598">
        <v>1.2895778653500001</v>
      </c>
      <c r="D598" s="180">
        <v>44651</v>
      </c>
      <c r="E598" s="173">
        <f t="shared" si="124"/>
        <v>0.48967067489066674</v>
      </c>
      <c r="F598"/>
      <c r="M598" s="180">
        <v>44651</v>
      </c>
      <c r="N598">
        <v>12.954119597</v>
      </c>
      <c r="O598">
        <v>11.5488018227</v>
      </c>
      <c r="P598" s="180">
        <v>44651</v>
      </c>
      <c r="Q598" s="173">
        <f t="shared" si="122"/>
        <v>0.12168515798216809</v>
      </c>
      <c r="R598"/>
    </row>
    <row r="599" spans="1:41" x14ac:dyDescent="0.25">
      <c r="A599" s="180">
        <v>44650</v>
      </c>
      <c r="B599">
        <v>1.9827959829999999</v>
      </c>
      <c r="C599">
        <v>1.3130807554999999</v>
      </c>
      <c r="D599" s="180">
        <v>44650</v>
      </c>
      <c r="E599" s="173">
        <f t="shared" si="124"/>
        <v>0.5100335411168091</v>
      </c>
      <c r="F599"/>
      <c r="M599" s="180">
        <v>44650</v>
      </c>
      <c r="N599">
        <v>13.370513722</v>
      </c>
      <c r="O599">
        <v>11.75579207675</v>
      </c>
      <c r="P599" s="180">
        <v>44650</v>
      </c>
      <c r="Q599" s="173">
        <f t="shared" si="122"/>
        <v>0.13735541039752769</v>
      </c>
      <c r="R599"/>
    </row>
    <row r="600" spans="1:41" x14ac:dyDescent="0.25">
      <c r="A600" s="180">
        <v>44649</v>
      </c>
      <c r="B600">
        <v>2.0460042899999999</v>
      </c>
      <c r="C600">
        <v>1.34719928415</v>
      </c>
      <c r="D600" s="180">
        <v>44649</v>
      </c>
      <c r="E600" s="173">
        <f t="shared" si="124"/>
        <v>0.51870945454881456</v>
      </c>
      <c r="F600"/>
      <c r="M600" s="180">
        <v>44649</v>
      </c>
      <c r="N600">
        <v>13.796743929</v>
      </c>
      <c r="O600">
        <v>12.061273716200001</v>
      </c>
      <c r="P600" s="180">
        <v>44649</v>
      </c>
      <c r="Q600" s="173">
        <f t="shared" si="122"/>
        <v>0.14388780601745377</v>
      </c>
      <c r="R600"/>
    </row>
    <row r="601" spans="1:41" x14ac:dyDescent="0.25">
      <c r="A601" s="180">
        <v>44648</v>
      </c>
      <c r="B601">
        <v>2.0032171280000002</v>
      </c>
      <c r="C601">
        <v>1.3296284634</v>
      </c>
      <c r="D601" s="180">
        <v>44648</v>
      </c>
      <c r="E601" s="173">
        <f t="shared" si="124"/>
        <v>0.50659916145113437</v>
      </c>
      <c r="F601"/>
      <c r="M601" s="180">
        <v>44648</v>
      </c>
      <c r="N601">
        <v>13.508218866</v>
      </c>
      <c r="O601">
        <v>11.90112163265</v>
      </c>
      <c r="P601" s="180">
        <v>44648</v>
      </c>
      <c r="Q601" s="173">
        <f t="shared" si="122"/>
        <v>0.13503745974169587</v>
      </c>
      <c r="R601"/>
    </row>
    <row r="602" spans="1:41" x14ac:dyDescent="0.25">
      <c r="A602" s="180">
        <v>44645</v>
      </c>
      <c r="B602">
        <v>2.0136708099999998</v>
      </c>
      <c r="C602">
        <v>1.34317264645</v>
      </c>
      <c r="D602" s="180">
        <v>44645</v>
      </c>
      <c r="E602" s="173">
        <f t="shared" si="124"/>
        <v>0.49918985866941512</v>
      </c>
      <c r="F602"/>
      <c r="M602" s="180">
        <v>44645</v>
      </c>
      <c r="N602">
        <v>13.578710785</v>
      </c>
      <c r="O602">
        <v>12.023350256800001</v>
      </c>
      <c r="P602" s="180">
        <v>44645</v>
      </c>
      <c r="Q602" s="173">
        <f t="shared" si="122"/>
        <v>0.12936165835477847</v>
      </c>
      <c r="R602"/>
      <c r="AJ602" s="5" t="s">
        <v>372</v>
      </c>
    </row>
    <row r="603" spans="1:41" x14ac:dyDescent="0.25">
      <c r="A603" s="180">
        <v>44644</v>
      </c>
      <c r="B603">
        <v>1.9718560839999999</v>
      </c>
      <c r="C603">
        <v>1.3131160769000001</v>
      </c>
      <c r="D603" s="180">
        <v>44644</v>
      </c>
      <c r="E603" s="173">
        <f t="shared" si="124"/>
        <v>0.50166167232919034</v>
      </c>
      <c r="F603"/>
      <c r="M603" s="180">
        <v>44644</v>
      </c>
      <c r="N603">
        <v>13.296743108999999</v>
      </c>
      <c r="O603">
        <v>11.757391813750001</v>
      </c>
      <c r="P603" s="180">
        <v>44644</v>
      </c>
      <c r="Q603" s="173">
        <f t="shared" si="122"/>
        <v>0.13092625640405745</v>
      </c>
      <c r="R603"/>
    </row>
    <row r="604" spans="1:41" x14ac:dyDescent="0.25">
      <c r="A604" s="180">
        <v>44643</v>
      </c>
      <c r="B604">
        <v>1.9584850949999999</v>
      </c>
      <c r="C604">
        <v>1.3044163228500001</v>
      </c>
      <c r="D604" s="180">
        <v>44643</v>
      </c>
      <c r="E604" s="173">
        <f t="shared" si="124"/>
        <v>0.50142639331661731</v>
      </c>
      <c r="F604"/>
      <c r="M604" s="180">
        <v>44643</v>
      </c>
      <c r="N604">
        <v>13.206579027</v>
      </c>
      <c r="O604">
        <v>11.6751074595</v>
      </c>
      <c r="P604" s="180">
        <v>44643</v>
      </c>
      <c r="Q604" s="173">
        <f t="shared" si="122"/>
        <v>0.13117408750305307</v>
      </c>
      <c r="R604"/>
    </row>
    <row r="605" spans="1:41" x14ac:dyDescent="0.25">
      <c r="A605" s="180">
        <v>44642</v>
      </c>
      <c r="B605">
        <v>2.034335064</v>
      </c>
      <c r="C605">
        <v>1.3425315429</v>
      </c>
      <c r="D605" s="180">
        <v>44642</v>
      </c>
      <c r="E605" s="173">
        <f t="shared" si="124"/>
        <v>0.5152977781107746</v>
      </c>
      <c r="F605"/>
      <c r="M605" s="180">
        <v>44642</v>
      </c>
      <c r="N605">
        <v>13.718055275999999</v>
      </c>
      <c r="O605">
        <v>12.01565877745</v>
      </c>
      <c r="P605" s="180">
        <v>44642</v>
      </c>
      <c r="Q605" s="173">
        <f t="shared" si="122"/>
        <v>0.14168149496263305</v>
      </c>
      <c r="R605"/>
    </row>
    <row r="606" spans="1:41" x14ac:dyDescent="0.25">
      <c r="A606" s="180">
        <v>44641</v>
      </c>
      <c r="B606">
        <v>1.979392459</v>
      </c>
      <c r="C606">
        <v>1.3207579648500001</v>
      </c>
      <c r="D606" s="180">
        <v>44641</v>
      </c>
      <c r="E606" s="173">
        <f t="shared" si="124"/>
        <v>0.49867917641125248</v>
      </c>
      <c r="F606"/>
      <c r="M606" s="180">
        <v>44641</v>
      </c>
      <c r="N606">
        <v>13.347562865</v>
      </c>
      <c r="O606">
        <v>11.824274458150001</v>
      </c>
      <c r="P606" s="180">
        <v>44641</v>
      </c>
      <c r="Q606" s="173">
        <f t="shared" si="122"/>
        <v>0.12882721999065727</v>
      </c>
      <c r="R606"/>
    </row>
    <row r="607" spans="1:41" x14ac:dyDescent="0.25">
      <c r="A607" s="180">
        <v>44638</v>
      </c>
      <c r="B607">
        <v>1.984740854</v>
      </c>
      <c r="C607">
        <v>1.3240289700500001</v>
      </c>
      <c r="D607" s="180">
        <v>44638</v>
      </c>
      <c r="E607" s="173">
        <f t="shared" si="124"/>
        <v>0.49901618385664859</v>
      </c>
      <c r="F607"/>
      <c r="M607" s="180">
        <v>44638</v>
      </c>
      <c r="N607">
        <v>13.383628498</v>
      </c>
      <c r="O607">
        <v>11.8498746288</v>
      </c>
      <c r="P607" s="180">
        <v>44638</v>
      </c>
      <c r="Q607" s="173">
        <f t="shared" si="122"/>
        <v>0.129432075633303</v>
      </c>
      <c r="R607"/>
    </row>
    <row r="608" spans="1:41" x14ac:dyDescent="0.25">
      <c r="A608" s="180">
        <v>44637</v>
      </c>
      <c r="B608">
        <v>1.9597006400000001</v>
      </c>
      <c r="C608">
        <v>1.3257577862000001</v>
      </c>
      <c r="D608" s="180">
        <v>44637</v>
      </c>
      <c r="E608" s="173">
        <f t="shared" si="124"/>
        <v>0.47817396239252802</v>
      </c>
      <c r="F608"/>
      <c r="M608" s="180">
        <v>44637</v>
      </c>
      <c r="N608">
        <v>13.214775762</v>
      </c>
      <c r="O608">
        <v>11.8730816494</v>
      </c>
      <c r="P608" s="180">
        <v>44637</v>
      </c>
      <c r="Q608" s="173">
        <f t="shared" si="122"/>
        <v>0.11300302248555687</v>
      </c>
      <c r="R608"/>
    </row>
    <row r="609" spans="1:40" x14ac:dyDescent="0.25">
      <c r="A609" s="180">
        <v>44636</v>
      </c>
      <c r="B609">
        <v>1.969911213</v>
      </c>
      <c r="C609">
        <v>1.3411518734500001</v>
      </c>
      <c r="D609" s="180">
        <v>44636</v>
      </c>
      <c r="E609" s="173">
        <f t="shared" si="124"/>
        <v>0.46882038641348617</v>
      </c>
      <c r="F609"/>
      <c r="M609" s="180">
        <v>44636</v>
      </c>
      <c r="N609">
        <v>13.283628333999999</v>
      </c>
      <c r="O609">
        <v>12.019387865100001</v>
      </c>
      <c r="P609" s="180">
        <v>44636</v>
      </c>
      <c r="Q609" s="173">
        <f t="shared" si="122"/>
        <v>0.10518343222543808</v>
      </c>
      <c r="R609"/>
    </row>
    <row r="610" spans="1:40" x14ac:dyDescent="0.25">
      <c r="A610" s="180">
        <v>44635</v>
      </c>
      <c r="B610">
        <v>1.8605122190000001</v>
      </c>
      <c r="C610">
        <v>1.3011383866999999</v>
      </c>
      <c r="D610" s="180">
        <v>44635</v>
      </c>
      <c r="E610" s="173">
        <f t="shared" si="124"/>
        <v>0.42991109786462206</v>
      </c>
      <c r="F610"/>
      <c r="M610" s="180">
        <v>44635</v>
      </c>
      <c r="N610">
        <v>12.545922206</v>
      </c>
      <c r="O610">
        <v>11.673839908750001</v>
      </c>
      <c r="P610" s="180">
        <v>44635</v>
      </c>
      <c r="Q610" s="173">
        <f t="shared" si="122"/>
        <v>7.4703979501752435E-2</v>
      </c>
      <c r="R610"/>
    </row>
    <row r="611" spans="1:40" x14ac:dyDescent="0.25">
      <c r="A611" s="180">
        <v>44634</v>
      </c>
      <c r="B611">
        <v>1.839604856</v>
      </c>
      <c r="C611">
        <v>1.299107872</v>
      </c>
      <c r="D611" s="180">
        <v>44634</v>
      </c>
      <c r="E611" s="173">
        <f t="shared" si="124"/>
        <v>0.41605242770786627</v>
      </c>
      <c r="F611"/>
      <c r="M611" s="180">
        <v>44634</v>
      </c>
      <c r="N611">
        <v>12.404938369</v>
      </c>
      <c r="O611">
        <v>11.66187549635</v>
      </c>
      <c r="P611" s="180">
        <v>44634</v>
      </c>
      <c r="Q611" s="173">
        <f t="shared" si="122"/>
        <v>6.3717270252333633E-2</v>
      </c>
      <c r="R611"/>
    </row>
    <row r="612" spans="1:40" x14ac:dyDescent="0.25">
      <c r="A612" s="180">
        <v>44631</v>
      </c>
      <c r="B612">
        <v>1.8631864170000001</v>
      </c>
      <c r="C612">
        <v>1.2899618179000001</v>
      </c>
      <c r="D612" s="180">
        <v>44631</v>
      </c>
      <c r="E612" s="173">
        <f t="shared" si="124"/>
        <v>0.44437330713647316</v>
      </c>
      <c r="F612"/>
      <c r="M612" s="180">
        <v>44631</v>
      </c>
      <c r="N612">
        <v>12.563955023</v>
      </c>
      <c r="O612">
        <v>11.571463713649999</v>
      </c>
      <c r="P612" s="180">
        <v>44631</v>
      </c>
      <c r="Q612" s="173">
        <f t="shared" si="122"/>
        <v>8.577059341068774E-2</v>
      </c>
      <c r="R612"/>
    </row>
    <row r="613" spans="1:40" x14ac:dyDescent="0.25">
      <c r="A613" s="180">
        <v>44630</v>
      </c>
      <c r="B613">
        <v>1.8894421749999999</v>
      </c>
      <c r="C613">
        <v>1.28865191775</v>
      </c>
      <c r="D613" s="180">
        <v>44630</v>
      </c>
      <c r="E613" s="173">
        <f t="shared" si="124"/>
        <v>0.46621608905761464</v>
      </c>
      <c r="F613"/>
      <c r="M613" s="180">
        <v>44630</v>
      </c>
      <c r="N613">
        <v>12.741004493</v>
      </c>
      <c r="O613">
        <v>11.551760102599999</v>
      </c>
      <c r="P613" s="180">
        <v>44630</v>
      </c>
      <c r="Q613" s="173">
        <f t="shared" si="122"/>
        <v>0.10294919387499511</v>
      </c>
      <c r="R613"/>
    </row>
    <row r="614" spans="1:40" x14ac:dyDescent="0.25">
      <c r="A614" s="180">
        <v>44629</v>
      </c>
      <c r="B614">
        <v>1.87971782</v>
      </c>
      <c r="C614">
        <v>1.2936706526999999</v>
      </c>
      <c r="D614" s="180">
        <v>44629</v>
      </c>
      <c r="E614" s="173">
        <f t="shared" si="124"/>
        <v>0.45301110145528162</v>
      </c>
      <c r="F614"/>
      <c r="M614" s="180">
        <v>44629</v>
      </c>
      <c r="N614">
        <v>12.675430615</v>
      </c>
      <c r="O614">
        <v>11.599099229449999</v>
      </c>
      <c r="P614" s="180">
        <v>44629</v>
      </c>
      <c r="Q614" s="173">
        <f t="shared" si="122"/>
        <v>9.2794394138572905E-2</v>
      </c>
      <c r="R614"/>
    </row>
    <row r="615" spans="1:40" x14ac:dyDescent="0.25">
      <c r="A615" s="180">
        <v>44628</v>
      </c>
      <c r="B615">
        <v>1.76302556</v>
      </c>
      <c r="C615">
        <v>1.2505210985499999</v>
      </c>
      <c r="D615" s="180">
        <v>44628</v>
      </c>
      <c r="E615" s="173">
        <f t="shared" si="124"/>
        <v>0.40983271857168785</v>
      </c>
      <c r="F615"/>
      <c r="M615" s="180">
        <v>44628</v>
      </c>
      <c r="N615">
        <v>11.888544080000001</v>
      </c>
      <c r="O615">
        <v>11.233138580449999</v>
      </c>
      <c r="P615" s="180">
        <v>44628</v>
      </c>
      <c r="Q615" s="173">
        <f t="shared" si="122"/>
        <v>5.8345714766722463E-2</v>
      </c>
      <c r="R615"/>
      <c r="AJ615" s="5">
        <v>2017</v>
      </c>
      <c r="AK615" s="5">
        <v>2018</v>
      </c>
      <c r="AL615" s="5">
        <v>2019</v>
      </c>
      <c r="AM615" s="5">
        <v>2020</v>
      </c>
      <c r="AN615" s="5">
        <v>2021</v>
      </c>
    </row>
    <row r="616" spans="1:40" x14ac:dyDescent="0.25">
      <c r="A616" s="180">
        <v>44627</v>
      </c>
      <c r="B616">
        <v>1.734581822</v>
      </c>
      <c r="C616">
        <v>1.2444225800499999</v>
      </c>
      <c r="D616" s="180">
        <v>44627</v>
      </c>
      <c r="E616" s="173">
        <f t="shared" si="124"/>
        <v>0.39388488268213989</v>
      </c>
      <c r="F616"/>
      <c r="M616" s="180">
        <v>44627</v>
      </c>
      <c r="N616">
        <v>11.696740485999999</v>
      </c>
      <c r="O616">
        <v>11.186501663450001</v>
      </c>
      <c r="P616" s="180">
        <v>44627</v>
      </c>
      <c r="Q616" s="173">
        <f t="shared" si="122"/>
        <v>4.561200971498694E-2</v>
      </c>
      <c r="R616"/>
      <c r="AJ616" s="5">
        <f>SUM(129997.2,505165.1)</f>
        <v>635162.29999999993</v>
      </c>
      <c r="AK616" s="5">
        <f>SUM(120281.2,538514.2)</f>
        <v>658795.39999999991</v>
      </c>
    </row>
    <row r="617" spans="1:40" x14ac:dyDescent="0.25">
      <c r="A617" s="180">
        <v>44624</v>
      </c>
      <c r="B617">
        <v>1.878745385</v>
      </c>
      <c r="C617">
        <v>1.2990659763000001</v>
      </c>
      <c r="D617" s="180">
        <v>44624</v>
      </c>
      <c r="E617" s="173">
        <f t="shared" si="124"/>
        <v>0.44622784313930142</v>
      </c>
      <c r="F617"/>
      <c r="M617" s="180">
        <v>44624</v>
      </c>
      <c r="N617">
        <v>12.668873228000001</v>
      </c>
      <c r="O617">
        <v>11.64518315285</v>
      </c>
      <c r="P617" s="180">
        <v>44624</v>
      </c>
      <c r="Q617" s="173">
        <f t="shared" si="122"/>
        <v>8.7906738924880365E-2</v>
      </c>
      <c r="R617"/>
    </row>
    <row r="618" spans="1:40" x14ac:dyDescent="0.25">
      <c r="A618" s="180">
        <v>44623</v>
      </c>
      <c r="B618">
        <v>2.0192623140000001</v>
      </c>
      <c r="C618">
        <v>1.3530003664000001</v>
      </c>
      <c r="D618" s="180">
        <v>44623</v>
      </c>
      <c r="E618" s="173">
        <f t="shared" si="124"/>
        <v>0.49243293952148626</v>
      </c>
      <c r="F618"/>
      <c r="M618" s="180">
        <v>44623</v>
      </c>
      <c r="N618">
        <v>13.616415764999999</v>
      </c>
      <c r="O618">
        <v>12.0965763778</v>
      </c>
      <c r="P618" s="180">
        <v>44623</v>
      </c>
      <c r="Q618" s="173">
        <f t="shared" si="122"/>
        <v>0.12564211060488603</v>
      </c>
      <c r="R618"/>
    </row>
    <row r="619" spans="1:40" x14ac:dyDescent="0.25">
      <c r="A619" s="180">
        <v>44622</v>
      </c>
      <c r="B619">
        <v>2.068127198</v>
      </c>
      <c r="C619">
        <v>1.3583038329499999</v>
      </c>
      <c r="D619" s="180">
        <v>44622</v>
      </c>
      <c r="E619" s="173">
        <f t="shared" si="124"/>
        <v>0.52258069794913786</v>
      </c>
      <c r="F619"/>
      <c r="M619" s="180">
        <v>44622</v>
      </c>
      <c r="N619">
        <v>13.945924502</v>
      </c>
      <c r="O619">
        <v>12.131163380549999</v>
      </c>
      <c r="P619" s="180">
        <v>44622</v>
      </c>
      <c r="Q619" s="173">
        <f t="shared" si="122"/>
        <v>0.14959497819966908</v>
      </c>
      <c r="R619"/>
    </row>
    <row r="620" spans="1:40" x14ac:dyDescent="0.25">
      <c r="A620" s="180">
        <v>44621</v>
      </c>
      <c r="B620">
        <v>1.9925203380000001</v>
      </c>
      <c r="C620">
        <v>1.3019081179000001</v>
      </c>
      <c r="D620" s="180">
        <v>44621</v>
      </c>
      <c r="E620" s="173">
        <f t="shared" si="124"/>
        <v>0.53046156683773449</v>
      </c>
      <c r="F620"/>
      <c r="M620" s="180">
        <v>44621</v>
      </c>
      <c r="N620">
        <v>13.4360876</v>
      </c>
      <c r="O620">
        <v>11.6838593242</v>
      </c>
      <c r="P620" s="180">
        <v>44621</v>
      </c>
      <c r="Q620" s="173">
        <f t="shared" si="122"/>
        <v>0.14996999083776424</v>
      </c>
      <c r="R620"/>
    </row>
    <row r="621" spans="1:40" x14ac:dyDescent="0.25">
      <c r="A621" s="180">
        <v>44620</v>
      </c>
      <c r="B621">
        <v>2.183286566</v>
      </c>
      <c r="C621">
        <v>1.38281356015</v>
      </c>
      <c r="D621" s="180">
        <v>44620</v>
      </c>
      <c r="E621" s="173">
        <f t="shared" si="124"/>
        <v>0.57887269037423172</v>
      </c>
      <c r="F621"/>
      <c r="M621" s="180">
        <v>44620</v>
      </c>
      <c r="N621">
        <v>15.278390917999999</v>
      </c>
      <c r="O621">
        <v>12.373259622300001</v>
      </c>
      <c r="P621" s="180">
        <v>44620</v>
      </c>
      <c r="Q621" s="173">
        <f t="shared" si="122"/>
        <v>0.23479110471941902</v>
      </c>
      <c r="R621"/>
    </row>
    <row r="622" spans="1:40" x14ac:dyDescent="0.25">
      <c r="A622" s="180">
        <v>44617</v>
      </c>
      <c r="B622">
        <v>2.2084706609999998</v>
      </c>
      <c r="C622">
        <v>1.3808275954023901</v>
      </c>
      <c r="D622" s="180">
        <v>44617</v>
      </c>
      <c r="E622" s="173">
        <f t="shared" si="124"/>
        <v>0.59938189847402668</v>
      </c>
      <c r="F622"/>
      <c r="M622" s="180">
        <v>44617</v>
      </c>
      <c r="N622">
        <v>15.454626355</v>
      </c>
      <c r="O622">
        <v>12.592628635579601</v>
      </c>
      <c r="P622" s="180">
        <v>44617</v>
      </c>
      <c r="Q622" s="173">
        <f t="shared" si="122"/>
        <v>0.22727563896659533</v>
      </c>
      <c r="R622"/>
    </row>
    <row r="623" spans="1:40" x14ac:dyDescent="0.25">
      <c r="A623" s="180">
        <v>44616</v>
      </c>
      <c r="B623">
        <v>2.0823008349999999</v>
      </c>
      <c r="C623">
        <v>1.31735827915</v>
      </c>
      <c r="D623" s="180">
        <v>44616</v>
      </c>
      <c r="E623" s="173">
        <f t="shared" si="124"/>
        <v>0.5806640212893065</v>
      </c>
      <c r="F623"/>
      <c r="M623" s="180">
        <v>44616</v>
      </c>
      <c r="N623">
        <v>14.571704265999999</v>
      </c>
      <c r="O623">
        <v>11.970991908449999</v>
      </c>
      <c r="P623" s="180">
        <v>44616</v>
      </c>
      <c r="Q623" s="173">
        <f t="shared" si="122"/>
        <v>0.2172512000207959</v>
      </c>
      <c r="R623"/>
    </row>
    <row r="624" spans="1:40" x14ac:dyDescent="0.25">
      <c r="A624" s="180">
        <v>44615</v>
      </c>
      <c r="B624">
        <v>2.170320496</v>
      </c>
      <c r="C624">
        <v>1.3465052844500001</v>
      </c>
      <c r="D624" s="180">
        <v>44615</v>
      </c>
      <c r="E624" s="173">
        <f t="shared" si="124"/>
        <v>0.6118172881040711</v>
      </c>
      <c r="F624"/>
      <c r="M624" s="180">
        <v>44615</v>
      </c>
      <c r="N624">
        <v>15.187655842</v>
      </c>
      <c r="O624">
        <v>12.256483354849999</v>
      </c>
      <c r="P624" s="180">
        <v>44615</v>
      </c>
      <c r="Q624" s="173">
        <f t="shared" si="122"/>
        <v>0.23915281425239399</v>
      </c>
      <c r="R624"/>
    </row>
    <row r="625" spans="1:18" x14ac:dyDescent="0.25">
      <c r="A625" s="180">
        <v>44614</v>
      </c>
      <c r="B625">
        <v>2.1910163379999998</v>
      </c>
      <c r="C625">
        <v>1.36849357425</v>
      </c>
      <c r="D625" s="180">
        <v>44614</v>
      </c>
      <c r="E625" s="173">
        <f t="shared" si="124"/>
        <v>0.60104247416783219</v>
      </c>
      <c r="F625"/>
      <c r="M625" s="180">
        <v>44614</v>
      </c>
      <c r="N625">
        <v>15.332482983</v>
      </c>
      <c r="O625">
        <v>12.461813594900001</v>
      </c>
      <c r="P625" s="180">
        <v>44614</v>
      </c>
      <c r="Q625" s="173">
        <f t="shared" si="122"/>
        <v>0.23035727233753694</v>
      </c>
      <c r="R625"/>
    </row>
    <row r="626" spans="1:18" x14ac:dyDescent="0.25">
      <c r="A626" s="180">
        <v>44610</v>
      </c>
      <c r="B626">
        <v>2.2174471709999999</v>
      </c>
      <c r="C626">
        <v>1.3742766688000001</v>
      </c>
      <c r="D626" s="180">
        <v>44610</v>
      </c>
      <c r="E626" s="173">
        <f t="shared" si="124"/>
        <v>0.61353766773632623</v>
      </c>
      <c r="F626"/>
      <c r="M626" s="180">
        <v>44610</v>
      </c>
      <c r="N626">
        <v>15.517442945999999</v>
      </c>
      <c r="O626">
        <v>12.4982353487</v>
      </c>
      <c r="P626" s="180">
        <v>44610</v>
      </c>
      <c r="Q626" s="173">
        <f t="shared" si="122"/>
        <v>0.24157071082951254</v>
      </c>
      <c r="R626"/>
    </row>
    <row r="627" spans="1:18" x14ac:dyDescent="0.25">
      <c r="A627" s="180">
        <v>44609</v>
      </c>
      <c r="B627">
        <v>2.2363975800000002</v>
      </c>
      <c r="C627">
        <v>1.37499875255</v>
      </c>
      <c r="D627" s="180">
        <v>44609</v>
      </c>
      <c r="E627" s="173">
        <f t="shared" si="124"/>
        <v>0.62647244286767201</v>
      </c>
      <c r="F627"/>
      <c r="M627" s="180">
        <v>44609</v>
      </c>
      <c r="N627">
        <v>15.65005575</v>
      </c>
      <c r="O627">
        <v>12.499810888200001</v>
      </c>
      <c r="P627" s="180">
        <v>44609</v>
      </c>
      <c r="Q627" s="173">
        <f t="shared" si="122"/>
        <v>0.25202340179193233</v>
      </c>
      <c r="R627"/>
    </row>
    <row r="628" spans="1:18" x14ac:dyDescent="0.25">
      <c r="A628" s="180">
        <v>44608</v>
      </c>
      <c r="B628">
        <v>2.320178334</v>
      </c>
      <c r="C628">
        <v>1.4202432524499999</v>
      </c>
      <c r="D628" s="180">
        <v>44608</v>
      </c>
      <c r="E628" s="173">
        <f t="shared" si="124"/>
        <v>0.63364855280781029</v>
      </c>
      <c r="F628"/>
      <c r="M628" s="180">
        <v>44608</v>
      </c>
      <c r="N628">
        <v>16.236343935000001</v>
      </c>
      <c r="O628">
        <v>12.866688578750001</v>
      </c>
      <c r="P628" s="180">
        <v>44608</v>
      </c>
      <c r="Q628" s="173">
        <f t="shared" si="122"/>
        <v>0.26188986666042102</v>
      </c>
      <c r="R628"/>
    </row>
    <row r="629" spans="1:18" x14ac:dyDescent="0.25">
      <c r="A629" s="180">
        <v>44607</v>
      </c>
      <c r="B629">
        <v>2.2939968479999999</v>
      </c>
      <c r="C629">
        <v>1.41950807525</v>
      </c>
      <c r="D629" s="180">
        <v>44607</v>
      </c>
      <c r="E629" s="173">
        <f t="shared" si="124"/>
        <v>0.6160505797728465</v>
      </c>
      <c r="F629"/>
      <c r="M629" s="180">
        <v>44607</v>
      </c>
      <c r="N629">
        <v>16.053128876999999</v>
      </c>
      <c r="O629">
        <v>12.8570012991</v>
      </c>
      <c r="P629" s="180">
        <v>44607</v>
      </c>
      <c r="Q629" s="173">
        <f t="shared" si="122"/>
        <v>0.24859043750145146</v>
      </c>
      <c r="R629"/>
    </row>
    <row r="630" spans="1:18" x14ac:dyDescent="0.25">
      <c r="A630" s="180">
        <v>44606</v>
      </c>
      <c r="B630">
        <v>2.2279197650000002</v>
      </c>
      <c r="C630">
        <v>1.384189718</v>
      </c>
      <c r="D630" s="180">
        <v>44606</v>
      </c>
      <c r="E630" s="173">
        <f t="shared" si="124"/>
        <v>0.60954798032967339</v>
      </c>
      <c r="F630"/>
      <c r="M630" s="180">
        <v>44606</v>
      </c>
      <c r="N630">
        <v>15.590728969000001</v>
      </c>
      <c r="O630">
        <v>12.5458591764</v>
      </c>
      <c r="P630" s="180">
        <v>44606</v>
      </c>
      <c r="Q630" s="173">
        <f t="shared" si="122"/>
        <v>0.24269918463039189</v>
      </c>
      <c r="R630"/>
    </row>
    <row r="631" spans="1:18" x14ac:dyDescent="0.25">
      <c r="A631" s="180">
        <v>44603</v>
      </c>
      <c r="B631">
        <v>2.2413845289999998</v>
      </c>
      <c r="C631">
        <v>1.3994826003</v>
      </c>
      <c r="D631" s="180">
        <v>44603</v>
      </c>
      <c r="E631" s="173">
        <f t="shared" si="124"/>
        <v>0.60158084746428819</v>
      </c>
      <c r="F631"/>
      <c r="M631" s="180">
        <v>44603</v>
      </c>
      <c r="N631">
        <v>15.684953856</v>
      </c>
      <c r="O631">
        <v>12.679666968999999</v>
      </c>
      <c r="P631" s="180">
        <v>44603</v>
      </c>
      <c r="Q631" s="173">
        <f t="shared" si="122"/>
        <v>0.23701623192056256</v>
      </c>
      <c r="R631"/>
    </row>
    <row r="632" spans="1:18" x14ac:dyDescent="0.25">
      <c r="A632" s="180">
        <v>44602</v>
      </c>
      <c r="B632">
        <v>2.272802312</v>
      </c>
      <c r="C632">
        <v>1.4075319366500001</v>
      </c>
      <c r="D632" s="180">
        <v>44602</v>
      </c>
      <c r="E632" s="173">
        <f t="shared" si="124"/>
        <v>0.61474297869886274</v>
      </c>
      <c r="F632"/>
      <c r="M632" s="180">
        <v>44602</v>
      </c>
      <c r="N632">
        <v>15.904811925000001</v>
      </c>
      <c r="O632">
        <v>12.741007822149999</v>
      </c>
      <c r="P632" s="180">
        <v>44602</v>
      </c>
      <c r="Q632" s="173">
        <f t="shared" si="122"/>
        <v>0.24831662824582748</v>
      </c>
      <c r="R632"/>
    </row>
    <row r="633" spans="1:18" x14ac:dyDescent="0.25">
      <c r="A633" s="180">
        <v>44601</v>
      </c>
      <c r="B633">
        <v>2.2433793089999998</v>
      </c>
      <c r="C633">
        <v>1.4116525988499999</v>
      </c>
      <c r="D633" s="180">
        <v>44601</v>
      </c>
      <c r="E633" s="173">
        <f t="shared" si="124"/>
        <v>0.58918653982400804</v>
      </c>
      <c r="F633"/>
      <c r="M633" s="180">
        <v>44601</v>
      </c>
      <c r="N633">
        <v>15.698913098</v>
      </c>
      <c r="O633">
        <v>12.78019500315</v>
      </c>
      <c r="P633" s="180">
        <v>44601</v>
      </c>
      <c r="Q633" s="173">
        <f t="shared" si="122"/>
        <v>0.22837821286221444</v>
      </c>
      <c r="R633"/>
    </row>
    <row r="634" spans="1:18" x14ac:dyDescent="0.25">
      <c r="A634" s="180">
        <v>44600</v>
      </c>
      <c r="B634">
        <v>2.2775399140000001</v>
      </c>
      <c r="C634">
        <v>1.4244207053</v>
      </c>
      <c r="D634" s="180">
        <v>44600</v>
      </c>
      <c r="E634" s="173">
        <f t="shared" si="124"/>
        <v>0.59892362244223563</v>
      </c>
      <c r="F634"/>
      <c r="M634" s="180">
        <v>44600</v>
      </c>
      <c r="N634">
        <v>15.937965126</v>
      </c>
      <c r="O634">
        <v>12.91105800005</v>
      </c>
      <c r="P634" s="180">
        <v>44600</v>
      </c>
      <c r="Q634" s="173">
        <f t="shared" si="122"/>
        <v>0.23444299653353567</v>
      </c>
      <c r="R634"/>
    </row>
    <row r="635" spans="1:18" x14ac:dyDescent="0.25">
      <c r="A635" s="180">
        <v>44599</v>
      </c>
      <c r="B635">
        <v>2.2047304489999999</v>
      </c>
      <c r="C635">
        <v>1.3892349454999999</v>
      </c>
      <c r="D635" s="180">
        <v>44599</v>
      </c>
      <c r="E635" s="173">
        <f t="shared" si="124"/>
        <v>0.58701050253705989</v>
      </c>
      <c r="F635"/>
      <c r="M635" s="180">
        <v>44599</v>
      </c>
      <c r="N635">
        <v>15.428452775</v>
      </c>
      <c r="O635">
        <v>12.60395822535</v>
      </c>
      <c r="P635" s="180">
        <v>44599</v>
      </c>
      <c r="Q635" s="173">
        <f t="shared" si="122"/>
        <v>0.22409583554229578</v>
      </c>
      <c r="R635"/>
    </row>
    <row r="636" spans="1:18" x14ac:dyDescent="0.25">
      <c r="A636" s="180">
        <v>44596</v>
      </c>
      <c r="B636">
        <v>2.1947565500000001</v>
      </c>
      <c r="C636">
        <v>1.3849012166500001</v>
      </c>
      <c r="D636" s="180">
        <v>44596</v>
      </c>
      <c r="E636" s="173">
        <f t="shared" si="124"/>
        <v>0.58477480098471979</v>
      </c>
      <c r="F636"/>
      <c r="M636" s="180">
        <v>44596</v>
      </c>
      <c r="N636">
        <v>15.358656563</v>
      </c>
      <c r="O636">
        <v>12.583466476250001</v>
      </c>
      <c r="P636" s="180">
        <v>44596</v>
      </c>
      <c r="Q636" s="173">
        <f t="shared" si="122"/>
        <v>0.22054257401868438</v>
      </c>
      <c r="R636"/>
    </row>
    <row r="637" spans="1:18" x14ac:dyDescent="0.25">
      <c r="A637" s="180">
        <v>44595</v>
      </c>
      <c r="B637">
        <v>2.141645536</v>
      </c>
      <c r="C637">
        <v>1.3587688743999999</v>
      </c>
      <c r="D637" s="180">
        <v>44595</v>
      </c>
      <c r="E637" s="173">
        <f t="shared" si="124"/>
        <v>0.57616617244466961</v>
      </c>
      <c r="F637"/>
      <c r="M637" s="180">
        <v>44595</v>
      </c>
      <c r="N637">
        <v>14.986991731</v>
      </c>
      <c r="O637">
        <v>12.357788713550001</v>
      </c>
      <c r="P637" s="180">
        <v>44595</v>
      </c>
      <c r="Q637" s="173">
        <f t="shared" si="122"/>
        <v>0.2127567543347901</v>
      </c>
      <c r="R637"/>
    </row>
    <row r="638" spans="1:18" x14ac:dyDescent="0.25">
      <c r="A638" s="180">
        <v>44594</v>
      </c>
      <c r="B638">
        <v>2.1491259600000001</v>
      </c>
      <c r="C638">
        <v>1.36782381805</v>
      </c>
      <c r="D638" s="180">
        <v>44594</v>
      </c>
      <c r="E638" s="173">
        <f t="shared" si="124"/>
        <v>0.57120086054930808</v>
      </c>
      <c r="F638"/>
      <c r="M638" s="180">
        <v>44594</v>
      </c>
      <c r="N638">
        <v>15.03933889</v>
      </c>
      <c r="O638">
        <v>12.4329286859</v>
      </c>
      <c r="P638" s="180">
        <v>44594</v>
      </c>
      <c r="Q638" s="173">
        <f t="shared" si="122"/>
        <v>0.20963767025028388</v>
      </c>
      <c r="R638"/>
    </row>
    <row r="639" spans="1:18" x14ac:dyDescent="0.25">
      <c r="A639" s="180">
        <v>44593</v>
      </c>
      <c r="B639">
        <v>2.167827022</v>
      </c>
      <c r="C639">
        <v>1.3711351912500001</v>
      </c>
      <c r="D639" s="180">
        <v>44593</v>
      </c>
      <c r="E639" s="173">
        <f t="shared" si="124"/>
        <v>0.58104542559635797</v>
      </c>
      <c r="F639"/>
      <c r="M639" s="180">
        <v>44593</v>
      </c>
      <c r="N639">
        <v>15.170206789</v>
      </c>
      <c r="O639">
        <v>12.4504317556</v>
      </c>
      <c r="P639" s="180">
        <v>44593</v>
      </c>
      <c r="Q639" s="173">
        <f t="shared" ref="Q639:Q702" si="155">(N639-O639)/O639</f>
        <v>0.21844825037305948</v>
      </c>
      <c r="R639"/>
    </row>
    <row r="640" spans="1:18" x14ac:dyDescent="0.25">
      <c r="A640" s="180">
        <v>44592</v>
      </c>
      <c r="B640">
        <v>2.152866173</v>
      </c>
      <c r="C640">
        <v>1.347796601</v>
      </c>
      <c r="D640" s="180">
        <v>44592</v>
      </c>
      <c r="E640" s="173">
        <f t="shared" ref="E640:E703" si="156">(B640-C640)/C640</f>
        <v>0.59732274988872747</v>
      </c>
      <c r="F640"/>
      <c r="M640" s="180">
        <v>44592</v>
      </c>
      <c r="N640">
        <v>15.06551247</v>
      </c>
      <c r="O640">
        <v>12.23566028225</v>
      </c>
      <c r="P640" s="180">
        <v>44592</v>
      </c>
      <c r="Q640" s="173">
        <f t="shared" si="155"/>
        <v>0.23127907464505229</v>
      </c>
      <c r="R640"/>
    </row>
    <row r="641" spans="1:18" x14ac:dyDescent="0.25">
      <c r="A641" s="180">
        <v>44589</v>
      </c>
      <c r="B641">
        <v>2.096513641</v>
      </c>
      <c r="C641">
        <v>1.3448807882</v>
      </c>
      <c r="D641" s="180">
        <v>44589</v>
      </c>
      <c r="E641" s="173">
        <f t="shared" si="156"/>
        <v>0.55888437056639939</v>
      </c>
      <c r="F641"/>
      <c r="M641" s="180">
        <v>44589</v>
      </c>
      <c r="N641">
        <v>14.671163869000001</v>
      </c>
      <c r="O641">
        <v>12.2343249776</v>
      </c>
      <c r="P641" s="180">
        <v>44589</v>
      </c>
      <c r="Q641" s="173">
        <f t="shared" si="155"/>
        <v>0.19918049388598422</v>
      </c>
      <c r="R641"/>
    </row>
    <row r="642" spans="1:18" x14ac:dyDescent="0.25">
      <c r="A642" s="180">
        <v>44588</v>
      </c>
      <c r="B642">
        <v>2.0598595610000001</v>
      </c>
      <c r="C642">
        <v>1.3448577528500001</v>
      </c>
      <c r="D642" s="180">
        <v>44588</v>
      </c>
      <c r="E642" s="173">
        <f t="shared" si="156"/>
        <v>0.53165608528841068</v>
      </c>
      <c r="F642"/>
      <c r="M642" s="180">
        <v>44588</v>
      </c>
      <c r="N642">
        <v>14.414662787999999</v>
      </c>
      <c r="O642">
        <v>12.17440719505</v>
      </c>
      <c r="P642" s="180">
        <v>44588</v>
      </c>
      <c r="Q642" s="173">
        <f t="shared" si="155"/>
        <v>0.18401352583810954</v>
      </c>
      <c r="R642"/>
    </row>
    <row r="643" spans="1:18" x14ac:dyDescent="0.25">
      <c r="A643" s="180">
        <v>44587</v>
      </c>
      <c r="B643">
        <v>2.085542352</v>
      </c>
      <c r="C643">
        <v>1.36871879285</v>
      </c>
      <c r="D643" s="180">
        <v>44587</v>
      </c>
      <c r="E643" s="173">
        <f t="shared" si="156"/>
        <v>0.52371865053259181</v>
      </c>
      <c r="F643"/>
      <c r="M643" s="180">
        <v>44587</v>
      </c>
      <c r="N643">
        <v>14.594388036</v>
      </c>
      <c r="O643">
        <v>12.3843389015</v>
      </c>
      <c r="P643" s="180">
        <v>44587</v>
      </c>
      <c r="Q643" s="173">
        <f t="shared" si="155"/>
        <v>0.17845515631297182</v>
      </c>
      <c r="R643"/>
    </row>
    <row r="644" spans="1:18" x14ac:dyDescent="0.25">
      <c r="A644" s="180">
        <v>44586</v>
      </c>
      <c r="B644">
        <v>2.0823008349999999</v>
      </c>
      <c r="C644">
        <v>1.3714858186500001</v>
      </c>
      <c r="D644" s="180">
        <v>44586</v>
      </c>
      <c r="E644" s="173">
        <f t="shared" si="156"/>
        <v>0.51828098160699831</v>
      </c>
      <c r="F644"/>
      <c r="M644" s="180">
        <v>44586</v>
      </c>
      <c r="N644">
        <v>14.571704265999999</v>
      </c>
      <c r="O644">
        <v>12.409544823999999</v>
      </c>
      <c r="P644" s="180">
        <v>44586</v>
      </c>
      <c r="Q644" s="173">
        <f t="shared" si="155"/>
        <v>0.17423358170385059</v>
      </c>
      <c r="R644"/>
    </row>
    <row r="645" spans="1:18" x14ac:dyDescent="0.25">
      <c r="A645" s="180">
        <v>44585</v>
      </c>
      <c r="B645">
        <v>2.0818021400000002</v>
      </c>
      <c r="C645">
        <v>1.3687564323500001</v>
      </c>
      <c r="D645" s="180">
        <v>44585</v>
      </c>
      <c r="E645" s="173">
        <f t="shared" si="156"/>
        <v>0.52094418758330963</v>
      </c>
      <c r="F645"/>
      <c r="M645" s="180">
        <v>44585</v>
      </c>
      <c r="N645">
        <v>14.568214456</v>
      </c>
      <c r="O645">
        <v>12.392557360450001</v>
      </c>
      <c r="P645" s="180">
        <v>44585</v>
      </c>
      <c r="Q645" s="173">
        <f t="shared" si="155"/>
        <v>0.17556159170934807</v>
      </c>
      <c r="R645"/>
    </row>
    <row r="646" spans="1:18" x14ac:dyDescent="0.25">
      <c r="A646" s="180">
        <v>44582</v>
      </c>
      <c r="B646">
        <v>2.0626023839999998</v>
      </c>
      <c r="C646">
        <v>1.3549037504000001</v>
      </c>
      <c r="D646" s="180">
        <v>44582</v>
      </c>
      <c r="E646" s="173">
        <f t="shared" si="156"/>
        <v>0.52232391665538613</v>
      </c>
      <c r="F646"/>
      <c r="M646" s="180">
        <v>44582</v>
      </c>
      <c r="N646">
        <v>14.433856747</v>
      </c>
      <c r="O646">
        <v>12.260057305749999</v>
      </c>
      <c r="P646" s="180">
        <v>44582</v>
      </c>
      <c r="Q646" s="173">
        <f t="shared" si="155"/>
        <v>0.17730744539264781</v>
      </c>
      <c r="R646"/>
    </row>
    <row r="647" spans="1:18" x14ac:dyDescent="0.25">
      <c r="A647" s="180">
        <v>44581</v>
      </c>
      <c r="B647">
        <v>2.1261859919999999</v>
      </c>
      <c r="C647">
        <v>1.37687337875</v>
      </c>
      <c r="D647" s="180">
        <v>44581</v>
      </c>
      <c r="E647" s="173">
        <f t="shared" si="156"/>
        <v>0.54421316063955449</v>
      </c>
      <c r="F647"/>
      <c r="M647" s="180">
        <v>44581</v>
      </c>
      <c r="N647">
        <v>14.878807602</v>
      </c>
      <c r="O647">
        <v>12.4792273862</v>
      </c>
      <c r="P647" s="180">
        <v>44581</v>
      </c>
      <c r="Q647" s="173">
        <f t="shared" si="155"/>
        <v>0.1922859598226046</v>
      </c>
      <c r="R647"/>
    </row>
    <row r="648" spans="1:18" x14ac:dyDescent="0.25">
      <c r="A648" s="180">
        <v>44580</v>
      </c>
      <c r="B648">
        <v>2.1755567939999998</v>
      </c>
      <c r="C648">
        <v>1.4054837383000001</v>
      </c>
      <c r="D648" s="180">
        <v>44580</v>
      </c>
      <c r="E648" s="173">
        <f t="shared" si="156"/>
        <v>0.54790605875770571</v>
      </c>
      <c r="F648"/>
      <c r="M648" s="180">
        <v>44580</v>
      </c>
      <c r="N648">
        <v>15.224298853000001</v>
      </c>
      <c r="O648">
        <v>12.74409728935</v>
      </c>
      <c r="P648" s="180">
        <v>44580</v>
      </c>
      <c r="Q648" s="173">
        <f t="shared" si="155"/>
        <v>0.19461571167717448</v>
      </c>
      <c r="R648"/>
    </row>
    <row r="649" spans="1:18" x14ac:dyDescent="0.25">
      <c r="A649" s="180">
        <v>44579</v>
      </c>
      <c r="B649">
        <v>2.2526051659999999</v>
      </c>
      <c r="C649">
        <v>1.4486032706</v>
      </c>
      <c r="D649" s="180">
        <v>44579</v>
      </c>
      <c r="E649" s="173">
        <f t="shared" si="156"/>
        <v>0.55501869401895565</v>
      </c>
      <c r="F649"/>
      <c r="M649" s="180">
        <v>44579</v>
      </c>
      <c r="N649">
        <v>15.763474595</v>
      </c>
      <c r="O649">
        <v>13.108487445</v>
      </c>
      <c r="P649" s="180">
        <v>44579</v>
      </c>
      <c r="Q649" s="173">
        <f t="shared" si="155"/>
        <v>0.20253955013037739</v>
      </c>
      <c r="R649"/>
    </row>
    <row r="650" spans="1:18" x14ac:dyDescent="0.25">
      <c r="A650" s="180">
        <v>44575</v>
      </c>
      <c r="B650">
        <v>2.2563453779999998</v>
      </c>
      <c r="C650">
        <v>1.4760052245999999</v>
      </c>
      <c r="D650" s="180">
        <v>44575</v>
      </c>
      <c r="E650" s="173">
        <f t="shared" si="156"/>
        <v>0.52868386940261236</v>
      </c>
      <c r="F650"/>
      <c r="M650" s="180">
        <v>44575</v>
      </c>
      <c r="N650">
        <v>15.789648175</v>
      </c>
      <c r="O650">
        <v>13.3532481151</v>
      </c>
      <c r="P650" s="180">
        <v>44575</v>
      </c>
      <c r="Q650" s="173">
        <f t="shared" si="155"/>
        <v>0.18245748441870802</v>
      </c>
      <c r="R650"/>
    </row>
    <row r="651" spans="1:18" x14ac:dyDescent="0.25">
      <c r="A651" s="180">
        <v>44574</v>
      </c>
      <c r="B651">
        <v>2.2371456219999999</v>
      </c>
      <c r="C651">
        <v>1.4615481264500001</v>
      </c>
      <c r="D651" s="180">
        <v>44574</v>
      </c>
      <c r="E651" s="173">
        <f t="shared" si="156"/>
        <v>0.53066846141691737</v>
      </c>
      <c r="F651"/>
      <c r="M651" s="180">
        <v>44574</v>
      </c>
      <c r="N651">
        <v>15.655290466</v>
      </c>
      <c r="O651">
        <v>13.219429706350001</v>
      </c>
      <c r="P651" s="180">
        <v>44574</v>
      </c>
      <c r="Q651" s="173">
        <f t="shared" si="155"/>
        <v>0.18426367958066492</v>
      </c>
      <c r="R651"/>
    </row>
    <row r="652" spans="1:18" x14ac:dyDescent="0.25">
      <c r="A652" s="180">
        <v>44573</v>
      </c>
      <c r="B652">
        <v>2.2296651980000002</v>
      </c>
      <c r="C652">
        <v>1.4495829311499999</v>
      </c>
      <c r="D652" s="180">
        <v>44573</v>
      </c>
      <c r="E652" s="173">
        <f t="shared" si="156"/>
        <v>0.53814255817094669</v>
      </c>
      <c r="F652"/>
      <c r="M652" s="180">
        <v>44573</v>
      </c>
      <c r="N652">
        <v>15.602943306</v>
      </c>
      <c r="O652">
        <v>13.1038786666</v>
      </c>
      <c r="P652" s="180">
        <v>44573</v>
      </c>
      <c r="Q652" s="173">
        <f t="shared" si="155"/>
        <v>0.19071182685549243</v>
      </c>
      <c r="R652"/>
    </row>
    <row r="653" spans="1:18" x14ac:dyDescent="0.25">
      <c r="A653" s="180">
        <v>44572</v>
      </c>
      <c r="B653">
        <v>2.2009902370000001</v>
      </c>
      <c r="C653">
        <v>1.4493026473499999</v>
      </c>
      <c r="D653" s="180">
        <v>44572</v>
      </c>
      <c r="E653" s="173">
        <f t="shared" si="156"/>
        <v>0.51865467231736251</v>
      </c>
      <c r="F653"/>
      <c r="M653" s="180">
        <v>44572</v>
      </c>
      <c r="N653">
        <v>15.402279195</v>
      </c>
      <c r="O653">
        <v>13.101112475100001</v>
      </c>
      <c r="P653" s="180">
        <v>44572</v>
      </c>
      <c r="Q653" s="173">
        <f t="shared" si="155"/>
        <v>0.17564666544719781</v>
      </c>
      <c r="R653"/>
    </row>
    <row r="654" spans="1:18" x14ac:dyDescent="0.25">
      <c r="A654" s="180">
        <v>44571</v>
      </c>
      <c r="B654">
        <v>2.176554184</v>
      </c>
      <c r="C654">
        <v>1.43821292585</v>
      </c>
      <c r="D654" s="180">
        <v>44571</v>
      </c>
      <c r="E654" s="173">
        <f t="shared" si="156"/>
        <v>0.51337409425216507</v>
      </c>
      <c r="F654"/>
      <c r="M654" s="180">
        <v>44571</v>
      </c>
      <c r="N654">
        <v>15.231278475</v>
      </c>
      <c r="O654">
        <v>13.016943990250001</v>
      </c>
      <c r="P654" s="180">
        <v>44571</v>
      </c>
      <c r="Q654" s="173">
        <f t="shared" si="155"/>
        <v>0.17011170105737478</v>
      </c>
      <c r="R654"/>
    </row>
    <row r="655" spans="1:18" x14ac:dyDescent="0.25">
      <c r="A655" s="180">
        <v>44568</v>
      </c>
      <c r="B655">
        <v>2.1645855040000002</v>
      </c>
      <c r="C655">
        <v>1.4393903695000001</v>
      </c>
      <c r="D655" s="180">
        <v>44568</v>
      </c>
      <c r="E655" s="173">
        <f t="shared" si="156"/>
        <v>0.50382102719772293</v>
      </c>
      <c r="F655"/>
      <c r="M655" s="180">
        <v>44568</v>
      </c>
      <c r="N655">
        <v>15.14752302</v>
      </c>
      <c r="O655">
        <v>13.017250979450001</v>
      </c>
      <c r="P655" s="180">
        <v>44568</v>
      </c>
      <c r="Q655" s="173">
        <f t="shared" si="155"/>
        <v>0.16364991686132535</v>
      </c>
      <c r="R655"/>
    </row>
    <row r="656" spans="1:18" x14ac:dyDescent="0.25">
      <c r="A656" s="180">
        <v>44567</v>
      </c>
      <c r="B656">
        <v>2.146383138</v>
      </c>
      <c r="C656">
        <v>1.4260345039</v>
      </c>
      <c r="D656" s="180">
        <v>44567</v>
      </c>
      <c r="E656" s="173">
        <f t="shared" si="156"/>
        <v>0.50514109730862033</v>
      </c>
      <c r="F656"/>
      <c r="M656" s="180">
        <v>44567</v>
      </c>
      <c r="N656">
        <v>15.020144931999999</v>
      </c>
      <c r="O656">
        <v>12.88729095635</v>
      </c>
      <c r="P656" s="180">
        <v>44567</v>
      </c>
      <c r="Q656" s="173">
        <f t="shared" si="155"/>
        <v>0.16550056818567213</v>
      </c>
      <c r="R656"/>
    </row>
    <row r="657" spans="1:18" x14ac:dyDescent="0.25">
      <c r="A657" s="180">
        <v>44566</v>
      </c>
      <c r="B657">
        <v>2.0588621709999999</v>
      </c>
      <c r="C657">
        <v>1.3750227474500001</v>
      </c>
      <c r="D657" s="180">
        <v>44566</v>
      </c>
      <c r="E657" s="173">
        <f t="shared" si="156"/>
        <v>0.49732953496092347</v>
      </c>
      <c r="F657"/>
      <c r="M657" s="180">
        <v>44566</v>
      </c>
      <c r="N657">
        <v>14.407683167</v>
      </c>
      <c r="O657">
        <v>12.434049798449999</v>
      </c>
      <c r="P657" s="180">
        <v>44566</v>
      </c>
      <c r="Q657" s="173">
        <f t="shared" si="155"/>
        <v>0.15872812161296229</v>
      </c>
      <c r="R657"/>
    </row>
    <row r="658" spans="1:18" x14ac:dyDescent="0.25">
      <c r="A658" s="180">
        <v>44565</v>
      </c>
      <c r="B658">
        <v>2.0496363139999998</v>
      </c>
      <c r="C658">
        <v>1.3750426983499999</v>
      </c>
      <c r="D658" s="180">
        <v>44565</v>
      </c>
      <c r="E658" s="173">
        <f t="shared" si="156"/>
        <v>0.49059830393593384</v>
      </c>
      <c r="F658"/>
      <c r="M658" s="180">
        <v>44565</v>
      </c>
      <c r="N658">
        <v>14.343121671</v>
      </c>
      <c r="O658">
        <v>12.438412416</v>
      </c>
      <c r="P658" s="180">
        <v>44565</v>
      </c>
      <c r="Q658" s="173">
        <f t="shared" si="155"/>
        <v>0.15313121894478274</v>
      </c>
      <c r="R658"/>
    </row>
    <row r="659" spans="1:18" x14ac:dyDescent="0.25">
      <c r="A659" s="180">
        <v>44564</v>
      </c>
      <c r="B659">
        <v>1.9900422659999999</v>
      </c>
      <c r="C659">
        <v>1.33458296365</v>
      </c>
      <c r="D659" s="180">
        <v>44564</v>
      </c>
      <c r="E659" s="173">
        <f t="shared" si="156"/>
        <v>0.49113417464685766</v>
      </c>
      <c r="F659"/>
      <c r="M659" s="180">
        <v>44564</v>
      </c>
      <c r="N659">
        <v>13.926089300999999</v>
      </c>
      <c r="O659">
        <v>12.0897060011</v>
      </c>
      <c r="P659" s="180">
        <v>44564</v>
      </c>
      <c r="Q659" s="173">
        <f t="shared" si="155"/>
        <v>0.15189643980862014</v>
      </c>
      <c r="R659"/>
    </row>
    <row r="660" spans="1:18" x14ac:dyDescent="0.25">
      <c r="A660" s="180">
        <v>44561</v>
      </c>
      <c r="B660">
        <v>1.9618660000000001</v>
      </c>
      <c r="C660">
        <v>1.3059913465499999</v>
      </c>
      <c r="D660" s="180">
        <v>44561</v>
      </c>
      <c r="E660" s="173">
        <f t="shared" si="156"/>
        <v>0.50220444046785262</v>
      </c>
      <c r="F660"/>
      <c r="M660" s="180">
        <v>44561</v>
      </c>
      <c r="N660">
        <v>13.728915000000001</v>
      </c>
      <c r="O660">
        <v>11.829790591449999</v>
      </c>
      <c r="P660" s="180">
        <v>44561</v>
      </c>
      <c r="Q660" s="173">
        <f t="shared" si="155"/>
        <v>0.16053744940528336</v>
      </c>
      <c r="R660"/>
    </row>
    <row r="661" spans="1:18" x14ac:dyDescent="0.25">
      <c r="A661" s="180">
        <v>44560</v>
      </c>
      <c r="B661">
        <v>1.9703438150000001</v>
      </c>
      <c r="C661">
        <v>1.3069954103000001</v>
      </c>
      <c r="D661" s="180">
        <v>44560</v>
      </c>
      <c r="E661" s="173">
        <f t="shared" si="156"/>
        <v>0.50753690446987787</v>
      </c>
      <c r="F661"/>
      <c r="M661" s="180">
        <v>44560</v>
      </c>
      <c r="N661">
        <v>13.788241781</v>
      </c>
      <c r="O661">
        <v>11.839472015049999</v>
      </c>
      <c r="P661" s="180">
        <v>44560</v>
      </c>
      <c r="Q661" s="173">
        <f t="shared" si="155"/>
        <v>0.16459938107651931</v>
      </c>
      <c r="R661"/>
    </row>
    <row r="662" spans="1:18" x14ac:dyDescent="0.25">
      <c r="A662" s="180">
        <v>44559</v>
      </c>
      <c r="B662">
        <v>1.9902916129999999</v>
      </c>
      <c r="C662">
        <v>1.31188449535</v>
      </c>
      <c r="D662" s="180">
        <v>44559</v>
      </c>
      <c r="E662" s="173">
        <f t="shared" si="156"/>
        <v>0.51712412186791379</v>
      </c>
      <c r="F662"/>
      <c r="M662" s="180">
        <v>44559</v>
      </c>
      <c r="N662">
        <v>13.927834206</v>
      </c>
      <c r="O662">
        <v>11.8816825648</v>
      </c>
      <c r="P662" s="180">
        <v>44559</v>
      </c>
      <c r="Q662" s="173">
        <f t="shared" si="155"/>
        <v>0.17221059644042441</v>
      </c>
      <c r="R662"/>
    </row>
    <row r="663" spans="1:18" x14ac:dyDescent="0.25">
      <c r="A663" s="180">
        <v>44558</v>
      </c>
      <c r="B663">
        <v>1.963362085</v>
      </c>
      <c r="C663">
        <v>1.3079644168</v>
      </c>
      <c r="D663" s="180">
        <v>44558</v>
      </c>
      <c r="E663" s="173">
        <f t="shared" si="156"/>
        <v>0.50108218525046955</v>
      </c>
      <c r="F663"/>
      <c r="M663" s="180">
        <v>44558</v>
      </c>
      <c r="N663">
        <v>13.739384432</v>
      </c>
      <c r="O663">
        <v>11.851914620400001</v>
      </c>
      <c r="P663" s="180">
        <v>44558</v>
      </c>
      <c r="Q663" s="173">
        <f t="shared" si="155"/>
        <v>0.15925442192700315</v>
      </c>
      <c r="R663"/>
    </row>
    <row r="664" spans="1:18" x14ac:dyDescent="0.25">
      <c r="A664" s="180">
        <v>44557</v>
      </c>
      <c r="B664">
        <v>1.9636114330000001</v>
      </c>
      <c r="C664">
        <v>1.3042839179500001</v>
      </c>
      <c r="D664" s="180">
        <v>44557</v>
      </c>
      <c r="E664" s="173">
        <f t="shared" si="156"/>
        <v>0.50550919625405932</v>
      </c>
      <c r="F664"/>
      <c r="M664" s="180">
        <v>44557</v>
      </c>
      <c r="N664">
        <v>13.741129338</v>
      </c>
      <c r="O664">
        <v>11.814668650550001</v>
      </c>
      <c r="P664" s="180">
        <v>44557</v>
      </c>
      <c r="Q664" s="173">
        <f t="shared" si="155"/>
        <v>0.16305668355416114</v>
      </c>
      <c r="R664"/>
    </row>
    <row r="665" spans="1:18" x14ac:dyDescent="0.25">
      <c r="A665" s="180">
        <v>44553</v>
      </c>
      <c r="B665">
        <v>1.928702785</v>
      </c>
      <c r="C665">
        <v>1.2869655789500001</v>
      </c>
      <c r="D665" s="180">
        <v>44553</v>
      </c>
      <c r="E665" s="173">
        <f t="shared" si="156"/>
        <v>0.4986436440464676</v>
      </c>
      <c r="F665"/>
      <c r="M665" s="180">
        <v>44553</v>
      </c>
      <c r="N665">
        <v>13.496842594</v>
      </c>
      <c r="O665">
        <v>11.661987663050001</v>
      </c>
      <c r="P665" s="180">
        <v>44553</v>
      </c>
      <c r="Q665" s="173">
        <f t="shared" si="155"/>
        <v>0.15733638072380912</v>
      </c>
      <c r="R665"/>
    </row>
    <row r="666" spans="1:18" x14ac:dyDescent="0.25">
      <c r="A666" s="180">
        <v>44552</v>
      </c>
      <c r="B666">
        <v>1.9174821479999999</v>
      </c>
      <c r="C666">
        <v>1.2782694806499999</v>
      </c>
      <c r="D666" s="180">
        <v>44552</v>
      </c>
      <c r="E666" s="173">
        <f t="shared" si="156"/>
        <v>0.50006096290819713</v>
      </c>
      <c r="F666"/>
      <c r="M666" s="180">
        <v>44552</v>
      </c>
      <c r="N666">
        <v>13.418321855</v>
      </c>
      <c r="O666">
        <v>11.584008303299999</v>
      </c>
      <c r="P666" s="180">
        <v>44552</v>
      </c>
      <c r="Q666" s="173">
        <f t="shared" si="155"/>
        <v>0.15834877735519667</v>
      </c>
      <c r="R666"/>
    </row>
    <row r="667" spans="1:18" x14ac:dyDescent="0.25">
      <c r="A667" s="180">
        <v>44551</v>
      </c>
      <c r="B667">
        <v>1.9050147740000001</v>
      </c>
      <c r="C667">
        <v>1.2698490551499999</v>
      </c>
      <c r="D667" s="180">
        <v>44551</v>
      </c>
      <c r="E667" s="173">
        <f t="shared" si="156"/>
        <v>0.50018993696457237</v>
      </c>
      <c r="F667"/>
      <c r="M667" s="180">
        <v>44551</v>
      </c>
      <c r="N667">
        <v>13.331076589</v>
      </c>
      <c r="O667">
        <v>11.512834700999999</v>
      </c>
      <c r="P667" s="180">
        <v>44551</v>
      </c>
      <c r="Q667" s="173">
        <f t="shared" si="155"/>
        <v>0.15793172882453263</v>
      </c>
      <c r="R667"/>
    </row>
    <row r="668" spans="1:18" x14ac:dyDescent="0.25">
      <c r="A668" s="180">
        <v>44550</v>
      </c>
      <c r="B668">
        <v>1.833701394</v>
      </c>
      <c r="C668">
        <v>1.22977647795</v>
      </c>
      <c r="D668" s="180">
        <v>44550</v>
      </c>
      <c r="E668" s="173">
        <f t="shared" si="156"/>
        <v>0.49108510926857574</v>
      </c>
      <c r="F668"/>
      <c r="M668" s="180">
        <v>44550</v>
      </c>
      <c r="N668">
        <v>12.83203367</v>
      </c>
      <c r="O668">
        <v>11.16141708915</v>
      </c>
      <c r="P668" s="180">
        <v>44550</v>
      </c>
      <c r="Q668" s="173">
        <f t="shared" si="155"/>
        <v>0.14967782025402532</v>
      </c>
      <c r="R668"/>
    </row>
    <row r="669" spans="1:18" x14ac:dyDescent="0.25">
      <c r="A669" s="180">
        <v>44547</v>
      </c>
      <c r="B669">
        <v>1.8863137130000001</v>
      </c>
      <c r="C669">
        <v>1.25479646395</v>
      </c>
      <c r="D669" s="180">
        <v>44547</v>
      </c>
      <c r="E669" s="173">
        <f t="shared" si="156"/>
        <v>0.50328261769405513</v>
      </c>
      <c r="F669"/>
      <c r="M669" s="180">
        <v>44547</v>
      </c>
      <c r="N669">
        <v>13.200208691</v>
      </c>
      <c r="O669">
        <v>11.381071668300001</v>
      </c>
      <c r="P669" s="180">
        <v>44547</v>
      </c>
      <c r="Q669" s="173">
        <f t="shared" si="155"/>
        <v>0.15983881621331761</v>
      </c>
      <c r="R669"/>
    </row>
    <row r="670" spans="1:18" x14ac:dyDescent="0.25">
      <c r="A670" s="180">
        <v>44546</v>
      </c>
      <c r="B670">
        <v>1.9376792940000001</v>
      </c>
      <c r="C670">
        <v>1.2893769605000001</v>
      </c>
      <c r="D670" s="180">
        <v>44546</v>
      </c>
      <c r="E670" s="173">
        <f t="shared" si="156"/>
        <v>0.50280279030935882</v>
      </c>
      <c r="F670"/>
      <c r="M670" s="180">
        <v>44546</v>
      </c>
      <c r="N670">
        <v>13.559659184999999</v>
      </c>
      <c r="O670">
        <v>11.6879801992</v>
      </c>
      <c r="P670" s="180">
        <v>44546</v>
      </c>
      <c r="Q670" s="173">
        <f t="shared" si="155"/>
        <v>0.16013707705700159</v>
      </c>
      <c r="R670"/>
    </row>
    <row r="671" spans="1:18" x14ac:dyDescent="0.25">
      <c r="A671" s="180">
        <v>44545</v>
      </c>
      <c r="B671">
        <v>1.953388186</v>
      </c>
      <c r="C671">
        <v>1.28639676955</v>
      </c>
      <c r="D671" s="180">
        <v>44545</v>
      </c>
      <c r="E671" s="173">
        <f t="shared" si="156"/>
        <v>0.5184958733092303</v>
      </c>
      <c r="F671"/>
      <c r="M671" s="180">
        <v>44545</v>
      </c>
      <c r="N671">
        <v>13.66958822</v>
      </c>
      <c r="O671">
        <v>11.65094949685</v>
      </c>
      <c r="P671" s="180">
        <v>44545</v>
      </c>
      <c r="Q671" s="173">
        <f t="shared" si="155"/>
        <v>0.17325958916015963</v>
      </c>
      <c r="R671"/>
    </row>
    <row r="672" spans="1:18" x14ac:dyDescent="0.25">
      <c r="A672" s="180">
        <v>44544</v>
      </c>
      <c r="B672">
        <v>1.9137419360000001</v>
      </c>
      <c r="C672">
        <v>1.2763292477999999</v>
      </c>
      <c r="D672" s="180">
        <v>44544</v>
      </c>
      <c r="E672" s="173">
        <f t="shared" si="156"/>
        <v>0.49941086071537116</v>
      </c>
      <c r="F672"/>
      <c r="M672" s="180">
        <v>44544</v>
      </c>
      <c r="N672">
        <v>13.392148275</v>
      </c>
      <c r="O672">
        <v>11.56628833455</v>
      </c>
      <c r="P672" s="180">
        <v>44544</v>
      </c>
      <c r="Q672" s="173">
        <f t="shared" si="155"/>
        <v>0.15786048969537791</v>
      </c>
      <c r="R672"/>
    </row>
    <row r="673" spans="1:18" x14ac:dyDescent="0.25">
      <c r="A673" s="180">
        <v>44543</v>
      </c>
      <c r="B673">
        <v>1.887311103</v>
      </c>
      <c r="C673">
        <v>1.26629616545</v>
      </c>
      <c r="D673" s="180">
        <v>44543</v>
      </c>
      <c r="E673" s="173">
        <f t="shared" si="156"/>
        <v>0.49041839855000408</v>
      </c>
      <c r="F673"/>
      <c r="M673" s="180">
        <v>44543</v>
      </c>
      <c r="N673">
        <v>13.207188312</v>
      </c>
      <c r="O673">
        <v>11.476260369049999</v>
      </c>
      <c r="P673" s="180">
        <v>44543</v>
      </c>
      <c r="Q673" s="173">
        <f t="shared" si="155"/>
        <v>0.15082682749322163</v>
      </c>
      <c r="R673"/>
    </row>
    <row r="674" spans="1:18" x14ac:dyDescent="0.25">
      <c r="A674" s="180">
        <v>44540</v>
      </c>
      <c r="B674">
        <v>1.939674074</v>
      </c>
      <c r="C674">
        <v>1.29567595365</v>
      </c>
      <c r="D674" s="180">
        <v>44540</v>
      </c>
      <c r="E674" s="173">
        <f t="shared" si="156"/>
        <v>0.49703640677734057</v>
      </c>
      <c r="F674"/>
      <c r="M674" s="180">
        <v>44540</v>
      </c>
      <c r="N674">
        <v>13.573618428</v>
      </c>
      <c r="O674">
        <v>11.732970653300001</v>
      </c>
      <c r="P674" s="180">
        <v>44540</v>
      </c>
      <c r="Q674" s="173">
        <f t="shared" si="155"/>
        <v>0.15687823903167275</v>
      </c>
      <c r="R674"/>
    </row>
    <row r="675" spans="1:18" x14ac:dyDescent="0.25">
      <c r="A675" s="180">
        <v>44539</v>
      </c>
      <c r="B675">
        <v>1.9551336180000001</v>
      </c>
      <c r="C675">
        <v>1.2931159795</v>
      </c>
      <c r="D675" s="180">
        <v>44539</v>
      </c>
      <c r="E675" s="173">
        <f t="shared" si="156"/>
        <v>0.5119553458429752</v>
      </c>
      <c r="F675"/>
      <c r="M675" s="180">
        <v>44539</v>
      </c>
      <c r="N675">
        <v>13.681802556999999</v>
      </c>
      <c r="O675">
        <v>11.709994209850001</v>
      </c>
      <c r="P675" s="180">
        <v>44539</v>
      </c>
      <c r="Q675" s="173">
        <f t="shared" si="155"/>
        <v>0.16838679095941728</v>
      </c>
      <c r="R675"/>
    </row>
    <row r="676" spans="1:18" x14ac:dyDescent="0.25">
      <c r="A676" s="180">
        <v>44538</v>
      </c>
      <c r="B676">
        <v>1.96984512</v>
      </c>
      <c r="C676">
        <v>1.3034488075999999</v>
      </c>
      <c r="D676" s="180">
        <v>44538</v>
      </c>
      <c r="E676" s="173">
        <f t="shared" si="156"/>
        <v>0.51125622158266038</v>
      </c>
      <c r="F676"/>
      <c r="M676" s="180">
        <v>44538</v>
      </c>
      <c r="N676">
        <v>13.78475197</v>
      </c>
      <c r="O676">
        <v>11.79183781955</v>
      </c>
      <c r="P676" s="180">
        <v>44538</v>
      </c>
      <c r="Q676" s="173">
        <f t="shared" si="155"/>
        <v>0.16900793421241722</v>
      </c>
      <c r="R676"/>
    </row>
    <row r="677" spans="1:18" x14ac:dyDescent="0.25">
      <c r="A677" s="180">
        <v>44537</v>
      </c>
      <c r="B677">
        <v>1.9763281539999999</v>
      </c>
      <c r="C677">
        <v>1.3076107828000001</v>
      </c>
      <c r="D677" s="180">
        <v>44537</v>
      </c>
      <c r="E677" s="173">
        <f t="shared" si="156"/>
        <v>0.51140398962454914</v>
      </c>
      <c r="F677"/>
      <c r="M677" s="180">
        <v>44537</v>
      </c>
      <c r="N677">
        <v>13.830119508999999</v>
      </c>
      <c r="O677">
        <v>11.82940752285</v>
      </c>
      <c r="P677" s="180">
        <v>44537</v>
      </c>
      <c r="Q677" s="173">
        <f t="shared" si="155"/>
        <v>0.16913036280856594</v>
      </c>
      <c r="R677"/>
    </row>
    <row r="678" spans="1:18" x14ac:dyDescent="0.25">
      <c r="A678" s="180">
        <v>44536</v>
      </c>
      <c r="B678">
        <v>1.9411701589999999</v>
      </c>
      <c r="C678">
        <v>1.3022253411</v>
      </c>
      <c r="D678" s="180">
        <v>44536</v>
      </c>
      <c r="E678" s="173">
        <f t="shared" si="156"/>
        <v>0.49065610822799549</v>
      </c>
      <c r="F678"/>
      <c r="M678" s="180">
        <v>44536</v>
      </c>
      <c r="N678">
        <v>13.584087859</v>
      </c>
      <c r="O678">
        <v>11.789359661900001</v>
      </c>
      <c r="P678" s="180">
        <v>44536</v>
      </c>
      <c r="Q678" s="173">
        <f t="shared" si="155"/>
        <v>0.15223288190113263</v>
      </c>
      <c r="R678"/>
    </row>
    <row r="679" spans="1:18" x14ac:dyDescent="0.25">
      <c r="A679" s="180">
        <v>44533</v>
      </c>
      <c r="B679">
        <v>1.89354479</v>
      </c>
      <c r="C679">
        <v>1.2679947953499999</v>
      </c>
      <c r="D679" s="180">
        <v>44533</v>
      </c>
      <c r="E679" s="173">
        <f t="shared" si="156"/>
        <v>0.49333798288764408</v>
      </c>
      <c r="F679"/>
      <c r="M679" s="180">
        <v>44533</v>
      </c>
      <c r="N679">
        <v>13.250810945</v>
      </c>
      <c r="O679">
        <v>11.485699410600001</v>
      </c>
      <c r="P679" s="180">
        <v>44533</v>
      </c>
      <c r="Q679" s="173">
        <f t="shared" si="155"/>
        <v>0.15367906396462028</v>
      </c>
      <c r="R679"/>
    </row>
    <row r="680" spans="1:18" x14ac:dyDescent="0.25">
      <c r="A680" s="180">
        <v>44532</v>
      </c>
      <c r="B680">
        <v>1.9551336180000001</v>
      </c>
      <c r="C680">
        <v>1.3012358248</v>
      </c>
      <c r="D680" s="180">
        <v>44532</v>
      </c>
      <c r="E680" s="173">
        <f t="shared" si="156"/>
        <v>0.50252058907193409</v>
      </c>
      <c r="F680"/>
      <c r="M680" s="180">
        <v>44532</v>
      </c>
      <c r="N680">
        <v>13.681802556999999</v>
      </c>
      <c r="O680">
        <v>11.756751184500001</v>
      </c>
      <c r="P680" s="180">
        <v>44532</v>
      </c>
      <c r="Q680" s="173">
        <f t="shared" si="155"/>
        <v>0.16374007940543725</v>
      </c>
      <c r="R680"/>
    </row>
    <row r="681" spans="1:18" x14ac:dyDescent="0.25">
      <c r="A681" s="180">
        <v>44531</v>
      </c>
      <c r="B681">
        <v>1.883820238</v>
      </c>
      <c r="C681">
        <v>1.2572992540500001</v>
      </c>
      <c r="D681" s="180">
        <v>44531</v>
      </c>
      <c r="E681" s="173">
        <f t="shared" si="156"/>
        <v>0.49830697181427303</v>
      </c>
      <c r="F681"/>
      <c r="M681" s="180">
        <v>44531</v>
      </c>
      <c r="N681">
        <v>13.182759638</v>
      </c>
      <c r="O681">
        <v>11.354575829350001</v>
      </c>
      <c r="P681" s="180">
        <v>44531</v>
      </c>
      <c r="Q681" s="173">
        <f t="shared" si="155"/>
        <v>0.16100855162941433</v>
      </c>
      <c r="R681"/>
    </row>
    <row r="682" spans="1:18" x14ac:dyDescent="0.25">
      <c r="A682" s="180">
        <v>44530</v>
      </c>
      <c r="B682">
        <v>1.919975623</v>
      </c>
      <c r="C682">
        <v>1.2759886552499999</v>
      </c>
      <c r="D682" s="180">
        <v>44530</v>
      </c>
      <c r="E682" s="173">
        <f t="shared" si="156"/>
        <v>0.5046964681859385</v>
      </c>
      <c r="F682"/>
      <c r="M682" s="180">
        <v>44530</v>
      </c>
      <c r="N682">
        <v>13.435770908</v>
      </c>
      <c r="O682">
        <v>11.525632516650001</v>
      </c>
      <c r="P682" s="180">
        <v>44530</v>
      </c>
      <c r="Q682" s="173">
        <f t="shared" si="155"/>
        <v>0.16572959345967361</v>
      </c>
      <c r="R682"/>
    </row>
    <row r="683" spans="1:18" x14ac:dyDescent="0.25">
      <c r="A683" s="180">
        <v>44529</v>
      </c>
      <c r="B683">
        <v>1.9573777459999999</v>
      </c>
      <c r="C683">
        <v>1.3116032023999999</v>
      </c>
      <c r="D683" s="180">
        <v>44529</v>
      </c>
      <c r="E683" s="173">
        <f t="shared" si="156"/>
        <v>0.49235511351172956</v>
      </c>
      <c r="F683"/>
      <c r="M683" s="180">
        <v>44529</v>
      </c>
      <c r="N683">
        <v>13.697506705</v>
      </c>
      <c r="O683">
        <v>11.850626274550001</v>
      </c>
      <c r="P683" s="180">
        <v>44529</v>
      </c>
      <c r="Q683" s="173">
        <f t="shared" si="155"/>
        <v>0.15584665212304408</v>
      </c>
      <c r="R683"/>
    </row>
    <row r="684" spans="1:18" x14ac:dyDescent="0.25">
      <c r="A684" s="180">
        <v>44526</v>
      </c>
      <c r="B684">
        <v>1.942915591</v>
      </c>
      <c r="C684">
        <v>1.3117948761</v>
      </c>
      <c r="D684" s="180">
        <v>44526</v>
      </c>
      <c r="E684" s="173">
        <f t="shared" si="156"/>
        <v>0.48111234949806952</v>
      </c>
      <c r="F684"/>
      <c r="M684" s="180">
        <v>44526</v>
      </c>
      <c r="N684">
        <v>13.596302197</v>
      </c>
      <c r="O684">
        <v>11.848739084649999</v>
      </c>
      <c r="P684" s="180">
        <v>44526</v>
      </c>
      <c r="Q684" s="173">
        <f t="shared" si="155"/>
        <v>0.14748937417433411</v>
      </c>
      <c r="R684"/>
    </row>
    <row r="685" spans="1:18" x14ac:dyDescent="0.25">
      <c r="A685" s="180">
        <v>44524</v>
      </c>
      <c r="B685">
        <v>2.068088028</v>
      </c>
      <c r="C685">
        <v>1.3811441244</v>
      </c>
      <c r="D685" s="180">
        <v>44524</v>
      </c>
      <c r="E685" s="173">
        <f t="shared" si="156"/>
        <v>0.49737307748271664</v>
      </c>
      <c r="F685"/>
      <c r="M685" s="180">
        <v>44524</v>
      </c>
      <c r="N685">
        <v>14.472244664</v>
      </c>
      <c r="O685">
        <v>12.4662865745</v>
      </c>
      <c r="P685" s="180">
        <v>44524</v>
      </c>
      <c r="Q685" s="173">
        <f t="shared" si="155"/>
        <v>0.16091063505657099</v>
      </c>
      <c r="R685"/>
    </row>
    <row r="686" spans="1:18" x14ac:dyDescent="0.25">
      <c r="A686" s="180">
        <v>44523</v>
      </c>
      <c r="B686">
        <v>2.096513641</v>
      </c>
      <c r="C686">
        <v>1.3875878395000001</v>
      </c>
      <c r="D686" s="180">
        <v>44523</v>
      </c>
      <c r="E686" s="173">
        <f t="shared" si="156"/>
        <v>0.51090517033894767</v>
      </c>
      <c r="F686"/>
      <c r="M686" s="180">
        <v>44523</v>
      </c>
      <c r="N686">
        <v>14.671163869000001</v>
      </c>
      <c r="O686">
        <v>12.51938573975</v>
      </c>
      <c r="P686" s="180">
        <v>44523</v>
      </c>
      <c r="Q686" s="173">
        <f t="shared" si="155"/>
        <v>0.17187569534006308</v>
      </c>
      <c r="R686"/>
    </row>
    <row r="687" spans="1:18" x14ac:dyDescent="0.25">
      <c r="A687" s="180">
        <v>44522</v>
      </c>
      <c r="B687">
        <v>2.0546232639999999</v>
      </c>
      <c r="C687">
        <v>1.36416486785</v>
      </c>
      <c r="D687" s="180">
        <v>44522</v>
      </c>
      <c r="E687" s="173">
        <f t="shared" si="156"/>
        <v>0.50613999262288645</v>
      </c>
      <c r="F687"/>
      <c r="M687" s="180">
        <v>44522</v>
      </c>
      <c r="N687">
        <v>14.378019777</v>
      </c>
      <c r="O687">
        <v>12.323049589149999</v>
      </c>
      <c r="P687" s="180">
        <v>44522</v>
      </c>
      <c r="Q687" s="173">
        <f t="shared" si="155"/>
        <v>0.16675825030026079</v>
      </c>
      <c r="R687"/>
    </row>
    <row r="688" spans="1:18" x14ac:dyDescent="0.25">
      <c r="A688" s="180">
        <v>44519</v>
      </c>
      <c r="B688">
        <v>2.0244522190000001</v>
      </c>
      <c r="C688">
        <v>1.3430777415499999</v>
      </c>
      <c r="D688" s="180">
        <v>44519</v>
      </c>
      <c r="E688" s="173">
        <f t="shared" si="156"/>
        <v>0.50732318492870654</v>
      </c>
      <c r="F688"/>
      <c r="M688" s="180">
        <v>44519</v>
      </c>
      <c r="N688">
        <v>14.166886234</v>
      </c>
      <c r="O688">
        <v>12.135725603599999</v>
      </c>
      <c r="P688" s="180">
        <v>44519</v>
      </c>
      <c r="Q688" s="173">
        <f t="shared" si="155"/>
        <v>0.16737034906239701</v>
      </c>
      <c r="R688"/>
    </row>
    <row r="689" spans="1:18" x14ac:dyDescent="0.25">
      <c r="A689" s="180">
        <v>44518</v>
      </c>
      <c r="B689">
        <v>2.0645971630000002</v>
      </c>
      <c r="C689">
        <v>1.3561858266</v>
      </c>
      <c r="D689" s="180">
        <v>44518</v>
      </c>
      <c r="E689" s="173">
        <f t="shared" si="156"/>
        <v>0.52235565547533369</v>
      </c>
      <c r="F689"/>
      <c r="M689" s="180">
        <v>44518</v>
      </c>
      <c r="N689">
        <v>14.447815989</v>
      </c>
      <c r="O689">
        <v>12.248674464300001</v>
      </c>
      <c r="P689" s="180">
        <v>44518</v>
      </c>
      <c r="Q689" s="173">
        <f t="shared" si="155"/>
        <v>0.17954118473061065</v>
      </c>
      <c r="R689"/>
    </row>
    <row r="690" spans="1:18" x14ac:dyDescent="0.25">
      <c r="A690" s="180">
        <v>44517</v>
      </c>
      <c r="B690">
        <v>2.066093248</v>
      </c>
      <c r="C690">
        <v>1.3630054494499999</v>
      </c>
      <c r="D690" s="180">
        <v>44517</v>
      </c>
      <c r="E690" s="173">
        <f t="shared" si="156"/>
        <v>0.51583638116319364</v>
      </c>
      <c r="F690"/>
      <c r="M690" s="180">
        <v>44517</v>
      </c>
      <c r="N690">
        <v>14.458285420999999</v>
      </c>
      <c r="O690">
        <v>12.3064686362</v>
      </c>
      <c r="P690" s="180">
        <v>44517</v>
      </c>
      <c r="Q690" s="173">
        <f t="shared" si="155"/>
        <v>0.1748524981789121</v>
      </c>
      <c r="R690"/>
    </row>
    <row r="691" spans="1:18" x14ac:dyDescent="0.25">
      <c r="A691" s="180">
        <v>44516</v>
      </c>
      <c r="B691">
        <v>2.081054097</v>
      </c>
      <c r="C691">
        <v>1.3707145735999999</v>
      </c>
      <c r="D691" s="180">
        <v>44516</v>
      </c>
      <c r="E691" s="173">
        <f t="shared" si="156"/>
        <v>0.51822570291522296</v>
      </c>
      <c r="F691"/>
      <c r="M691" s="180">
        <v>44516</v>
      </c>
      <c r="N691">
        <v>14.562979739999999</v>
      </c>
      <c r="O691">
        <v>12.37039657785</v>
      </c>
      <c r="P691" s="180">
        <v>44516</v>
      </c>
      <c r="Q691" s="173">
        <f t="shared" si="155"/>
        <v>0.17724437113648903</v>
      </c>
      <c r="R691"/>
    </row>
    <row r="692" spans="1:18" x14ac:dyDescent="0.25">
      <c r="A692" s="180">
        <v>44515</v>
      </c>
      <c r="B692">
        <v>2.094020166</v>
      </c>
      <c r="C692">
        <v>1.3708791183</v>
      </c>
      <c r="D692" s="180">
        <v>44515</v>
      </c>
      <c r="E692" s="173">
        <f t="shared" si="156"/>
        <v>0.52750168709021761</v>
      </c>
      <c r="F692"/>
      <c r="M692" s="180">
        <v>44515</v>
      </c>
      <c r="N692">
        <v>14.653714816000001</v>
      </c>
      <c r="O692">
        <v>12.36824415265</v>
      </c>
      <c r="P692" s="180">
        <v>44515</v>
      </c>
      <c r="Q692" s="173">
        <f t="shared" si="155"/>
        <v>0.18478537738603096</v>
      </c>
      <c r="R692"/>
    </row>
    <row r="693" spans="1:18" x14ac:dyDescent="0.25">
      <c r="A693" s="180">
        <v>44512</v>
      </c>
      <c r="B693">
        <v>2.0710801980000002</v>
      </c>
      <c r="C693">
        <v>1.36355953985</v>
      </c>
      <c r="D693" s="180">
        <v>44512</v>
      </c>
      <c r="E693" s="173">
        <f t="shared" si="156"/>
        <v>0.51887771488719292</v>
      </c>
      <c r="F693"/>
      <c r="M693" s="180">
        <v>44512</v>
      </c>
      <c r="N693">
        <v>14.493183526999999</v>
      </c>
      <c r="O693">
        <v>12.300799198849999</v>
      </c>
      <c r="P693" s="180">
        <v>44512</v>
      </c>
      <c r="Q693" s="173">
        <f t="shared" si="155"/>
        <v>0.1782310476505434</v>
      </c>
      <c r="R693"/>
    </row>
    <row r="694" spans="1:18" x14ac:dyDescent="0.25">
      <c r="A694" s="180">
        <v>44511</v>
      </c>
      <c r="B694">
        <v>2.0847943099999999</v>
      </c>
      <c r="C694">
        <v>1.3687684848499999</v>
      </c>
      <c r="D694" s="180">
        <v>44511</v>
      </c>
      <c r="E694" s="173">
        <f t="shared" si="156"/>
        <v>0.52311682587319919</v>
      </c>
      <c r="F694"/>
      <c r="M694" s="180">
        <v>44511</v>
      </c>
      <c r="N694">
        <v>14.589153319999999</v>
      </c>
      <c r="O694">
        <v>12.349688293850001</v>
      </c>
      <c r="P694" s="180">
        <v>44511</v>
      </c>
      <c r="Q694" s="173">
        <f t="shared" si="155"/>
        <v>0.18133777734821258</v>
      </c>
      <c r="R694"/>
    </row>
    <row r="695" spans="1:18" x14ac:dyDescent="0.25">
      <c r="A695" s="180">
        <v>44510</v>
      </c>
      <c r="B695">
        <v>2.0778125799999998</v>
      </c>
      <c r="C695">
        <v>1.3628139969499999</v>
      </c>
      <c r="D695" s="180">
        <v>44510</v>
      </c>
      <c r="E695" s="173">
        <f t="shared" si="156"/>
        <v>0.52464869354892041</v>
      </c>
      <c r="F695"/>
      <c r="M695" s="180">
        <v>44510</v>
      </c>
      <c r="N695">
        <v>14.540295971000001</v>
      </c>
      <c r="O695">
        <v>12.27600789755</v>
      </c>
      <c r="P695" s="180">
        <v>44510</v>
      </c>
      <c r="Q695" s="173">
        <f t="shared" si="155"/>
        <v>0.18444824183453795</v>
      </c>
      <c r="R695"/>
    </row>
    <row r="696" spans="1:18" x14ac:dyDescent="0.25">
      <c r="A696" s="180">
        <v>44509</v>
      </c>
      <c r="B696">
        <v>2.0798073600000002</v>
      </c>
      <c r="C696">
        <v>1.3651457927999999</v>
      </c>
      <c r="D696" s="180">
        <v>44509</v>
      </c>
      <c r="E696" s="173">
        <f t="shared" si="156"/>
        <v>0.52350567314439322</v>
      </c>
      <c r="F696"/>
      <c r="M696" s="180">
        <v>44509</v>
      </c>
      <c r="N696">
        <v>14.554255212999999</v>
      </c>
      <c r="O696">
        <v>12.3219692652</v>
      </c>
      <c r="P696" s="180">
        <v>44509</v>
      </c>
      <c r="Q696" s="173">
        <f t="shared" si="155"/>
        <v>0.18116308357499922</v>
      </c>
      <c r="R696"/>
    </row>
    <row r="697" spans="1:18" x14ac:dyDescent="0.25">
      <c r="A697" s="180">
        <v>44508</v>
      </c>
      <c r="B697">
        <v>2.129614788</v>
      </c>
      <c r="C697">
        <v>1.36555878805</v>
      </c>
      <c r="D697" s="180">
        <v>44508</v>
      </c>
      <c r="E697" s="173">
        <f t="shared" si="156"/>
        <v>0.5595189358643885</v>
      </c>
      <c r="F697"/>
      <c r="M697" s="180">
        <v>44508</v>
      </c>
      <c r="N697">
        <v>15.773402486</v>
      </c>
      <c r="O697">
        <v>12.433906722250001</v>
      </c>
      <c r="P697" s="180">
        <v>44508</v>
      </c>
      <c r="Q697" s="173">
        <f t="shared" si="155"/>
        <v>0.26857976646825726</v>
      </c>
      <c r="R697"/>
    </row>
    <row r="698" spans="1:18" x14ac:dyDescent="0.25">
      <c r="A698" s="180">
        <v>44505</v>
      </c>
      <c r="B698">
        <v>2.1293590400000002</v>
      </c>
      <c r="C698">
        <v>1.3721754558000001</v>
      </c>
      <c r="D698" s="180">
        <v>44505</v>
      </c>
      <c r="E698" s="173">
        <f t="shared" si="156"/>
        <v>0.55181251129328068</v>
      </c>
      <c r="F698"/>
      <c r="M698" s="180">
        <v>44505</v>
      </c>
      <c r="N698">
        <v>15.771508237999999</v>
      </c>
      <c r="O698">
        <v>12.35769744595</v>
      </c>
      <c r="P698" s="180">
        <v>44505</v>
      </c>
      <c r="Q698" s="173">
        <f t="shared" si="155"/>
        <v>0.27624974692747556</v>
      </c>
      <c r="R698"/>
    </row>
    <row r="699" spans="1:18" x14ac:dyDescent="0.25">
      <c r="A699" s="180">
        <v>44504</v>
      </c>
      <c r="B699">
        <v>2.1270573069999998</v>
      </c>
      <c r="C699">
        <v>1.36031634755</v>
      </c>
      <c r="D699" s="180">
        <v>44504</v>
      </c>
      <c r="E699" s="173">
        <f t="shared" si="156"/>
        <v>0.56364900769658466</v>
      </c>
      <c r="F699"/>
      <c r="M699" s="180">
        <v>44504</v>
      </c>
      <c r="N699">
        <v>15.754460007</v>
      </c>
      <c r="O699">
        <v>12.280169507949999</v>
      </c>
      <c r="P699" s="180">
        <v>44504</v>
      </c>
      <c r="Q699" s="173">
        <f t="shared" si="155"/>
        <v>0.28291877378409125</v>
      </c>
      <c r="R699"/>
    </row>
    <row r="700" spans="1:18" x14ac:dyDescent="0.25">
      <c r="A700" s="180">
        <v>44503</v>
      </c>
      <c r="B700">
        <v>2.137031484</v>
      </c>
      <c r="C700">
        <v>1.3930346285999999</v>
      </c>
      <c r="D700" s="180">
        <v>44503</v>
      </c>
      <c r="E700" s="173">
        <f t="shared" si="156"/>
        <v>0.53408353254485641</v>
      </c>
      <c r="F700"/>
      <c r="M700" s="180">
        <v>44503</v>
      </c>
      <c r="N700">
        <v>15.828335676</v>
      </c>
      <c r="O700">
        <v>12.75606591455</v>
      </c>
      <c r="P700" s="180">
        <v>44503</v>
      </c>
      <c r="Q700" s="173">
        <f t="shared" si="155"/>
        <v>0.24084774898706549</v>
      </c>
      <c r="R700"/>
    </row>
    <row r="701" spans="1:18" x14ac:dyDescent="0.25">
      <c r="A701" s="180">
        <v>44502</v>
      </c>
      <c r="B701">
        <v>2.0963675290000001</v>
      </c>
      <c r="C701">
        <v>1.3760686582499999</v>
      </c>
      <c r="D701" s="180">
        <v>44502</v>
      </c>
      <c r="E701" s="173">
        <f t="shared" si="156"/>
        <v>0.52344689811192435</v>
      </c>
      <c r="F701"/>
      <c r="M701" s="180">
        <v>44502</v>
      </c>
      <c r="N701">
        <v>15.527150256000001</v>
      </c>
      <c r="O701">
        <v>12.550892340800001</v>
      </c>
      <c r="P701" s="180">
        <v>44502</v>
      </c>
      <c r="Q701" s="173">
        <f t="shared" si="155"/>
        <v>0.23713516412891894</v>
      </c>
      <c r="R701"/>
    </row>
    <row r="702" spans="1:18" x14ac:dyDescent="0.25">
      <c r="A702" s="180">
        <v>44501</v>
      </c>
      <c r="B702">
        <v>2.1065974550000002</v>
      </c>
      <c r="C702">
        <v>1.3879900784999999</v>
      </c>
      <c r="D702" s="180">
        <v>44501</v>
      </c>
      <c r="E702" s="173">
        <f t="shared" si="156"/>
        <v>0.51773235819999441</v>
      </c>
      <c r="F702"/>
      <c r="M702" s="180">
        <v>44501</v>
      </c>
      <c r="N702">
        <v>15.602920172999999</v>
      </c>
      <c r="O702">
        <v>12.657245603150001</v>
      </c>
      <c r="P702" s="180">
        <v>44501</v>
      </c>
      <c r="Q702" s="173">
        <f t="shared" si="155"/>
        <v>0.23272634996645009</v>
      </c>
      <c r="R702"/>
    </row>
    <row r="703" spans="1:18" x14ac:dyDescent="0.25">
      <c r="A703" s="180">
        <v>44498</v>
      </c>
      <c r="B703">
        <v>2.032686242</v>
      </c>
      <c r="C703">
        <v>1.3455499500500001</v>
      </c>
      <c r="D703" s="180">
        <v>44498</v>
      </c>
      <c r="E703" s="173">
        <f t="shared" si="156"/>
        <v>0.5106731949449117</v>
      </c>
      <c r="F703"/>
      <c r="M703" s="180">
        <v>44498</v>
      </c>
      <c r="N703">
        <v>15.055482522</v>
      </c>
      <c r="O703">
        <v>12.26972540795</v>
      </c>
      <c r="P703" s="180">
        <v>44498</v>
      </c>
      <c r="Q703" s="173">
        <f t="shared" ref="Q703:Q766" si="157">(N703-O703)/O703</f>
        <v>0.22704315063522179</v>
      </c>
      <c r="R703"/>
    </row>
    <row r="704" spans="1:18" x14ac:dyDescent="0.25">
      <c r="A704" s="180">
        <v>44497</v>
      </c>
      <c r="B704">
        <v>2.0487983750000001</v>
      </c>
      <c r="C704">
        <v>1.3545688523499999</v>
      </c>
      <c r="D704" s="180">
        <v>44497</v>
      </c>
      <c r="E704" s="173">
        <f t="shared" ref="E704:E767" si="158">(B704-C704)/C704</f>
        <v>0.51250958668184543</v>
      </c>
      <c r="F704"/>
      <c r="M704" s="180">
        <v>44497</v>
      </c>
      <c r="N704">
        <v>15.174820141</v>
      </c>
      <c r="O704">
        <v>12.522188722099999</v>
      </c>
      <c r="P704" s="180">
        <v>44497</v>
      </c>
      <c r="Q704" s="173">
        <f t="shared" si="157"/>
        <v>0.21183448658767284</v>
      </c>
      <c r="R704"/>
    </row>
    <row r="705" spans="1:18" x14ac:dyDescent="0.25">
      <c r="A705" s="180">
        <v>44496</v>
      </c>
      <c r="B705">
        <v>2.0250137970000002</v>
      </c>
      <c r="C705">
        <v>1.3364015143500001</v>
      </c>
      <c r="D705" s="180">
        <v>44496</v>
      </c>
      <c r="E705" s="173">
        <f t="shared" si="158"/>
        <v>0.51527349771444086</v>
      </c>
      <c r="F705"/>
      <c r="M705" s="180">
        <v>44496</v>
      </c>
      <c r="N705">
        <v>14.998655083999999</v>
      </c>
      <c r="O705">
        <v>12.360129529949999</v>
      </c>
      <c r="P705" s="180">
        <v>44496</v>
      </c>
      <c r="Q705" s="173">
        <f t="shared" si="157"/>
        <v>0.21347070414242444</v>
      </c>
      <c r="R705"/>
    </row>
    <row r="706" spans="1:18" x14ac:dyDescent="0.25">
      <c r="A706" s="180">
        <v>44495</v>
      </c>
      <c r="B706">
        <v>2.1211750989999998</v>
      </c>
      <c r="C706">
        <v>1.386800729</v>
      </c>
      <c r="D706" s="180">
        <v>44495</v>
      </c>
      <c r="E706" s="173">
        <f t="shared" si="158"/>
        <v>0.52954570519265987</v>
      </c>
      <c r="F706"/>
      <c r="M706" s="180">
        <v>44495</v>
      </c>
      <c r="N706">
        <v>15.710892304</v>
      </c>
      <c r="O706">
        <v>12.90421107885</v>
      </c>
      <c r="P706" s="180">
        <v>44495</v>
      </c>
      <c r="Q706" s="173">
        <f t="shared" si="157"/>
        <v>0.21750118686063261</v>
      </c>
      <c r="R706"/>
    </row>
    <row r="707" spans="1:18" x14ac:dyDescent="0.25">
      <c r="A707" s="180">
        <v>44494</v>
      </c>
      <c r="B707">
        <v>2.1508418840000001</v>
      </c>
      <c r="C707">
        <v>1.3977758493500001</v>
      </c>
      <c r="D707" s="180">
        <v>44494</v>
      </c>
      <c r="E707" s="173">
        <f t="shared" si="158"/>
        <v>0.53876022754305997</v>
      </c>
      <c r="F707"/>
      <c r="M707" s="180">
        <v>44494</v>
      </c>
      <c r="N707">
        <v>15.930625063999999</v>
      </c>
      <c r="O707">
        <v>13.010931628550001</v>
      </c>
      <c r="P707" s="180">
        <v>44494</v>
      </c>
      <c r="Q707" s="173">
        <f t="shared" si="157"/>
        <v>0.22440310339063574</v>
      </c>
      <c r="R707"/>
    </row>
    <row r="708" spans="1:18" x14ac:dyDescent="0.25">
      <c r="A708" s="180">
        <v>44491</v>
      </c>
      <c r="B708">
        <v>2.1646522840000002</v>
      </c>
      <c r="C708">
        <v>1.3965049250999999</v>
      </c>
      <c r="D708" s="180">
        <v>44491</v>
      </c>
      <c r="E708" s="173">
        <f t="shared" si="158"/>
        <v>0.55004987457884935</v>
      </c>
      <c r="F708"/>
      <c r="M708" s="180">
        <v>44491</v>
      </c>
      <c r="N708">
        <v>16.032914452</v>
      </c>
      <c r="O708">
        <v>12.984092888399999</v>
      </c>
      <c r="P708" s="180">
        <v>44491</v>
      </c>
      <c r="Q708" s="173">
        <f t="shared" si="157"/>
        <v>0.2348120573231435</v>
      </c>
      <c r="R708"/>
    </row>
    <row r="709" spans="1:18" x14ac:dyDescent="0.25">
      <c r="A709" s="180">
        <v>44490</v>
      </c>
      <c r="B709">
        <v>2.182554654</v>
      </c>
      <c r="C709">
        <v>1.38196078845</v>
      </c>
      <c r="D709" s="180">
        <v>44490</v>
      </c>
      <c r="E709" s="173">
        <f t="shared" si="158"/>
        <v>0.57931735273613794</v>
      </c>
      <c r="F709"/>
      <c r="M709" s="180">
        <v>44490</v>
      </c>
      <c r="N709">
        <v>16.165511807000001</v>
      </c>
      <c r="O709">
        <v>12.869355634150001</v>
      </c>
      <c r="P709" s="180">
        <v>44490</v>
      </c>
      <c r="Q709" s="173">
        <f t="shared" si="157"/>
        <v>0.2561244141939284</v>
      </c>
      <c r="R709"/>
    </row>
    <row r="710" spans="1:18" x14ac:dyDescent="0.25">
      <c r="A710" s="180">
        <v>44489</v>
      </c>
      <c r="B710">
        <v>2.1938075719999999</v>
      </c>
      <c r="C710">
        <v>1.3938280374500001</v>
      </c>
      <c r="D710" s="180">
        <v>44489</v>
      </c>
      <c r="E710" s="173">
        <f t="shared" si="158"/>
        <v>0.573944211951395</v>
      </c>
      <c r="F710"/>
      <c r="M710" s="180">
        <v>44489</v>
      </c>
      <c r="N710">
        <v>16.248858716000001</v>
      </c>
      <c r="O710">
        <v>12.986218447800001</v>
      </c>
      <c r="P710" s="180">
        <v>44489</v>
      </c>
      <c r="Q710" s="173">
        <f t="shared" si="157"/>
        <v>0.25123867131256561</v>
      </c>
      <c r="R710"/>
    </row>
    <row r="711" spans="1:18" x14ac:dyDescent="0.25">
      <c r="A711" s="180">
        <v>44488</v>
      </c>
      <c r="B711">
        <v>2.1564683429999998</v>
      </c>
      <c r="C711">
        <v>1.35997661655</v>
      </c>
      <c r="D711" s="180">
        <v>44488</v>
      </c>
      <c r="E711" s="173">
        <f t="shared" si="158"/>
        <v>0.58566575098220919</v>
      </c>
      <c r="F711"/>
      <c r="M711" s="180">
        <v>44488</v>
      </c>
      <c r="N711">
        <v>15.972298518000001</v>
      </c>
      <c r="O711">
        <v>12.65713187095</v>
      </c>
      <c r="P711" s="180">
        <v>44488</v>
      </c>
      <c r="Q711" s="173">
        <f t="shared" si="157"/>
        <v>0.2619208427984227</v>
      </c>
      <c r="R711"/>
    </row>
    <row r="712" spans="1:18" x14ac:dyDescent="0.25">
      <c r="A712" s="180">
        <v>44487</v>
      </c>
      <c r="B712">
        <v>2.1498188909999998</v>
      </c>
      <c r="C712">
        <v>1.3465560437499999</v>
      </c>
      <c r="D712" s="180">
        <v>44487</v>
      </c>
      <c r="E712" s="173">
        <f t="shared" si="158"/>
        <v>0.59653131481479782</v>
      </c>
      <c r="F712"/>
      <c r="M712" s="180">
        <v>44487</v>
      </c>
      <c r="N712">
        <v>15.923048072</v>
      </c>
      <c r="O712">
        <v>12.5311937346</v>
      </c>
      <c r="P712" s="180">
        <v>44487</v>
      </c>
      <c r="Q712" s="173">
        <f t="shared" si="157"/>
        <v>0.27067288314557919</v>
      </c>
      <c r="R712"/>
    </row>
    <row r="713" spans="1:18" x14ac:dyDescent="0.25">
      <c r="A713" s="180">
        <v>44484</v>
      </c>
      <c r="B713">
        <v>2.1175946250000002</v>
      </c>
      <c r="C713">
        <v>1.3415720233999999</v>
      </c>
      <c r="D713" s="180">
        <v>44484</v>
      </c>
      <c r="E713" s="173">
        <f t="shared" si="158"/>
        <v>0.57844274333724921</v>
      </c>
      <c r="F713"/>
      <c r="M713" s="180">
        <v>44484</v>
      </c>
      <c r="N713">
        <v>15.684372832999999</v>
      </c>
      <c r="O713">
        <v>12.5010006318</v>
      </c>
      <c r="P713" s="180">
        <v>44484</v>
      </c>
      <c r="Q713" s="173">
        <f t="shared" si="157"/>
        <v>0.25464939127369918</v>
      </c>
      <c r="R713"/>
    </row>
    <row r="714" spans="1:18" x14ac:dyDescent="0.25">
      <c r="A714" s="180">
        <v>44483</v>
      </c>
      <c r="B714">
        <v>2.0991807589999998</v>
      </c>
      <c r="C714">
        <v>1.33834873165</v>
      </c>
      <c r="D714" s="180">
        <v>44483</v>
      </c>
      <c r="E714" s="173">
        <f t="shared" si="158"/>
        <v>0.56848563409328934</v>
      </c>
      <c r="F714"/>
      <c r="M714" s="180">
        <v>44483</v>
      </c>
      <c r="N714">
        <v>15.547986982999999</v>
      </c>
      <c r="O714">
        <v>12.4746325411</v>
      </c>
      <c r="P714" s="180">
        <v>44483</v>
      </c>
      <c r="Q714" s="173">
        <f t="shared" si="157"/>
        <v>0.24636833443985309</v>
      </c>
      <c r="R714"/>
    </row>
    <row r="715" spans="1:18" x14ac:dyDescent="0.25">
      <c r="A715" s="180">
        <v>44482</v>
      </c>
      <c r="B715">
        <v>2.062097278</v>
      </c>
      <c r="C715">
        <v>1.3211304654</v>
      </c>
      <c r="D715" s="180">
        <v>44482</v>
      </c>
      <c r="E715" s="173">
        <f t="shared" si="158"/>
        <v>0.56085816806567756</v>
      </c>
      <c r="F715"/>
      <c r="M715" s="180">
        <v>44482</v>
      </c>
      <c r="N715">
        <v>15.273321033</v>
      </c>
      <c r="O715">
        <v>12.316127665650001</v>
      </c>
      <c r="P715" s="180">
        <v>44482</v>
      </c>
      <c r="Q715" s="173">
        <f t="shared" si="157"/>
        <v>0.24010739800933442</v>
      </c>
      <c r="R715"/>
    </row>
    <row r="716" spans="1:18" x14ac:dyDescent="0.25">
      <c r="A716" s="180">
        <v>44481</v>
      </c>
      <c r="B716">
        <v>2.0544248340000002</v>
      </c>
      <c r="C716">
        <v>1.3263579435999999</v>
      </c>
      <c r="D716" s="180">
        <v>44481</v>
      </c>
      <c r="E716" s="173">
        <f t="shared" si="158"/>
        <v>0.54892187581270979</v>
      </c>
      <c r="F716"/>
      <c r="M716" s="180">
        <v>44481</v>
      </c>
      <c r="N716">
        <v>15.216493595999999</v>
      </c>
      <c r="O716">
        <v>12.368753726750001</v>
      </c>
      <c r="P716" s="180">
        <v>44481</v>
      </c>
      <c r="Q716" s="173">
        <f t="shared" si="157"/>
        <v>0.23023660525240872</v>
      </c>
      <c r="R716"/>
    </row>
    <row r="717" spans="1:18" x14ac:dyDescent="0.25">
      <c r="A717" s="180">
        <v>44480</v>
      </c>
      <c r="B717">
        <v>2.0475196339999999</v>
      </c>
      <c r="C717">
        <v>1.32441919085</v>
      </c>
      <c r="D717" s="180">
        <v>44480</v>
      </c>
      <c r="E717" s="173">
        <f t="shared" si="158"/>
        <v>0.54597550997877087</v>
      </c>
      <c r="F717"/>
      <c r="M717" s="180">
        <v>44480</v>
      </c>
      <c r="N717">
        <v>15.165348902</v>
      </c>
      <c r="O717">
        <v>12.3533568434</v>
      </c>
      <c r="P717" s="180">
        <v>44480</v>
      </c>
      <c r="Q717" s="173">
        <f t="shared" si="157"/>
        <v>0.22762979279614642</v>
      </c>
      <c r="R717"/>
    </row>
    <row r="718" spans="1:18" x14ac:dyDescent="0.25">
      <c r="A718" s="180">
        <v>44477</v>
      </c>
      <c r="B718">
        <v>2.0595397969999998</v>
      </c>
      <c r="C718">
        <v>1.33819932855</v>
      </c>
      <c r="D718" s="180">
        <v>44477</v>
      </c>
      <c r="E718" s="173">
        <f t="shared" si="158"/>
        <v>0.53903813360271602</v>
      </c>
      <c r="F718"/>
      <c r="M718" s="180">
        <v>44477</v>
      </c>
      <c r="N718">
        <v>15.254378554000001</v>
      </c>
      <c r="O718">
        <v>12.47983256325</v>
      </c>
      <c r="P718" s="180">
        <v>44477</v>
      </c>
      <c r="Q718" s="173">
        <f t="shared" si="157"/>
        <v>0.22232237305173053</v>
      </c>
      <c r="R718"/>
    </row>
    <row r="719" spans="1:18" x14ac:dyDescent="0.25">
      <c r="A719" s="180">
        <v>44476</v>
      </c>
      <c r="B719">
        <v>2.0643990109999999</v>
      </c>
      <c r="C719">
        <v>1.3343975275</v>
      </c>
      <c r="D719" s="180">
        <v>44476</v>
      </c>
      <c r="E719" s="173">
        <f t="shared" si="158"/>
        <v>0.54706447550728088</v>
      </c>
      <c r="F719"/>
      <c r="M719" s="180">
        <v>44476</v>
      </c>
      <c r="N719">
        <v>15.290369265000001</v>
      </c>
      <c r="O719">
        <v>12.4528378464</v>
      </c>
      <c r="P719" s="180">
        <v>44476</v>
      </c>
      <c r="Q719" s="173">
        <f t="shared" si="157"/>
        <v>0.22786223137245021</v>
      </c>
      <c r="R719"/>
    </row>
    <row r="720" spans="1:18" x14ac:dyDescent="0.25">
      <c r="A720" s="180">
        <v>44475</v>
      </c>
      <c r="B720">
        <v>2.003275205</v>
      </c>
      <c r="C720">
        <v>1.3253555889499999</v>
      </c>
      <c r="D720" s="180">
        <v>44475</v>
      </c>
      <c r="E720" s="173">
        <f t="shared" si="158"/>
        <v>0.51150017527528235</v>
      </c>
      <c r="F720"/>
      <c r="M720" s="180">
        <v>44475</v>
      </c>
      <c r="N720">
        <v>14.83764401</v>
      </c>
      <c r="O720">
        <v>12.3923532825</v>
      </c>
      <c r="P720" s="180">
        <v>44475</v>
      </c>
      <c r="Q720" s="173">
        <f t="shared" si="157"/>
        <v>0.19732254816792097</v>
      </c>
      <c r="R720"/>
    </row>
    <row r="721" spans="1:18" x14ac:dyDescent="0.25">
      <c r="A721" s="180">
        <v>44474</v>
      </c>
      <c r="B721">
        <v>2.0331977380000001</v>
      </c>
      <c r="C721">
        <v>1.33389808815</v>
      </c>
      <c r="D721" s="180">
        <v>44474</v>
      </c>
      <c r="E721" s="173">
        <f t="shared" si="158"/>
        <v>0.52425268171713746</v>
      </c>
      <c r="F721"/>
      <c r="M721" s="180">
        <v>44474</v>
      </c>
      <c r="N721">
        <v>15.059271018</v>
      </c>
      <c r="O721">
        <v>12.460955370800001</v>
      </c>
      <c r="P721" s="180">
        <v>44474</v>
      </c>
      <c r="Q721" s="173">
        <f t="shared" si="157"/>
        <v>0.20851656794218873</v>
      </c>
      <c r="R721"/>
    </row>
    <row r="722" spans="1:18" x14ac:dyDescent="0.25">
      <c r="A722" s="180">
        <v>44473</v>
      </c>
      <c r="B722">
        <v>2.0175971009999998</v>
      </c>
      <c r="C722">
        <v>1.33214254835</v>
      </c>
      <c r="D722" s="180">
        <v>44473</v>
      </c>
      <c r="E722" s="173">
        <f t="shared" si="158"/>
        <v>0.51455045370257713</v>
      </c>
      <c r="F722"/>
      <c r="M722" s="180">
        <v>44473</v>
      </c>
      <c r="N722">
        <v>14.943721893999999</v>
      </c>
      <c r="O722">
        <v>12.450215632700001</v>
      </c>
      <c r="P722" s="180">
        <v>44473</v>
      </c>
      <c r="Q722" s="173">
        <f t="shared" si="157"/>
        <v>0.20027815861685982</v>
      </c>
      <c r="R722"/>
    </row>
    <row r="723" spans="1:18" x14ac:dyDescent="0.25">
      <c r="A723" s="180">
        <v>44470</v>
      </c>
      <c r="B723">
        <v>2.0178528490000001</v>
      </c>
      <c r="C723">
        <v>1.33166390635</v>
      </c>
      <c r="D723" s="180">
        <v>44470</v>
      </c>
      <c r="E723" s="173">
        <f t="shared" si="158"/>
        <v>0.51528688235667297</v>
      </c>
      <c r="F723"/>
      <c r="M723" s="180">
        <v>44470</v>
      </c>
      <c r="N723">
        <v>14.945616142</v>
      </c>
      <c r="O723">
        <v>12.42618661945</v>
      </c>
      <c r="P723" s="180">
        <v>44470</v>
      </c>
      <c r="Q723" s="173">
        <f t="shared" si="157"/>
        <v>0.20275162442888803</v>
      </c>
      <c r="R723"/>
    </row>
    <row r="724" spans="1:18" x14ac:dyDescent="0.25">
      <c r="A724" s="180">
        <v>44469</v>
      </c>
      <c r="B724">
        <v>1.983071102</v>
      </c>
      <c r="C724">
        <v>1.3021316538500001</v>
      </c>
      <c r="D724" s="180">
        <v>44469</v>
      </c>
      <c r="E724" s="173">
        <f t="shared" si="158"/>
        <v>0.52294208971625322</v>
      </c>
      <c r="F724"/>
      <c r="M724" s="180">
        <v>44469</v>
      </c>
      <c r="N724">
        <v>14.687998424</v>
      </c>
      <c r="O724">
        <v>12.1394626484</v>
      </c>
      <c r="P724" s="180">
        <v>44469</v>
      </c>
      <c r="Q724" s="173">
        <f t="shared" si="157"/>
        <v>0.20993810429787849</v>
      </c>
      <c r="R724"/>
    </row>
    <row r="725" spans="1:18" x14ac:dyDescent="0.25">
      <c r="A725" s="180">
        <v>44468</v>
      </c>
      <c r="B725">
        <v>2.0250137970000002</v>
      </c>
      <c r="C725">
        <v>1.32070565675</v>
      </c>
      <c r="D725" s="180">
        <v>44468</v>
      </c>
      <c r="E725" s="173">
        <f t="shared" si="158"/>
        <v>0.53328168668798293</v>
      </c>
      <c r="F725"/>
      <c r="M725" s="180">
        <v>44468</v>
      </c>
      <c r="N725">
        <v>14.998655083999999</v>
      </c>
      <c r="O725">
        <v>12.316223094650001</v>
      </c>
      <c r="P725" s="180">
        <v>44468</v>
      </c>
      <c r="Q725" s="173">
        <f t="shared" si="157"/>
        <v>0.21779663852591388</v>
      </c>
      <c r="R725"/>
    </row>
    <row r="726" spans="1:18" x14ac:dyDescent="0.25">
      <c r="A726" s="180">
        <v>44467</v>
      </c>
      <c r="B726">
        <v>2.009924657</v>
      </c>
      <c r="C726">
        <v>1.3087659417999999</v>
      </c>
      <c r="D726" s="180">
        <v>44467</v>
      </c>
      <c r="E726" s="173">
        <f t="shared" si="158"/>
        <v>0.53574034348392918</v>
      </c>
      <c r="F726"/>
      <c r="M726" s="180">
        <v>44467</v>
      </c>
      <c r="N726">
        <v>14.886894456</v>
      </c>
      <c r="O726">
        <v>12.207899021399999</v>
      </c>
      <c r="P726" s="180">
        <v>44467</v>
      </c>
      <c r="Q726" s="173">
        <f t="shared" si="157"/>
        <v>0.21944770594054064</v>
      </c>
      <c r="R726"/>
    </row>
    <row r="727" spans="1:18" x14ac:dyDescent="0.25">
      <c r="A727" s="180">
        <v>44466</v>
      </c>
      <c r="B727">
        <v>2.0132493829999998</v>
      </c>
      <c r="C727">
        <v>1.3169562989000001</v>
      </c>
      <c r="D727" s="180">
        <v>44466</v>
      </c>
      <c r="E727" s="173">
        <f t="shared" si="158"/>
        <v>0.52871388722737789</v>
      </c>
      <c r="F727"/>
      <c r="M727" s="180">
        <v>44466</v>
      </c>
      <c r="N727">
        <v>14.911519679</v>
      </c>
      <c r="O727">
        <v>12.288676674</v>
      </c>
      <c r="P727" s="180">
        <v>44466</v>
      </c>
      <c r="Q727" s="173">
        <f t="shared" si="157"/>
        <v>0.21343575671978821</v>
      </c>
      <c r="R727"/>
    </row>
    <row r="728" spans="1:18" x14ac:dyDescent="0.25">
      <c r="A728" s="180">
        <v>44463</v>
      </c>
      <c r="B728">
        <v>1.923226036</v>
      </c>
      <c r="C728">
        <v>1.27137984475</v>
      </c>
      <c r="D728" s="180">
        <v>44463</v>
      </c>
      <c r="E728" s="173">
        <f t="shared" si="158"/>
        <v>0.5127076647798966</v>
      </c>
      <c r="F728"/>
      <c r="M728" s="180">
        <v>44463</v>
      </c>
      <c r="N728">
        <v>14.244744409000001</v>
      </c>
      <c r="O728">
        <v>11.8669692451</v>
      </c>
      <c r="P728" s="180">
        <v>44463</v>
      </c>
      <c r="Q728" s="173">
        <f t="shared" si="157"/>
        <v>0.20036920251409684</v>
      </c>
      <c r="R728"/>
    </row>
    <row r="729" spans="1:18" x14ac:dyDescent="0.25">
      <c r="A729" s="180">
        <v>44462</v>
      </c>
      <c r="B729">
        <v>1.890234526</v>
      </c>
      <c r="C729">
        <v>1.25682263425</v>
      </c>
      <c r="D729" s="180">
        <v>44462</v>
      </c>
      <c r="E729" s="173">
        <f t="shared" si="158"/>
        <v>0.50397874329179637</v>
      </c>
      <c r="F729"/>
      <c r="M729" s="180">
        <v>44462</v>
      </c>
      <c r="N729">
        <v>14.000386427</v>
      </c>
      <c r="O729">
        <v>11.73306496655</v>
      </c>
      <c r="P729" s="180">
        <v>44462</v>
      </c>
      <c r="Q729" s="173">
        <f t="shared" si="157"/>
        <v>0.19324204433487305</v>
      </c>
      <c r="R729"/>
    </row>
    <row r="730" spans="1:18" x14ac:dyDescent="0.25">
      <c r="A730" s="180">
        <v>44461</v>
      </c>
      <c r="B730">
        <v>1.79330598</v>
      </c>
      <c r="C730">
        <v>1.2079816369</v>
      </c>
      <c r="D730" s="180">
        <v>44461</v>
      </c>
      <c r="E730" s="173">
        <f t="shared" si="158"/>
        <v>0.48454738484443921</v>
      </c>
      <c r="F730"/>
      <c r="M730" s="180">
        <v>44461</v>
      </c>
      <c r="N730">
        <v>13.282466462</v>
      </c>
      <c r="O730">
        <v>11.283042105550001</v>
      </c>
      <c r="P730" s="180">
        <v>44461</v>
      </c>
      <c r="Q730" s="173">
        <f t="shared" si="157"/>
        <v>0.17720614154816505</v>
      </c>
      <c r="R730"/>
    </row>
    <row r="731" spans="1:18" x14ac:dyDescent="0.25">
      <c r="A731" s="180">
        <v>44460</v>
      </c>
      <c r="B731">
        <v>1.7518747809999999</v>
      </c>
      <c r="C731">
        <v>1.1890629454499999</v>
      </c>
      <c r="D731" s="180">
        <v>44460</v>
      </c>
      <c r="E731" s="173">
        <f t="shared" si="158"/>
        <v>0.47332383681084633</v>
      </c>
      <c r="F731"/>
      <c r="M731" s="180">
        <v>44460</v>
      </c>
      <c r="N731">
        <v>12.975598298</v>
      </c>
      <c r="O731">
        <v>11.107775180599999</v>
      </c>
      <c r="P731" s="180">
        <v>44460</v>
      </c>
      <c r="Q731" s="173">
        <f t="shared" si="157"/>
        <v>0.16815456624132968</v>
      </c>
      <c r="R731"/>
    </row>
    <row r="732" spans="1:18" x14ac:dyDescent="0.25">
      <c r="A732" s="180">
        <v>44459</v>
      </c>
      <c r="B732">
        <v>1.7551995060000001</v>
      </c>
      <c r="C732">
        <v>1.1895236757000001</v>
      </c>
      <c r="D732" s="180">
        <v>44459</v>
      </c>
      <c r="E732" s="173">
        <f t="shared" si="158"/>
        <v>0.47554818946089178</v>
      </c>
      <c r="F732"/>
      <c r="M732" s="180">
        <v>44459</v>
      </c>
      <c r="N732">
        <v>13.000223521000001</v>
      </c>
      <c r="O732">
        <v>11.121080567550001</v>
      </c>
      <c r="P732" s="180">
        <v>44459</v>
      </c>
      <c r="Q732" s="173">
        <f t="shared" si="157"/>
        <v>0.16897125616849831</v>
      </c>
      <c r="R732"/>
    </row>
    <row r="733" spans="1:18" x14ac:dyDescent="0.25">
      <c r="A733" s="180">
        <v>44456</v>
      </c>
      <c r="B733">
        <v>1.8470130899999999</v>
      </c>
      <c r="C733">
        <v>1.21447663425</v>
      </c>
      <c r="D733" s="180">
        <v>44456</v>
      </c>
      <c r="E733" s="173">
        <f t="shared" si="158"/>
        <v>0.52083048608063409</v>
      </c>
      <c r="F733"/>
      <c r="M733" s="180">
        <v>44456</v>
      </c>
      <c r="N733">
        <v>13.680258526999999</v>
      </c>
      <c r="O733">
        <v>11.357399665000001</v>
      </c>
      <c r="P733" s="180">
        <v>44456</v>
      </c>
      <c r="Q733" s="173">
        <f t="shared" si="157"/>
        <v>0.20452382856247742</v>
      </c>
      <c r="R733"/>
    </row>
    <row r="734" spans="1:18" x14ac:dyDescent="0.25">
      <c r="A734" s="180">
        <v>44455</v>
      </c>
      <c r="B734">
        <v>1.871564912</v>
      </c>
      <c r="C734">
        <v>1.2154408801500001</v>
      </c>
      <c r="D734" s="180">
        <v>44455</v>
      </c>
      <c r="E734" s="173">
        <f t="shared" si="158"/>
        <v>0.53982389646876638</v>
      </c>
      <c r="F734"/>
      <c r="M734" s="180">
        <v>44455</v>
      </c>
      <c r="N734">
        <v>13.862106327999999</v>
      </c>
      <c r="O734">
        <v>11.3633936197</v>
      </c>
      <c r="P734" s="180">
        <v>44455</v>
      </c>
      <c r="Q734" s="173">
        <f t="shared" si="157"/>
        <v>0.21989141553348451</v>
      </c>
      <c r="R734"/>
    </row>
    <row r="735" spans="1:18" x14ac:dyDescent="0.25">
      <c r="A735" s="180">
        <v>44454</v>
      </c>
      <c r="B735">
        <v>1.8823063339999999</v>
      </c>
      <c r="C735">
        <v>1.2235870813</v>
      </c>
      <c r="D735" s="180">
        <v>44454</v>
      </c>
      <c r="E735" s="173">
        <f t="shared" si="158"/>
        <v>0.53835093780178167</v>
      </c>
      <c r="F735"/>
      <c r="M735" s="180">
        <v>44454</v>
      </c>
      <c r="N735">
        <v>13.941664741</v>
      </c>
      <c r="O735">
        <v>11.44517244125</v>
      </c>
      <c r="P735" s="180">
        <v>44454</v>
      </c>
      <c r="Q735" s="173">
        <f t="shared" si="157"/>
        <v>0.21812622855312289</v>
      </c>
      <c r="R735"/>
    </row>
    <row r="736" spans="1:18" x14ac:dyDescent="0.25">
      <c r="A736" s="180">
        <v>44453</v>
      </c>
      <c r="B736">
        <v>1.82629749</v>
      </c>
      <c r="C736">
        <v>1.2043151684</v>
      </c>
      <c r="D736" s="180">
        <v>44453</v>
      </c>
      <c r="E736" s="173">
        <f t="shared" si="158"/>
        <v>0.51646141966835668</v>
      </c>
      <c r="F736"/>
      <c r="M736" s="180">
        <v>44453</v>
      </c>
      <c r="N736">
        <v>13.526824445000001</v>
      </c>
      <c r="O736">
        <v>11.2702020344</v>
      </c>
      <c r="P736" s="180">
        <v>44453</v>
      </c>
      <c r="Q736" s="173">
        <f t="shared" si="157"/>
        <v>0.20022910003850145</v>
      </c>
      <c r="R736"/>
    </row>
    <row r="737" spans="1:18" x14ac:dyDescent="0.25">
      <c r="A737" s="180">
        <v>44452</v>
      </c>
      <c r="B737">
        <v>1.8654269560000001</v>
      </c>
      <c r="C737">
        <v>1.2315908578000001</v>
      </c>
      <c r="D737" s="180">
        <v>44452</v>
      </c>
      <c r="E737" s="173">
        <f t="shared" si="158"/>
        <v>0.5146482650352131</v>
      </c>
      <c r="F737"/>
      <c r="M737" s="180">
        <v>44452</v>
      </c>
      <c r="N737">
        <v>13.816644377999999</v>
      </c>
      <c r="O737">
        <v>11.525347582649999</v>
      </c>
      <c r="P737" s="180">
        <v>44452</v>
      </c>
      <c r="Q737" s="173">
        <f t="shared" si="157"/>
        <v>0.19880500600253193</v>
      </c>
      <c r="R737"/>
    </row>
    <row r="738" spans="1:18" x14ac:dyDescent="0.25">
      <c r="A738" s="180">
        <v>44449</v>
      </c>
      <c r="B738">
        <v>1.83729466</v>
      </c>
      <c r="C738">
        <v>1.21237019695</v>
      </c>
      <c r="D738" s="180">
        <v>44449</v>
      </c>
      <c r="E738" s="173">
        <f t="shared" si="158"/>
        <v>0.51545680075454114</v>
      </c>
      <c r="F738"/>
      <c r="M738" s="180">
        <v>44449</v>
      </c>
      <c r="N738">
        <v>13.608277105999999</v>
      </c>
      <c r="O738">
        <v>11.356315413800001</v>
      </c>
      <c r="P738" s="180">
        <v>44449</v>
      </c>
      <c r="Q738" s="173">
        <f t="shared" si="157"/>
        <v>0.19830038266315259</v>
      </c>
      <c r="R738"/>
    </row>
    <row r="739" spans="1:18" x14ac:dyDescent="0.25">
      <c r="A739" s="180">
        <v>44448</v>
      </c>
      <c r="B739">
        <v>1.8554527789999999</v>
      </c>
      <c r="C739">
        <v>1.2255353935</v>
      </c>
      <c r="D739" s="180">
        <v>44448</v>
      </c>
      <c r="E739" s="173">
        <f t="shared" si="158"/>
        <v>0.51399362991959152</v>
      </c>
      <c r="F739"/>
      <c r="M739" s="180">
        <v>44448</v>
      </c>
      <c r="N739">
        <v>13.742768709</v>
      </c>
      <c r="O739">
        <v>11.465411277799999</v>
      </c>
      <c r="P739" s="180">
        <v>44448</v>
      </c>
      <c r="Q739" s="173">
        <f t="shared" si="157"/>
        <v>0.19862849888425313</v>
      </c>
      <c r="R739"/>
    </row>
    <row r="740" spans="1:18" x14ac:dyDescent="0.25">
      <c r="A740" s="180">
        <v>44447</v>
      </c>
      <c r="B740">
        <v>1.8434326160000001</v>
      </c>
      <c r="C740">
        <v>1.2185027039</v>
      </c>
      <c r="D740" s="180">
        <v>44447</v>
      </c>
      <c r="E740" s="173">
        <f t="shared" si="158"/>
        <v>0.51286707046264113</v>
      </c>
      <c r="F740"/>
      <c r="M740" s="180">
        <v>44447</v>
      </c>
      <c r="N740">
        <v>13.653739055999999</v>
      </c>
      <c r="O740">
        <v>11.40882457955</v>
      </c>
      <c r="P740" s="180">
        <v>44447</v>
      </c>
      <c r="Q740" s="173">
        <f t="shared" si="157"/>
        <v>0.19677000560372762</v>
      </c>
      <c r="R740"/>
    </row>
    <row r="741" spans="1:18" x14ac:dyDescent="0.25">
      <c r="A741" s="180">
        <v>44446</v>
      </c>
      <c r="B741">
        <v>1.8812833410000001</v>
      </c>
      <c r="C741">
        <v>1.2318158179500001</v>
      </c>
      <c r="D741" s="180">
        <v>44446</v>
      </c>
      <c r="E741" s="173">
        <f t="shared" si="158"/>
        <v>0.52724401942723076</v>
      </c>
      <c r="F741"/>
      <c r="M741" s="180">
        <v>44446</v>
      </c>
      <c r="N741">
        <v>13.934087749</v>
      </c>
      <c r="O741">
        <v>11.524779942249999</v>
      </c>
      <c r="P741" s="180">
        <v>44446</v>
      </c>
      <c r="Q741" s="173">
        <f t="shared" si="157"/>
        <v>0.20905456059229774</v>
      </c>
      <c r="R741"/>
    </row>
    <row r="742" spans="1:18" x14ac:dyDescent="0.25">
      <c r="A742" s="180">
        <v>44442</v>
      </c>
      <c r="B742">
        <v>1.8641482149999999</v>
      </c>
      <c r="C742">
        <v>1.2394444822499999</v>
      </c>
      <c r="D742" s="180">
        <v>44442</v>
      </c>
      <c r="E742" s="173">
        <f t="shared" si="158"/>
        <v>0.5040191325197213</v>
      </c>
      <c r="F742"/>
      <c r="M742" s="180">
        <v>44442</v>
      </c>
      <c r="N742">
        <v>13.807173138</v>
      </c>
      <c r="O742">
        <v>11.59482573915</v>
      </c>
      <c r="P742" s="180">
        <v>44442</v>
      </c>
      <c r="Q742" s="173">
        <f t="shared" si="157"/>
        <v>0.19080471312130159</v>
      </c>
      <c r="R742"/>
    </row>
    <row r="743" spans="1:18" x14ac:dyDescent="0.25">
      <c r="A743" s="180">
        <v>44441</v>
      </c>
      <c r="B743">
        <v>1.8738666450000001</v>
      </c>
      <c r="C743">
        <v>1.2446975166500001</v>
      </c>
      <c r="D743" s="180">
        <v>44441</v>
      </c>
      <c r="E743" s="173">
        <f t="shared" si="158"/>
        <v>0.50547954015635577</v>
      </c>
      <c r="F743"/>
      <c r="M743" s="180">
        <v>44441</v>
      </c>
      <c r="N743">
        <v>13.879154559</v>
      </c>
      <c r="O743">
        <v>11.644221617199999</v>
      </c>
      <c r="P743" s="180">
        <v>44441</v>
      </c>
      <c r="Q743" s="173">
        <f t="shared" si="157"/>
        <v>0.19193493693891223</v>
      </c>
      <c r="R743"/>
    </row>
    <row r="744" spans="1:18" x14ac:dyDescent="0.25">
      <c r="A744" s="180">
        <v>44440</v>
      </c>
      <c r="B744">
        <v>1.8495705710000001</v>
      </c>
      <c r="C744">
        <v>1.2433190000500001</v>
      </c>
      <c r="D744" s="180">
        <v>44440</v>
      </c>
      <c r="E744" s="173">
        <f t="shared" si="158"/>
        <v>0.48760742088363457</v>
      </c>
      <c r="F744"/>
      <c r="M744" s="180">
        <v>44440</v>
      </c>
      <c r="N744">
        <v>13.699201005999999</v>
      </c>
      <c r="O744">
        <v>11.6314904199</v>
      </c>
      <c r="P744" s="180">
        <v>44440</v>
      </c>
      <c r="Q744" s="173">
        <f t="shared" si="157"/>
        <v>0.17776832645302351</v>
      </c>
      <c r="R744"/>
    </row>
    <row r="745" spans="1:18" x14ac:dyDescent="0.25">
      <c r="A745" s="180">
        <v>44439</v>
      </c>
      <c r="B745">
        <v>1.8756568819999999</v>
      </c>
      <c r="C745">
        <v>1.2539632682499999</v>
      </c>
      <c r="D745" s="180">
        <v>44439</v>
      </c>
      <c r="E745" s="173">
        <f t="shared" si="158"/>
        <v>0.49578295432658104</v>
      </c>
      <c r="F745"/>
      <c r="M745" s="180">
        <v>44439</v>
      </c>
      <c r="N745">
        <v>13.892414295</v>
      </c>
      <c r="O745">
        <v>11.727151531400001</v>
      </c>
      <c r="P745" s="180">
        <v>44439</v>
      </c>
      <c r="Q745" s="173">
        <f t="shared" si="157"/>
        <v>0.18463671743324936</v>
      </c>
      <c r="R745"/>
    </row>
    <row r="746" spans="1:18" x14ac:dyDescent="0.25">
      <c r="A746" s="180">
        <v>44438</v>
      </c>
      <c r="B746">
        <v>1.8544297860000001</v>
      </c>
      <c r="C746">
        <v>1.2444409347500001</v>
      </c>
      <c r="D746" s="180">
        <v>44438</v>
      </c>
      <c r="E746" s="173">
        <f t="shared" si="158"/>
        <v>0.49017099503605027</v>
      </c>
      <c r="F746"/>
      <c r="M746" s="180">
        <v>44438</v>
      </c>
      <c r="N746">
        <v>13.735191716999999</v>
      </c>
      <c r="O746">
        <v>11.635214229100001</v>
      </c>
      <c r="P746" s="180">
        <v>44438</v>
      </c>
      <c r="Q746" s="173">
        <f t="shared" si="157"/>
        <v>0.1804846431317006</v>
      </c>
      <c r="R746"/>
    </row>
    <row r="747" spans="1:18" x14ac:dyDescent="0.25">
      <c r="A747" s="180">
        <v>44435</v>
      </c>
      <c r="B747">
        <v>1.9053236659999999</v>
      </c>
      <c r="C747">
        <v>1.2761059620999999</v>
      </c>
      <c r="D747" s="180">
        <v>44435</v>
      </c>
      <c r="E747" s="173">
        <f t="shared" si="158"/>
        <v>0.49307637656087716</v>
      </c>
      <c r="F747"/>
      <c r="M747" s="180">
        <v>44435</v>
      </c>
      <c r="N747">
        <v>14.112147053999999</v>
      </c>
      <c r="O747">
        <v>11.926547763049999</v>
      </c>
      <c r="P747" s="180">
        <v>44435</v>
      </c>
      <c r="Q747" s="173">
        <f t="shared" si="157"/>
        <v>0.1832549816067707</v>
      </c>
      <c r="R747"/>
    </row>
    <row r="748" spans="1:18" x14ac:dyDescent="0.25">
      <c r="A748" s="180">
        <v>44434</v>
      </c>
      <c r="B748">
        <v>1.868240186</v>
      </c>
      <c r="C748">
        <v>1.2432506583</v>
      </c>
      <c r="D748" s="180">
        <v>44434</v>
      </c>
      <c r="E748" s="173">
        <f t="shared" si="158"/>
        <v>0.50270596965104375</v>
      </c>
      <c r="F748"/>
      <c r="M748" s="180">
        <v>44434</v>
      </c>
      <c r="N748">
        <v>13.837481105</v>
      </c>
      <c r="O748">
        <v>11.630969211149999</v>
      </c>
      <c r="P748" s="180">
        <v>44434</v>
      </c>
      <c r="Q748" s="173">
        <f t="shared" si="157"/>
        <v>0.18971006231662396</v>
      </c>
      <c r="R748"/>
    </row>
    <row r="749" spans="1:18" x14ac:dyDescent="0.25">
      <c r="A749" s="180">
        <v>44433</v>
      </c>
      <c r="B749">
        <v>1.912484614</v>
      </c>
      <c r="C749">
        <v>1.26484823155</v>
      </c>
      <c r="D749" s="180">
        <v>44433</v>
      </c>
      <c r="E749" s="173">
        <f t="shared" si="158"/>
        <v>0.51202695018702615</v>
      </c>
      <c r="F749"/>
      <c r="M749" s="180">
        <v>44433</v>
      </c>
      <c r="N749">
        <v>14.165185996</v>
      </c>
      <c r="O749">
        <v>11.832558011450001</v>
      </c>
      <c r="P749" s="180">
        <v>44433</v>
      </c>
      <c r="Q749" s="173">
        <f t="shared" si="157"/>
        <v>0.19713640806094399</v>
      </c>
      <c r="R749"/>
    </row>
    <row r="750" spans="1:18" x14ac:dyDescent="0.25">
      <c r="A750" s="180">
        <v>44432</v>
      </c>
      <c r="B750">
        <v>1.8812833410000001</v>
      </c>
      <c r="C750">
        <v>1.2542484757500001</v>
      </c>
      <c r="D750" s="180">
        <v>44432</v>
      </c>
      <c r="E750" s="173">
        <f t="shared" si="158"/>
        <v>0.49992874408322752</v>
      </c>
      <c r="F750"/>
      <c r="M750" s="180">
        <v>44432</v>
      </c>
      <c r="N750">
        <v>13.934087749</v>
      </c>
      <c r="O750">
        <v>11.73114478145</v>
      </c>
      <c r="P750" s="180">
        <v>44432</v>
      </c>
      <c r="Q750" s="173">
        <f t="shared" si="157"/>
        <v>0.18778584772335491</v>
      </c>
      <c r="R750"/>
    </row>
    <row r="751" spans="1:18" x14ac:dyDescent="0.25">
      <c r="A751" s="180">
        <v>44431</v>
      </c>
      <c r="B751">
        <v>1.869263178</v>
      </c>
      <c r="C751">
        <v>1.2434474514</v>
      </c>
      <c r="D751" s="180">
        <v>44431</v>
      </c>
      <c r="E751" s="173">
        <f t="shared" si="158"/>
        <v>0.50329085149146657</v>
      </c>
      <c r="F751"/>
      <c r="M751" s="180">
        <v>44431</v>
      </c>
      <c r="N751">
        <v>13.845058097000001</v>
      </c>
      <c r="O751">
        <v>11.638179201750001</v>
      </c>
      <c r="P751" s="180">
        <v>44431</v>
      </c>
      <c r="Q751" s="173">
        <f t="shared" si="157"/>
        <v>0.18962406893667333</v>
      </c>
      <c r="R751"/>
    </row>
    <row r="752" spans="1:18" x14ac:dyDescent="0.25">
      <c r="A752" s="180">
        <v>44428</v>
      </c>
      <c r="B752">
        <v>1.827064735</v>
      </c>
      <c r="C752">
        <v>1.2339382965000001</v>
      </c>
      <c r="D752" s="180">
        <v>44428</v>
      </c>
      <c r="E752" s="173">
        <f t="shared" si="158"/>
        <v>0.48067755104316912</v>
      </c>
      <c r="F752"/>
      <c r="M752" s="180">
        <v>44428</v>
      </c>
      <c r="N752">
        <v>13.532507189</v>
      </c>
      <c r="O752">
        <v>11.552655237750001</v>
      </c>
      <c r="P752" s="180">
        <v>44428</v>
      </c>
      <c r="Q752" s="173">
        <f t="shared" si="157"/>
        <v>0.17137635552219563</v>
      </c>
      <c r="R752"/>
    </row>
    <row r="753" spans="1:18" x14ac:dyDescent="0.25">
      <c r="A753" s="180">
        <v>44427</v>
      </c>
      <c r="B753">
        <v>1.7930502319999999</v>
      </c>
      <c r="C753">
        <v>1.2123891764500001</v>
      </c>
      <c r="D753" s="180">
        <v>44427</v>
      </c>
      <c r="E753" s="173">
        <f t="shared" si="158"/>
        <v>0.47893949140179143</v>
      </c>
      <c r="F753"/>
      <c r="M753" s="180">
        <v>44427</v>
      </c>
      <c r="N753">
        <v>13.280572213999999</v>
      </c>
      <c r="O753">
        <v>11.358660353699999</v>
      </c>
      <c r="P753" s="180">
        <v>44427</v>
      </c>
      <c r="Q753" s="173">
        <f t="shared" si="157"/>
        <v>0.16920233552664962</v>
      </c>
      <c r="R753"/>
    </row>
    <row r="754" spans="1:18" x14ac:dyDescent="0.25">
      <c r="A754" s="180">
        <v>44426</v>
      </c>
      <c r="B754">
        <v>1.852383801</v>
      </c>
      <c r="C754">
        <v>1.2295085934500001</v>
      </c>
      <c r="D754" s="180">
        <v>44426</v>
      </c>
      <c r="E754" s="173">
        <f t="shared" si="158"/>
        <v>0.50660500533974517</v>
      </c>
      <c r="F754"/>
      <c r="M754" s="180">
        <v>44426</v>
      </c>
      <c r="N754">
        <v>13.720037733</v>
      </c>
      <c r="O754">
        <v>11.51896963605</v>
      </c>
      <c r="P754" s="180">
        <v>44426</v>
      </c>
      <c r="Q754" s="173">
        <f t="shared" si="157"/>
        <v>0.19108202959937426</v>
      </c>
      <c r="R754"/>
    </row>
    <row r="755" spans="1:18" x14ac:dyDescent="0.25">
      <c r="A755" s="180">
        <v>44425</v>
      </c>
      <c r="B755">
        <v>1.8702861710000001</v>
      </c>
      <c r="C755">
        <v>1.2422138793499999</v>
      </c>
      <c r="D755" s="180">
        <v>44425</v>
      </c>
      <c r="E755" s="173">
        <f t="shared" si="158"/>
        <v>0.50560720830026862</v>
      </c>
      <c r="F755"/>
      <c r="M755" s="180">
        <v>44425</v>
      </c>
      <c r="N755">
        <v>13.852635088</v>
      </c>
      <c r="O755">
        <v>11.635366207900001</v>
      </c>
      <c r="P755" s="180">
        <v>44425</v>
      </c>
      <c r="Q755" s="173">
        <f t="shared" si="157"/>
        <v>0.19056287876822922</v>
      </c>
      <c r="R755"/>
    </row>
    <row r="756" spans="1:18" x14ac:dyDescent="0.25">
      <c r="A756" s="180">
        <v>44424</v>
      </c>
      <c r="B756">
        <v>1.9199013110000001</v>
      </c>
      <c r="C756">
        <v>1.2609175909999999</v>
      </c>
      <c r="D756" s="180">
        <v>44424</v>
      </c>
      <c r="E756" s="173">
        <f t="shared" si="158"/>
        <v>0.52262235431054449</v>
      </c>
      <c r="F756"/>
      <c r="M756" s="180">
        <v>44424</v>
      </c>
      <c r="N756">
        <v>14.220119186</v>
      </c>
      <c r="O756">
        <v>11.7980653735</v>
      </c>
      <c r="P756" s="180">
        <v>44424</v>
      </c>
      <c r="Q756" s="173">
        <f t="shared" si="157"/>
        <v>0.20529245565465756</v>
      </c>
      <c r="R756"/>
    </row>
    <row r="757" spans="1:18" x14ac:dyDescent="0.25">
      <c r="A757" s="180">
        <v>44421</v>
      </c>
      <c r="B757">
        <v>1.943174392</v>
      </c>
      <c r="C757">
        <v>1.2665690216500001</v>
      </c>
      <c r="D757" s="180">
        <v>44421</v>
      </c>
      <c r="E757" s="173">
        <f t="shared" si="158"/>
        <v>0.53420331524338438</v>
      </c>
      <c r="F757"/>
      <c r="M757" s="180">
        <v>44421</v>
      </c>
      <c r="N757">
        <v>14.392495747</v>
      </c>
      <c r="O757">
        <v>11.84595191885</v>
      </c>
      <c r="P757" s="180">
        <v>44421</v>
      </c>
      <c r="Q757" s="173">
        <f t="shared" si="157"/>
        <v>0.21497164985937384</v>
      </c>
      <c r="R757"/>
    </row>
    <row r="758" spans="1:18" x14ac:dyDescent="0.25">
      <c r="A758" s="180">
        <v>44420</v>
      </c>
      <c r="B758">
        <v>1.9615882579999999</v>
      </c>
      <c r="C758">
        <v>1.27851217015</v>
      </c>
      <c r="D758" s="180">
        <v>44420</v>
      </c>
      <c r="E758" s="173">
        <f t="shared" si="158"/>
        <v>0.5342742163884594</v>
      </c>
      <c r="F758"/>
      <c r="M758" s="180">
        <v>44420</v>
      </c>
      <c r="N758">
        <v>14.528881598</v>
      </c>
      <c r="O758">
        <v>11.9535807698</v>
      </c>
      <c r="P758" s="180">
        <v>44420</v>
      </c>
      <c r="Q758" s="173">
        <f t="shared" si="157"/>
        <v>0.21544178918390225</v>
      </c>
      <c r="R758"/>
    </row>
    <row r="759" spans="1:18" x14ac:dyDescent="0.25">
      <c r="A759" s="180">
        <v>44419</v>
      </c>
      <c r="B759">
        <v>1.9628669990000001</v>
      </c>
      <c r="C759">
        <v>1.2842856432500001</v>
      </c>
      <c r="D759" s="180">
        <v>44419</v>
      </c>
      <c r="E759" s="173">
        <f t="shared" si="158"/>
        <v>0.52837260878568182</v>
      </c>
      <c r="F759"/>
      <c r="M759" s="180">
        <v>44419</v>
      </c>
      <c r="N759">
        <v>14.538352838</v>
      </c>
      <c r="O759">
        <v>12.0016856845</v>
      </c>
      <c r="P759" s="180">
        <v>44419</v>
      </c>
      <c r="Q759" s="173">
        <f t="shared" si="157"/>
        <v>0.21135923904223455</v>
      </c>
      <c r="R759"/>
    </row>
    <row r="760" spans="1:18" x14ac:dyDescent="0.25">
      <c r="A760" s="180">
        <v>44418</v>
      </c>
      <c r="B760">
        <v>1.9311542290000001</v>
      </c>
      <c r="C760">
        <v>1.26502079955</v>
      </c>
      <c r="D760" s="180">
        <v>44418</v>
      </c>
      <c r="E760" s="173">
        <f t="shared" si="158"/>
        <v>0.52657903307752774</v>
      </c>
      <c r="F760"/>
      <c r="M760" s="180">
        <v>44418</v>
      </c>
      <c r="N760">
        <v>14.303466094999999</v>
      </c>
      <c r="O760">
        <v>11.8272126976</v>
      </c>
      <c r="P760" s="180">
        <v>44418</v>
      </c>
      <c r="Q760" s="173">
        <f t="shared" si="157"/>
        <v>0.20936914391524258</v>
      </c>
      <c r="R760"/>
    </row>
    <row r="761" spans="1:18" x14ac:dyDescent="0.25">
      <c r="A761" s="180">
        <v>44417</v>
      </c>
      <c r="B761">
        <v>1.9214357989999999</v>
      </c>
      <c r="C761">
        <v>1.25577997695</v>
      </c>
      <c r="D761" s="180">
        <v>44417</v>
      </c>
      <c r="E761" s="173">
        <f t="shared" si="158"/>
        <v>0.53007360705553253</v>
      </c>
      <c r="F761"/>
      <c r="M761" s="180">
        <v>44417</v>
      </c>
      <c r="N761">
        <v>14.231484674000001</v>
      </c>
      <c r="O761">
        <v>11.88087834055</v>
      </c>
      <c r="P761" s="180">
        <v>44417</v>
      </c>
      <c r="Q761" s="173">
        <f t="shared" si="157"/>
        <v>0.1978478582199828</v>
      </c>
      <c r="R761"/>
    </row>
    <row r="762" spans="1:18" x14ac:dyDescent="0.25">
      <c r="A762" s="180">
        <v>44414</v>
      </c>
      <c r="B762">
        <v>2.0233665379999999</v>
      </c>
      <c r="C762">
        <v>1.2719705761</v>
      </c>
      <c r="D762" s="180">
        <v>44414</v>
      </c>
      <c r="E762" s="173">
        <f t="shared" si="158"/>
        <v>0.59073376068482775</v>
      </c>
      <c r="F762"/>
      <c r="M762" s="180">
        <v>44414</v>
      </c>
      <c r="N762">
        <v>17.101132363000001</v>
      </c>
      <c r="O762">
        <v>13.25695200515</v>
      </c>
      <c r="P762" s="180">
        <v>44414</v>
      </c>
      <c r="Q762" s="173">
        <f t="shared" si="157"/>
        <v>0.28997467565369717</v>
      </c>
      <c r="R762"/>
    </row>
    <row r="763" spans="1:18" x14ac:dyDescent="0.25">
      <c r="A763" s="180">
        <v>44413</v>
      </c>
      <c r="B763">
        <v>1.9884762810000001</v>
      </c>
      <c r="C763">
        <v>1.2423711750499999</v>
      </c>
      <c r="D763" s="180">
        <v>44413</v>
      </c>
      <c r="E763" s="173">
        <f t="shared" si="158"/>
        <v>0.60054927298194338</v>
      </c>
      <c r="F763"/>
      <c r="M763" s="180">
        <v>44413</v>
      </c>
      <c r="N763">
        <v>16.806246143999999</v>
      </c>
      <c r="O763">
        <v>13.21888041935</v>
      </c>
      <c r="P763" s="180">
        <v>44413</v>
      </c>
      <c r="Q763" s="173">
        <f t="shared" si="157"/>
        <v>0.27138196358889499</v>
      </c>
      <c r="R763"/>
    </row>
    <row r="764" spans="1:18" x14ac:dyDescent="0.25">
      <c r="A764" s="180">
        <v>44412</v>
      </c>
      <c r="B764">
        <v>1.93104155</v>
      </c>
      <c r="C764">
        <v>1.2227252651</v>
      </c>
      <c r="D764" s="180">
        <v>44412</v>
      </c>
      <c r="E764" s="173">
        <f t="shared" si="158"/>
        <v>0.57929308007066549</v>
      </c>
      <c r="F764"/>
      <c r="M764" s="180">
        <v>44412</v>
      </c>
      <c r="N764">
        <v>16.320818060000001</v>
      </c>
      <c r="O764">
        <v>13.198970912349999</v>
      </c>
      <c r="P764" s="180">
        <v>44412</v>
      </c>
      <c r="Q764" s="173">
        <f t="shared" si="157"/>
        <v>0.23652201132809186</v>
      </c>
      <c r="R764"/>
    </row>
    <row r="765" spans="1:18" x14ac:dyDescent="0.25">
      <c r="A765" s="180">
        <v>44411</v>
      </c>
      <c r="B765">
        <v>1.945534426</v>
      </c>
      <c r="C765">
        <v>1.2392057964000001</v>
      </c>
      <c r="D765" s="180">
        <v>44411</v>
      </c>
      <c r="E765" s="173">
        <f t="shared" si="158"/>
        <v>0.5699849303900496</v>
      </c>
      <c r="F765"/>
      <c r="M765" s="180">
        <v>44411</v>
      </c>
      <c r="N765">
        <v>16.443309258999999</v>
      </c>
      <c r="O765">
        <v>13.495353950649999</v>
      </c>
      <c r="P765" s="180">
        <v>44411</v>
      </c>
      <c r="Q765" s="173">
        <f t="shared" si="157"/>
        <v>0.21844223716770414</v>
      </c>
      <c r="R765"/>
    </row>
    <row r="766" spans="1:18" x14ac:dyDescent="0.25">
      <c r="A766" s="180">
        <v>44410</v>
      </c>
      <c r="B766">
        <v>1.900177091</v>
      </c>
      <c r="C766">
        <v>1.21759613785</v>
      </c>
      <c r="D766" s="180">
        <v>44410</v>
      </c>
      <c r="E766" s="173">
        <f t="shared" si="158"/>
        <v>0.5605971733413051</v>
      </c>
      <c r="F766"/>
      <c r="M766" s="180">
        <v>44410</v>
      </c>
      <c r="N766">
        <v>16.059957173000001</v>
      </c>
      <c r="O766">
        <v>13.248223822</v>
      </c>
      <c r="P766" s="180">
        <v>44410</v>
      </c>
      <c r="Q766" s="173">
        <f t="shared" si="157"/>
        <v>0.21223474095680936</v>
      </c>
      <c r="R766"/>
    </row>
    <row r="767" spans="1:18" x14ac:dyDescent="0.25">
      <c r="A767" s="180">
        <v>44407</v>
      </c>
      <c r="B767">
        <v>1.9095706219999999</v>
      </c>
      <c r="C767">
        <v>1.2363441261499999</v>
      </c>
      <c r="D767" s="180">
        <v>44407</v>
      </c>
      <c r="E767" s="173">
        <f t="shared" si="158"/>
        <v>0.54453002332484945</v>
      </c>
      <c r="F767"/>
      <c r="M767" s="180">
        <v>44407</v>
      </c>
      <c r="N767">
        <v>16.139349617000001</v>
      </c>
      <c r="O767">
        <v>13.47506792745</v>
      </c>
      <c r="P767" s="180">
        <v>44407</v>
      </c>
      <c r="Q767" s="173">
        <f t="shared" ref="Q767:Q830" si="159">(N767-O767)/O767</f>
        <v>0.19771935131566973</v>
      </c>
      <c r="R767"/>
    </row>
    <row r="768" spans="1:18" x14ac:dyDescent="0.25">
      <c r="A768" s="180">
        <v>44406</v>
      </c>
      <c r="B768">
        <v>1.9390931469999999</v>
      </c>
      <c r="C768">
        <v>1.2566889362</v>
      </c>
      <c r="D768" s="180">
        <v>44406</v>
      </c>
      <c r="E768" s="173">
        <f t="shared" ref="E768:E831" si="160">(B768-C768)/C768</f>
        <v>0.54301760057144033</v>
      </c>
      <c r="F768"/>
      <c r="M768" s="180">
        <v>44406</v>
      </c>
      <c r="N768">
        <v>16.388868725999998</v>
      </c>
      <c r="O768">
        <v>13.6264067639</v>
      </c>
      <c r="P768" s="180">
        <v>44406</v>
      </c>
      <c r="Q768" s="173">
        <f t="shared" si="159"/>
        <v>0.2027285703387704</v>
      </c>
      <c r="R768"/>
    </row>
    <row r="769" spans="1:18" x14ac:dyDescent="0.25">
      <c r="A769" s="180">
        <v>44405</v>
      </c>
      <c r="B769">
        <v>1.937482828</v>
      </c>
      <c r="C769">
        <v>1.2503687745000001</v>
      </c>
      <c r="D769" s="180">
        <v>44405</v>
      </c>
      <c r="E769" s="173">
        <f t="shared" si="160"/>
        <v>0.54952912093855233</v>
      </c>
      <c r="F769"/>
      <c r="M769" s="180">
        <v>44405</v>
      </c>
      <c r="N769">
        <v>16.375258593000002</v>
      </c>
      <c r="O769">
        <v>13.574385828900001</v>
      </c>
      <c r="P769" s="180">
        <v>44405</v>
      </c>
      <c r="Q769" s="173">
        <f t="shared" si="159"/>
        <v>0.2063351373243654</v>
      </c>
      <c r="R769"/>
    </row>
    <row r="770" spans="1:18" x14ac:dyDescent="0.25">
      <c r="A770" s="180">
        <v>44404</v>
      </c>
      <c r="B770">
        <v>1.9119861010000001</v>
      </c>
      <c r="C770">
        <v>1.2372519581000001</v>
      </c>
      <c r="D770" s="180">
        <v>44404</v>
      </c>
      <c r="E770" s="173">
        <f t="shared" si="160"/>
        <v>0.54534902004613761</v>
      </c>
      <c r="F770"/>
      <c r="M770" s="180">
        <v>44404</v>
      </c>
      <c r="N770">
        <v>16.159764816999999</v>
      </c>
      <c r="O770">
        <v>13.41279598595</v>
      </c>
      <c r="P770" s="180">
        <v>44404</v>
      </c>
      <c r="Q770" s="173">
        <f t="shared" si="159"/>
        <v>0.20480210344863733</v>
      </c>
      <c r="R770"/>
    </row>
    <row r="771" spans="1:18" x14ac:dyDescent="0.25">
      <c r="A771" s="180">
        <v>44403</v>
      </c>
      <c r="B771">
        <v>1.9568066630000001</v>
      </c>
      <c r="C771">
        <v>1.2594186864000001</v>
      </c>
      <c r="D771" s="180">
        <v>44403</v>
      </c>
      <c r="E771" s="173">
        <f t="shared" si="160"/>
        <v>0.55373799367187149</v>
      </c>
      <c r="F771"/>
      <c r="M771" s="180">
        <v>44403</v>
      </c>
      <c r="N771">
        <v>16.538580191000001</v>
      </c>
      <c r="O771">
        <v>13.59969189615</v>
      </c>
      <c r="P771" s="180">
        <v>44403</v>
      </c>
      <c r="Q771" s="173">
        <f t="shared" si="159"/>
        <v>0.21609962323352225</v>
      </c>
      <c r="R771"/>
    </row>
    <row r="772" spans="1:18" x14ac:dyDescent="0.25">
      <c r="A772" s="180">
        <v>44400</v>
      </c>
      <c r="B772">
        <v>1.964053101</v>
      </c>
      <c r="C772">
        <v>1.2487567153500001</v>
      </c>
      <c r="D772" s="180">
        <v>44400</v>
      </c>
      <c r="E772" s="173">
        <f t="shared" si="160"/>
        <v>0.57280683807935917</v>
      </c>
      <c r="F772"/>
      <c r="M772" s="180">
        <v>44400</v>
      </c>
      <c r="N772">
        <v>16.599825790000001</v>
      </c>
      <c r="O772">
        <v>13.4553763779</v>
      </c>
      <c r="P772" s="180">
        <v>44400</v>
      </c>
      <c r="Q772" s="173">
        <f t="shared" si="159"/>
        <v>0.23369464545522872</v>
      </c>
      <c r="R772"/>
    </row>
    <row r="773" spans="1:18" x14ac:dyDescent="0.25">
      <c r="A773" s="180">
        <v>44399</v>
      </c>
      <c r="B773">
        <v>1.9517073170000001</v>
      </c>
      <c r="C773">
        <v>1.2410545050499999</v>
      </c>
      <c r="D773" s="180">
        <v>44399</v>
      </c>
      <c r="E773" s="173">
        <f t="shared" si="160"/>
        <v>0.57262014605987765</v>
      </c>
      <c r="F773"/>
      <c r="M773" s="180">
        <v>44399</v>
      </c>
      <c r="N773">
        <v>16.495481435999999</v>
      </c>
      <c r="O773">
        <v>13.4347858229</v>
      </c>
      <c r="P773" s="180">
        <v>44399</v>
      </c>
      <c r="Q773" s="173">
        <f t="shared" si="159"/>
        <v>0.22781871281363858</v>
      </c>
      <c r="R773"/>
    </row>
    <row r="774" spans="1:18" x14ac:dyDescent="0.25">
      <c r="A774" s="180">
        <v>44398</v>
      </c>
      <c r="B774">
        <v>1.887831308</v>
      </c>
      <c r="C774">
        <v>1.2679085318500001</v>
      </c>
      <c r="D774" s="180">
        <v>44398</v>
      </c>
      <c r="E774" s="173">
        <f t="shared" si="160"/>
        <v>0.48893335802817983</v>
      </c>
      <c r="F774"/>
      <c r="M774" s="180">
        <v>44398</v>
      </c>
      <c r="N774">
        <v>15.955612819000001</v>
      </c>
      <c r="O774">
        <v>13.7393991239</v>
      </c>
      <c r="P774" s="180">
        <v>44398</v>
      </c>
      <c r="Q774" s="173">
        <f t="shared" si="159"/>
        <v>0.16130353846732975</v>
      </c>
      <c r="R774"/>
    </row>
    <row r="775" spans="1:18" x14ac:dyDescent="0.25">
      <c r="A775" s="180">
        <v>44397</v>
      </c>
      <c r="B775">
        <v>1.843279133</v>
      </c>
      <c r="C775">
        <v>1.2467703009</v>
      </c>
      <c r="D775" s="180">
        <v>44397</v>
      </c>
      <c r="E775" s="173">
        <f t="shared" si="160"/>
        <v>0.47844324786161585</v>
      </c>
      <c r="F775"/>
      <c r="M775" s="180">
        <v>44397</v>
      </c>
      <c r="N775">
        <v>15.5790658</v>
      </c>
      <c r="O775">
        <v>13.508851900850001</v>
      </c>
      <c r="P775" s="180">
        <v>44397</v>
      </c>
      <c r="Q775" s="173">
        <f t="shared" si="159"/>
        <v>0.15324869310468481</v>
      </c>
      <c r="R775"/>
    </row>
    <row r="776" spans="1:18" x14ac:dyDescent="0.25">
      <c r="A776" s="180">
        <v>44396</v>
      </c>
      <c r="B776">
        <v>1.779939897</v>
      </c>
      <c r="C776">
        <v>1.2097189372999999</v>
      </c>
      <c r="D776" s="180">
        <v>44396</v>
      </c>
      <c r="E776" s="173">
        <f t="shared" si="160"/>
        <v>0.47136648201332587</v>
      </c>
      <c r="F776"/>
      <c r="M776" s="180">
        <v>44396</v>
      </c>
      <c r="N776">
        <v>15.043733895000001</v>
      </c>
      <c r="O776">
        <v>13.126330102000001</v>
      </c>
      <c r="P776" s="180">
        <v>44396</v>
      </c>
      <c r="Q776" s="173">
        <f t="shared" si="159"/>
        <v>0.14607310482827593</v>
      </c>
      <c r="R776"/>
    </row>
    <row r="777" spans="1:18" x14ac:dyDescent="0.25">
      <c r="A777" s="180">
        <v>44393</v>
      </c>
      <c r="B777">
        <v>1.8617978079999999</v>
      </c>
      <c r="C777">
        <v>1.2584865838999999</v>
      </c>
      <c r="D777" s="180">
        <v>44393</v>
      </c>
      <c r="E777" s="173">
        <f t="shared" si="160"/>
        <v>0.47939424370370526</v>
      </c>
      <c r="F777"/>
      <c r="M777" s="180">
        <v>44393</v>
      </c>
      <c r="N777">
        <v>15.735582332</v>
      </c>
      <c r="O777">
        <v>13.6477538648</v>
      </c>
      <c r="P777" s="180">
        <v>44393</v>
      </c>
      <c r="Q777" s="173">
        <f t="shared" si="159"/>
        <v>0.15297963957167215</v>
      </c>
      <c r="R777"/>
    </row>
    <row r="778" spans="1:18" x14ac:dyDescent="0.25">
      <c r="A778" s="180">
        <v>44392</v>
      </c>
      <c r="B778">
        <v>1.9042028900000001</v>
      </c>
      <c r="C778">
        <v>1.2961333309</v>
      </c>
      <c r="D778" s="180">
        <v>44392</v>
      </c>
      <c r="E778" s="173">
        <f t="shared" si="160"/>
        <v>0.46914120993846592</v>
      </c>
      <c r="F778"/>
      <c r="M778" s="180">
        <v>44392</v>
      </c>
      <c r="N778">
        <v>16.093982506</v>
      </c>
      <c r="O778">
        <v>14.05347793985</v>
      </c>
      <c r="P778" s="180">
        <v>44392</v>
      </c>
      <c r="Q778" s="173">
        <f t="shared" si="159"/>
        <v>0.14519569994584411</v>
      </c>
      <c r="R778"/>
    </row>
    <row r="779" spans="1:18" x14ac:dyDescent="0.25">
      <c r="A779" s="180">
        <v>44391</v>
      </c>
      <c r="B779">
        <v>1.8999087050000001</v>
      </c>
      <c r="C779">
        <v>1.28230404175</v>
      </c>
      <c r="D779" s="180">
        <v>44391</v>
      </c>
      <c r="E779" s="173">
        <f t="shared" si="160"/>
        <v>0.48163668142785848</v>
      </c>
      <c r="F779"/>
      <c r="M779" s="180">
        <v>44391</v>
      </c>
      <c r="N779">
        <v>16.057688817999999</v>
      </c>
      <c r="O779">
        <v>13.890767963349999</v>
      </c>
      <c r="P779" s="180">
        <v>44391</v>
      </c>
      <c r="Q779" s="173">
        <f t="shared" si="159"/>
        <v>0.15599719614979513</v>
      </c>
      <c r="R779"/>
    </row>
    <row r="780" spans="1:18" x14ac:dyDescent="0.25">
      <c r="A780" s="180">
        <v>44390</v>
      </c>
      <c r="B780">
        <v>1.9154751270000001</v>
      </c>
      <c r="C780">
        <v>1.2852941550000001</v>
      </c>
      <c r="D780" s="180">
        <v>44390</v>
      </c>
      <c r="E780" s="173">
        <f t="shared" si="160"/>
        <v>0.49030097083107016</v>
      </c>
      <c r="F780"/>
      <c r="M780" s="180">
        <v>44390</v>
      </c>
      <c r="N780">
        <v>16.189253439000002</v>
      </c>
      <c r="O780">
        <v>13.930162232300001</v>
      </c>
      <c r="P780" s="180">
        <v>44390</v>
      </c>
      <c r="Q780" s="173">
        <f t="shared" si="159"/>
        <v>0.16217264156922914</v>
      </c>
      <c r="R780"/>
    </row>
    <row r="781" spans="1:18" x14ac:dyDescent="0.25">
      <c r="A781" s="180">
        <v>44389</v>
      </c>
      <c r="B781">
        <v>1.962442781</v>
      </c>
      <c r="C781">
        <v>1.3117810187500001</v>
      </c>
      <c r="D781" s="180">
        <v>44389</v>
      </c>
      <c r="E781" s="173">
        <f t="shared" si="160"/>
        <v>0.49601400915986527</v>
      </c>
      <c r="F781"/>
      <c r="M781" s="180">
        <v>44389</v>
      </c>
      <c r="N781">
        <v>16.586215657</v>
      </c>
      <c r="O781">
        <v>14.22435961015</v>
      </c>
      <c r="P781" s="180">
        <v>44389</v>
      </c>
      <c r="Q781" s="173">
        <f t="shared" si="159"/>
        <v>0.16604304949972326</v>
      </c>
      <c r="R781"/>
    </row>
    <row r="782" spans="1:18" x14ac:dyDescent="0.25">
      <c r="A782" s="180">
        <v>44386</v>
      </c>
      <c r="B782">
        <v>1.9506337709999999</v>
      </c>
      <c r="C782">
        <v>1.3047896054000001</v>
      </c>
      <c r="D782" s="180">
        <v>44386</v>
      </c>
      <c r="E782" s="173">
        <f t="shared" si="160"/>
        <v>0.4949795453053199</v>
      </c>
      <c r="F782"/>
      <c r="M782" s="180">
        <v>44386</v>
      </c>
      <c r="N782">
        <v>16.486408013999998</v>
      </c>
      <c r="O782">
        <v>14.155139877350001</v>
      </c>
      <c r="P782" s="180">
        <v>44386</v>
      </c>
      <c r="Q782" s="173">
        <f t="shared" si="159"/>
        <v>0.16469410806602619</v>
      </c>
      <c r="R782"/>
    </row>
    <row r="783" spans="1:18" x14ac:dyDescent="0.25">
      <c r="A783" s="180">
        <v>44385</v>
      </c>
      <c r="B783">
        <v>1.854819757</v>
      </c>
      <c r="C783">
        <v>1.2509660231499999</v>
      </c>
      <c r="D783" s="180">
        <v>44385</v>
      </c>
      <c r="E783" s="173">
        <f t="shared" si="160"/>
        <v>0.48270993989865829</v>
      </c>
      <c r="F783"/>
      <c r="M783" s="180">
        <v>44385</v>
      </c>
      <c r="N783">
        <v>15.676605088000001</v>
      </c>
      <c r="O783">
        <v>13.601213893600001</v>
      </c>
      <c r="P783" s="180">
        <v>44385</v>
      </c>
      <c r="Q783" s="173">
        <f t="shared" si="159"/>
        <v>0.15258867411654833</v>
      </c>
      <c r="R783"/>
    </row>
    <row r="784" spans="1:18" x14ac:dyDescent="0.25">
      <c r="A784" s="180">
        <v>44384</v>
      </c>
      <c r="B784">
        <v>1.8803164830000001</v>
      </c>
      <c r="C784">
        <v>1.27355853405</v>
      </c>
      <c r="D784" s="180">
        <v>44384</v>
      </c>
      <c r="E784" s="173">
        <f t="shared" si="160"/>
        <v>0.47642721769565621</v>
      </c>
      <c r="F784"/>
      <c r="M784" s="180">
        <v>44384</v>
      </c>
      <c r="N784">
        <v>15.892098863999999</v>
      </c>
      <c r="O784">
        <v>13.839468642350001</v>
      </c>
      <c r="P784" s="180">
        <v>44384</v>
      </c>
      <c r="Q784" s="173">
        <f t="shared" si="159"/>
        <v>0.1483171265238297</v>
      </c>
      <c r="R784"/>
    </row>
    <row r="785" spans="1:18" x14ac:dyDescent="0.25">
      <c r="A785" s="180">
        <v>44383</v>
      </c>
      <c r="B785">
        <v>1.8711913389999999</v>
      </c>
      <c r="C785">
        <v>1.2767599088999999</v>
      </c>
      <c r="D785" s="180">
        <v>44383</v>
      </c>
      <c r="E785" s="173">
        <f t="shared" si="160"/>
        <v>0.46557808242282289</v>
      </c>
      <c r="F785"/>
      <c r="M785" s="180">
        <v>44383</v>
      </c>
      <c r="N785">
        <v>15.814974776</v>
      </c>
      <c r="O785">
        <v>13.8794933681</v>
      </c>
      <c r="P785" s="180">
        <v>44383</v>
      </c>
      <c r="Q785" s="173">
        <f t="shared" si="159"/>
        <v>0.13944899547619097</v>
      </c>
      <c r="R785"/>
    </row>
    <row r="786" spans="1:18" x14ac:dyDescent="0.25">
      <c r="A786" s="180">
        <v>44379</v>
      </c>
      <c r="B786">
        <v>1.9449976529999999</v>
      </c>
      <c r="C786">
        <v>1.3113130308000001</v>
      </c>
      <c r="D786" s="180">
        <v>44379</v>
      </c>
      <c r="E786" s="173">
        <f t="shared" si="160"/>
        <v>0.48324435685154776</v>
      </c>
      <c r="F786"/>
      <c r="M786" s="180">
        <v>44379</v>
      </c>
      <c r="N786">
        <v>16.438772546999999</v>
      </c>
      <c r="O786">
        <v>14.256914245200001</v>
      </c>
      <c r="P786" s="180">
        <v>44379</v>
      </c>
      <c r="Q786" s="173">
        <f t="shared" si="159"/>
        <v>0.1530386073925207</v>
      </c>
      <c r="R786"/>
    </row>
    <row r="787" spans="1:18" x14ac:dyDescent="0.25">
      <c r="A787" s="180">
        <v>44378</v>
      </c>
      <c r="B787">
        <v>1.943118946</v>
      </c>
      <c r="C787">
        <v>1.3241006083</v>
      </c>
      <c r="D787" s="180">
        <v>44378</v>
      </c>
      <c r="E787" s="173">
        <f t="shared" si="160"/>
        <v>0.46750098430568032</v>
      </c>
      <c r="F787"/>
      <c r="M787" s="180">
        <v>44378</v>
      </c>
      <c r="N787">
        <v>16.422894059000001</v>
      </c>
      <c r="O787">
        <v>14.411142874199999</v>
      </c>
      <c r="P787" s="180">
        <v>44378</v>
      </c>
      <c r="Q787" s="173">
        <f t="shared" si="159"/>
        <v>0.1395969217959529</v>
      </c>
      <c r="R787"/>
    </row>
    <row r="788" spans="1:18" x14ac:dyDescent="0.25">
      <c r="A788" s="180">
        <v>44377</v>
      </c>
      <c r="B788">
        <v>1.924063498</v>
      </c>
      <c r="C788">
        <v>1.3075366289000001</v>
      </c>
      <c r="D788" s="180">
        <v>44377</v>
      </c>
      <c r="E788" s="173">
        <f t="shared" si="160"/>
        <v>0.47151785691745357</v>
      </c>
      <c r="F788"/>
      <c r="M788" s="180">
        <v>44377</v>
      </c>
      <c r="N788">
        <v>16.261840815999999</v>
      </c>
      <c r="O788">
        <v>14.242451294</v>
      </c>
      <c r="P788" s="180">
        <v>44377</v>
      </c>
      <c r="Q788" s="173">
        <f t="shared" si="159"/>
        <v>0.14178665458036138</v>
      </c>
      <c r="R788"/>
    </row>
    <row r="789" spans="1:18" x14ac:dyDescent="0.25">
      <c r="A789" s="180">
        <v>44376</v>
      </c>
      <c r="B789">
        <v>1.932115096</v>
      </c>
      <c r="C789">
        <v>1.3044705649999999</v>
      </c>
      <c r="D789" s="180">
        <v>44376</v>
      </c>
      <c r="E789" s="173">
        <f t="shared" si="160"/>
        <v>0.48114886440538435</v>
      </c>
      <c r="F789"/>
      <c r="M789" s="180">
        <v>44376</v>
      </c>
      <c r="N789">
        <v>16.329891482000001</v>
      </c>
      <c r="O789">
        <v>14.216417048849999</v>
      </c>
      <c r="P789" s="180">
        <v>44376</v>
      </c>
      <c r="Q789" s="173">
        <f t="shared" si="159"/>
        <v>0.14866435233911243</v>
      </c>
      <c r="R789"/>
    </row>
    <row r="790" spans="1:18" x14ac:dyDescent="0.25">
      <c r="A790" s="180">
        <v>44375</v>
      </c>
      <c r="B790">
        <v>1.9404350800000001</v>
      </c>
      <c r="C790">
        <v>1.31556641795</v>
      </c>
      <c r="D790" s="180">
        <v>44375</v>
      </c>
      <c r="E790" s="173">
        <f t="shared" si="160"/>
        <v>0.4749807030067783</v>
      </c>
      <c r="F790"/>
      <c r="M790" s="180">
        <v>44375</v>
      </c>
      <c r="N790">
        <v>16.400210503</v>
      </c>
      <c r="O790">
        <v>14.350152544849999</v>
      </c>
      <c r="P790" s="180">
        <v>44375</v>
      </c>
      <c r="Q790" s="173">
        <f t="shared" si="159"/>
        <v>0.14285966311108855</v>
      </c>
      <c r="R790"/>
    </row>
    <row r="791" spans="1:18" x14ac:dyDescent="0.25">
      <c r="A791" s="180">
        <v>44372</v>
      </c>
      <c r="B791">
        <v>1.99089176</v>
      </c>
      <c r="C791">
        <v>1.3528896454999999</v>
      </c>
      <c r="D791" s="180">
        <v>44372</v>
      </c>
      <c r="E791" s="173">
        <f t="shared" si="160"/>
        <v>0.47158474205352335</v>
      </c>
      <c r="F791"/>
      <c r="M791" s="180">
        <v>44372</v>
      </c>
      <c r="N791">
        <v>16.826661344000001</v>
      </c>
      <c r="O791">
        <v>14.736852269850001</v>
      </c>
      <c r="P791" s="180">
        <v>44372</v>
      </c>
      <c r="Q791" s="173">
        <f t="shared" si="159"/>
        <v>0.14180837507786673</v>
      </c>
      <c r="R791"/>
    </row>
    <row r="792" spans="1:18" x14ac:dyDescent="0.25">
      <c r="A792" s="180">
        <v>44371</v>
      </c>
      <c r="B792">
        <v>1.95465957</v>
      </c>
      <c r="C792">
        <v>1.3314835914000001</v>
      </c>
      <c r="D792" s="180">
        <v>44371</v>
      </c>
      <c r="E792" s="173">
        <f t="shared" si="160"/>
        <v>0.46803128677294187</v>
      </c>
      <c r="F792"/>
      <c r="M792" s="180">
        <v>44371</v>
      </c>
      <c r="N792">
        <v>16.520433347000001</v>
      </c>
      <c r="O792">
        <v>14.523017962600001</v>
      </c>
      <c r="P792" s="180">
        <v>44371</v>
      </c>
      <c r="Q792" s="173">
        <f t="shared" si="159"/>
        <v>0.13753445664969832</v>
      </c>
      <c r="R792"/>
    </row>
    <row r="793" spans="1:18" x14ac:dyDescent="0.25">
      <c r="A793" s="180">
        <v>44370</v>
      </c>
      <c r="B793">
        <v>1.9186957659999999</v>
      </c>
      <c r="C793">
        <v>1.3143741609499999</v>
      </c>
      <c r="D793" s="180">
        <v>44370</v>
      </c>
      <c r="E793" s="173">
        <f t="shared" si="160"/>
        <v>0.45977897542752211</v>
      </c>
      <c r="F793"/>
      <c r="M793" s="180">
        <v>44370</v>
      </c>
      <c r="N793">
        <v>16.216473704999999</v>
      </c>
      <c r="O793">
        <v>14.319458147800001</v>
      </c>
      <c r="P793" s="180">
        <v>44370</v>
      </c>
      <c r="Q793" s="173">
        <f t="shared" si="159"/>
        <v>0.1324781662559941</v>
      </c>
      <c r="R793"/>
    </row>
    <row r="794" spans="1:18" x14ac:dyDescent="0.25">
      <c r="A794" s="180">
        <v>44369</v>
      </c>
      <c r="B794">
        <v>1.884342282</v>
      </c>
      <c r="C794">
        <v>1.3125857641000001</v>
      </c>
      <c r="D794" s="180">
        <v>44369</v>
      </c>
      <c r="E794" s="173">
        <f t="shared" si="160"/>
        <v>0.43559555004928452</v>
      </c>
      <c r="F794"/>
      <c r="M794" s="180">
        <v>44369</v>
      </c>
      <c r="N794">
        <v>15.926124197</v>
      </c>
      <c r="O794">
        <v>14.313809033249999</v>
      </c>
      <c r="P794" s="180">
        <v>44369</v>
      </c>
      <c r="Q794" s="173">
        <f t="shared" si="159"/>
        <v>0.11264053893723906</v>
      </c>
      <c r="R794"/>
    </row>
    <row r="795" spans="1:18" x14ac:dyDescent="0.25">
      <c r="A795" s="180">
        <v>44368</v>
      </c>
      <c r="B795">
        <v>1.865018447</v>
      </c>
      <c r="C795">
        <v>1.31530700775</v>
      </c>
      <c r="D795" s="180">
        <v>44368</v>
      </c>
      <c r="E795" s="173">
        <f t="shared" si="160"/>
        <v>0.41793393938526291</v>
      </c>
      <c r="F795"/>
      <c r="M795" s="180">
        <v>44368</v>
      </c>
      <c r="N795">
        <v>15.762802599</v>
      </c>
      <c r="O795">
        <v>14.3439098109</v>
      </c>
      <c r="P795" s="180">
        <v>44368</v>
      </c>
      <c r="Q795" s="173">
        <f t="shared" si="159"/>
        <v>9.8919527995203788E-2</v>
      </c>
      <c r="R795"/>
    </row>
    <row r="796" spans="1:18" x14ac:dyDescent="0.25">
      <c r="A796" s="180">
        <v>44365</v>
      </c>
      <c r="B796">
        <v>1.7783295770000001</v>
      </c>
      <c r="C796">
        <v>1.2650057168</v>
      </c>
      <c r="D796" s="180">
        <v>44365</v>
      </c>
      <c r="E796" s="173">
        <f t="shared" si="160"/>
        <v>0.4057877789663441</v>
      </c>
      <c r="F796"/>
      <c r="M796" s="180">
        <v>44365</v>
      </c>
      <c r="N796">
        <v>15.030123761</v>
      </c>
      <c r="O796">
        <v>13.812626699000001</v>
      </c>
      <c r="P796" s="180">
        <v>44365</v>
      </c>
      <c r="Q796" s="173">
        <f t="shared" si="159"/>
        <v>8.814377515090184E-2</v>
      </c>
      <c r="R796"/>
    </row>
    <row r="797" spans="1:18" x14ac:dyDescent="0.25">
      <c r="A797" s="180">
        <v>44364</v>
      </c>
      <c r="B797">
        <v>1.838448174</v>
      </c>
      <c r="C797">
        <v>1.3050354844500001</v>
      </c>
      <c r="D797" s="180">
        <v>44364</v>
      </c>
      <c r="E797" s="173">
        <f t="shared" si="160"/>
        <v>0.40873424202316139</v>
      </c>
      <c r="F797"/>
      <c r="M797" s="180">
        <v>44364</v>
      </c>
      <c r="N797">
        <v>15.538235401</v>
      </c>
      <c r="O797">
        <v>14.273222568</v>
      </c>
      <c r="P797" s="180">
        <v>44364</v>
      </c>
      <c r="Q797" s="173">
        <f t="shared" si="159"/>
        <v>8.8628396773977922E-2</v>
      </c>
      <c r="R797"/>
    </row>
    <row r="798" spans="1:18" x14ac:dyDescent="0.25">
      <c r="A798" s="180">
        <v>44363</v>
      </c>
      <c r="B798">
        <v>1.9345305749999999</v>
      </c>
      <c r="C798">
        <v>1.3817714336</v>
      </c>
      <c r="D798" s="180">
        <v>44363</v>
      </c>
      <c r="E798" s="173">
        <f t="shared" si="160"/>
        <v>0.40003659647230383</v>
      </c>
      <c r="F798"/>
      <c r="M798" s="180">
        <v>44363</v>
      </c>
      <c r="N798">
        <v>16.350306681999999</v>
      </c>
      <c r="O798">
        <v>15.084274088200001</v>
      </c>
      <c r="P798" s="180">
        <v>44363</v>
      </c>
      <c r="Q798" s="173">
        <f t="shared" si="159"/>
        <v>8.3930627778129541E-2</v>
      </c>
      <c r="R798"/>
    </row>
    <row r="799" spans="1:18" x14ac:dyDescent="0.25">
      <c r="A799" s="180">
        <v>44362</v>
      </c>
      <c r="B799">
        <v>1.909302235</v>
      </c>
      <c r="C799">
        <v>1.3728791893000001</v>
      </c>
      <c r="D799" s="180">
        <v>44362</v>
      </c>
      <c r="E799" s="173">
        <f t="shared" si="160"/>
        <v>0.390728514118937</v>
      </c>
      <c r="F799"/>
      <c r="M799" s="180">
        <v>44362</v>
      </c>
      <c r="N799">
        <v>16.137081261999999</v>
      </c>
      <c r="O799">
        <v>14.98194000755</v>
      </c>
      <c r="P799" s="180">
        <v>44362</v>
      </c>
      <c r="Q799" s="173">
        <f t="shared" si="159"/>
        <v>7.710224803115466E-2</v>
      </c>
      <c r="R799"/>
    </row>
    <row r="800" spans="1:18" x14ac:dyDescent="0.25">
      <c r="A800" s="180">
        <v>44361</v>
      </c>
      <c r="B800">
        <v>1.870386179</v>
      </c>
      <c r="C800">
        <v>1.3539420464</v>
      </c>
      <c r="D800" s="180">
        <v>44361</v>
      </c>
      <c r="E800" s="173">
        <f t="shared" si="160"/>
        <v>0.3814373990180559</v>
      </c>
      <c r="F800"/>
      <c r="M800" s="180">
        <v>44361</v>
      </c>
      <c r="N800">
        <v>15.808169709</v>
      </c>
      <c r="O800">
        <v>14.7741427562</v>
      </c>
      <c r="P800" s="180">
        <v>44361</v>
      </c>
      <c r="Q800" s="173">
        <f t="shared" si="159"/>
        <v>6.9988964494475878E-2</v>
      </c>
      <c r="R800"/>
    </row>
    <row r="801" spans="1:18" x14ac:dyDescent="0.25">
      <c r="A801" s="180">
        <v>44358</v>
      </c>
      <c r="B801">
        <v>1.933993802</v>
      </c>
      <c r="C801">
        <v>1.37969862985</v>
      </c>
      <c r="D801" s="180">
        <v>44358</v>
      </c>
      <c r="E801" s="173">
        <f t="shared" si="160"/>
        <v>0.40175090426107229</v>
      </c>
      <c r="F801"/>
      <c r="M801" s="180">
        <v>44358</v>
      </c>
      <c r="N801">
        <v>16.345769970999999</v>
      </c>
      <c r="O801">
        <v>15.0353940452</v>
      </c>
      <c r="P801" s="180">
        <v>44358</v>
      </c>
      <c r="Q801" s="173">
        <f t="shared" si="159"/>
        <v>8.7152749163786111E-2</v>
      </c>
      <c r="R801"/>
    </row>
    <row r="802" spans="1:18" x14ac:dyDescent="0.25">
      <c r="A802" s="180">
        <v>44357</v>
      </c>
      <c r="B802">
        <v>1.9200376990000001</v>
      </c>
      <c r="C802">
        <v>1.3747880496</v>
      </c>
      <c r="D802" s="180">
        <v>44357</v>
      </c>
      <c r="E802" s="173">
        <f t="shared" si="160"/>
        <v>0.39660633474275736</v>
      </c>
      <c r="F802"/>
      <c r="M802" s="180">
        <v>44357</v>
      </c>
      <c r="N802">
        <v>16.227815483000001</v>
      </c>
      <c r="O802">
        <v>14.968976930949999</v>
      </c>
      <c r="P802" s="180">
        <v>44357</v>
      </c>
      <c r="Q802" s="173">
        <f t="shared" si="159"/>
        <v>8.4096498902821781E-2</v>
      </c>
      <c r="R802"/>
    </row>
    <row r="803" spans="1:18" x14ac:dyDescent="0.25">
      <c r="A803" s="180">
        <v>44356</v>
      </c>
      <c r="B803">
        <v>1.9597589150000001</v>
      </c>
      <c r="C803">
        <v>1.40232708675</v>
      </c>
      <c r="D803" s="180">
        <v>44356</v>
      </c>
      <c r="E803" s="173">
        <f t="shared" si="160"/>
        <v>0.39750485711710165</v>
      </c>
      <c r="F803"/>
      <c r="M803" s="180">
        <v>44356</v>
      </c>
      <c r="N803">
        <v>16.563532102</v>
      </c>
      <c r="O803">
        <v>15.255809417849999</v>
      </c>
      <c r="P803" s="180">
        <v>44356</v>
      </c>
      <c r="Q803" s="173">
        <f t="shared" si="159"/>
        <v>8.5719652647201064E-2</v>
      </c>
      <c r="R803"/>
    </row>
    <row r="804" spans="1:18" x14ac:dyDescent="0.25">
      <c r="A804" s="180">
        <v>44355</v>
      </c>
      <c r="B804">
        <v>1.992233693</v>
      </c>
      <c r="C804">
        <v>1.4245263827000001</v>
      </c>
      <c r="D804" s="180">
        <v>44355</v>
      </c>
      <c r="E804" s="173">
        <f t="shared" si="160"/>
        <v>0.39852354943682144</v>
      </c>
      <c r="F804"/>
      <c r="M804" s="180">
        <v>44355</v>
      </c>
      <c r="N804">
        <v>16.838003121</v>
      </c>
      <c r="O804">
        <v>15.5227348174</v>
      </c>
      <c r="P804" s="180">
        <v>44355</v>
      </c>
      <c r="Q804" s="173">
        <f t="shared" si="159"/>
        <v>8.4731738258239625E-2</v>
      </c>
      <c r="R804"/>
    </row>
    <row r="805" spans="1:18" x14ac:dyDescent="0.25">
      <c r="A805" s="180">
        <v>44354</v>
      </c>
      <c r="B805">
        <v>1.9892814409999999</v>
      </c>
      <c r="C805">
        <v>1.4239328234999999</v>
      </c>
      <c r="D805" s="180">
        <v>44354</v>
      </c>
      <c r="E805" s="173">
        <f t="shared" si="160"/>
        <v>0.39703320842789747</v>
      </c>
      <c r="F805"/>
      <c r="M805" s="180">
        <v>44354</v>
      </c>
      <c r="N805">
        <v>16.813051210000001</v>
      </c>
      <c r="O805">
        <v>15.519024891200001</v>
      </c>
      <c r="P805" s="180">
        <v>44354</v>
      </c>
      <c r="Q805" s="173">
        <f t="shared" si="159"/>
        <v>8.3383223357916814E-2</v>
      </c>
      <c r="R805"/>
    </row>
    <row r="806" spans="1:18" x14ac:dyDescent="0.25">
      <c r="A806" s="180">
        <v>44351</v>
      </c>
      <c r="B806">
        <v>1.99089176</v>
      </c>
      <c r="C806">
        <v>1.4202869881</v>
      </c>
      <c r="D806" s="180">
        <v>44351</v>
      </c>
      <c r="E806" s="173">
        <f t="shared" si="160"/>
        <v>0.40175315037091974</v>
      </c>
      <c r="F806"/>
      <c r="M806" s="180">
        <v>44351</v>
      </c>
      <c r="N806">
        <v>16.826661344000001</v>
      </c>
      <c r="O806">
        <v>15.4837841069</v>
      </c>
      <c r="P806" s="180">
        <v>44351</v>
      </c>
      <c r="Q806" s="173">
        <f t="shared" si="159"/>
        <v>8.6727974752733639E-2</v>
      </c>
      <c r="R806"/>
    </row>
    <row r="807" spans="1:18" x14ac:dyDescent="0.25">
      <c r="A807" s="180">
        <v>44350</v>
      </c>
      <c r="B807">
        <v>1.998943358</v>
      </c>
      <c r="C807">
        <v>1.4227342270000001</v>
      </c>
      <c r="D807" s="180">
        <v>44350</v>
      </c>
      <c r="E807" s="173">
        <f t="shared" si="160"/>
        <v>0.40500124342619043</v>
      </c>
      <c r="F807"/>
      <c r="M807" s="180">
        <v>44350</v>
      </c>
      <c r="N807">
        <v>16.894712009999999</v>
      </c>
      <c r="O807">
        <v>15.519066320549999</v>
      </c>
      <c r="P807" s="180">
        <v>44350</v>
      </c>
      <c r="Q807" s="173">
        <f t="shared" si="159"/>
        <v>8.8642297225600519E-2</v>
      </c>
      <c r="R807"/>
    </row>
    <row r="808" spans="1:18" x14ac:dyDescent="0.25">
      <c r="A808" s="180">
        <v>44349</v>
      </c>
      <c r="B808">
        <v>2.0013588370000002</v>
      </c>
      <c r="C808">
        <v>1.4192918859000001</v>
      </c>
      <c r="D808" s="180">
        <v>44349</v>
      </c>
      <c r="E808" s="173">
        <f t="shared" si="160"/>
        <v>0.41011081433111995</v>
      </c>
      <c r="F808"/>
      <c r="M808" s="180">
        <v>44349</v>
      </c>
      <c r="N808">
        <v>16.915127209000001</v>
      </c>
      <c r="O808">
        <v>15.47248959405</v>
      </c>
      <c r="P808" s="180">
        <v>44349</v>
      </c>
      <c r="Q808" s="173">
        <f t="shared" si="159"/>
        <v>9.3238880929981227E-2</v>
      </c>
      <c r="R808"/>
    </row>
    <row r="809" spans="1:18" x14ac:dyDescent="0.25">
      <c r="A809" s="180">
        <v>44348</v>
      </c>
      <c r="B809">
        <v>2.0222929920000001</v>
      </c>
      <c r="C809">
        <v>1.4314393493999999</v>
      </c>
      <c r="D809" s="180">
        <v>44348</v>
      </c>
      <c r="E809" s="173">
        <f t="shared" si="160"/>
        <v>0.4127688978563161</v>
      </c>
      <c r="F809"/>
      <c r="M809" s="180">
        <v>44348</v>
      </c>
      <c r="N809">
        <v>17.092058941000001</v>
      </c>
      <c r="O809">
        <v>15.6057720172</v>
      </c>
      <c r="P809" s="180">
        <v>44348</v>
      </c>
      <c r="Q809" s="173">
        <f t="shared" si="159"/>
        <v>9.5239564063981014E-2</v>
      </c>
      <c r="R809"/>
    </row>
    <row r="810" spans="1:18" x14ac:dyDescent="0.25">
      <c r="A810" s="180">
        <v>44344</v>
      </c>
      <c r="B810">
        <v>2.0069949560000002</v>
      </c>
      <c r="C810">
        <v>1.4151038224000001</v>
      </c>
      <c r="D810" s="180">
        <v>44344</v>
      </c>
      <c r="E810" s="173">
        <f t="shared" si="160"/>
        <v>0.41826693153592043</v>
      </c>
      <c r="F810"/>
      <c r="M810" s="180">
        <v>44344</v>
      </c>
      <c r="N810">
        <v>16.962762676000001</v>
      </c>
      <c r="O810">
        <v>15.430818976499999</v>
      </c>
      <c r="P810" s="180">
        <v>44344</v>
      </c>
      <c r="Q810" s="173">
        <f t="shared" si="159"/>
        <v>9.9278184899520783E-2</v>
      </c>
      <c r="R810"/>
    </row>
    <row r="811" spans="1:18" x14ac:dyDescent="0.25">
      <c r="A811" s="180">
        <v>44343</v>
      </c>
      <c r="B811">
        <v>2.0128994609999999</v>
      </c>
      <c r="C811">
        <v>1.4136798122000001</v>
      </c>
      <c r="D811" s="180">
        <v>44343</v>
      </c>
      <c r="E811" s="173">
        <f t="shared" si="160"/>
        <v>0.42387225426065955</v>
      </c>
      <c r="F811"/>
      <c r="M811" s="180">
        <v>44343</v>
      </c>
      <c r="N811">
        <v>17.012666497000001</v>
      </c>
      <c r="O811">
        <v>15.417849743350001</v>
      </c>
      <c r="P811" s="180">
        <v>44343</v>
      </c>
      <c r="Q811" s="173">
        <f t="shared" si="159"/>
        <v>0.10343963524082692</v>
      </c>
      <c r="R811"/>
    </row>
    <row r="812" spans="1:18" x14ac:dyDescent="0.25">
      <c r="A812" s="180">
        <v>44342</v>
      </c>
      <c r="B812">
        <v>1.9825717759999999</v>
      </c>
      <c r="C812">
        <v>1.3960600027500001</v>
      </c>
      <c r="D812" s="180">
        <v>44342</v>
      </c>
      <c r="E812" s="173">
        <f t="shared" si="160"/>
        <v>0.42011931585653312</v>
      </c>
      <c r="F812"/>
      <c r="M812" s="180">
        <v>44342</v>
      </c>
      <c r="N812">
        <v>16.756342321999998</v>
      </c>
      <c r="O812">
        <v>15.2209882781</v>
      </c>
      <c r="P812" s="180">
        <v>44342</v>
      </c>
      <c r="Q812" s="173">
        <f t="shared" si="159"/>
        <v>0.10087085121201163</v>
      </c>
      <c r="R812"/>
    </row>
    <row r="813" spans="1:18" x14ac:dyDescent="0.25">
      <c r="A813" s="180">
        <v>44341</v>
      </c>
      <c r="B813">
        <v>1.972104699</v>
      </c>
      <c r="C813">
        <v>1.3760789355</v>
      </c>
      <c r="D813" s="180">
        <v>44341</v>
      </c>
      <c r="E813" s="173">
        <f t="shared" si="160"/>
        <v>0.43313341126280169</v>
      </c>
      <c r="F813"/>
      <c r="M813" s="180">
        <v>44341</v>
      </c>
      <c r="N813">
        <v>16.667876455999998</v>
      </c>
      <c r="O813">
        <v>15.000133399299999</v>
      </c>
      <c r="P813" s="180">
        <v>44341</v>
      </c>
      <c r="Q813" s="173">
        <f t="shared" si="159"/>
        <v>0.11118188167432075</v>
      </c>
      <c r="R813"/>
    </row>
    <row r="814" spans="1:18" x14ac:dyDescent="0.25">
      <c r="A814" s="180">
        <v>44340</v>
      </c>
      <c r="B814">
        <v>2.01853558</v>
      </c>
      <c r="C814">
        <v>1.4093947367999999</v>
      </c>
      <c r="D814" s="180">
        <v>44340</v>
      </c>
      <c r="E814" s="173">
        <f t="shared" si="160"/>
        <v>0.43220031073980103</v>
      </c>
      <c r="F814"/>
      <c r="M814" s="180">
        <v>44340</v>
      </c>
      <c r="N814">
        <v>17.060301963000001</v>
      </c>
      <c r="O814">
        <v>15.3840786793</v>
      </c>
      <c r="P814" s="180">
        <v>44340</v>
      </c>
      <c r="Q814" s="173">
        <f t="shared" si="159"/>
        <v>0.10895831454342714</v>
      </c>
      <c r="R814"/>
    </row>
    <row r="815" spans="1:18" x14ac:dyDescent="0.25">
      <c r="A815" s="180">
        <v>44337</v>
      </c>
      <c r="B815">
        <v>2.0547677700000002</v>
      </c>
      <c r="C815">
        <v>1.4182508352000001</v>
      </c>
      <c r="D815" s="180">
        <v>44337</v>
      </c>
      <c r="E815" s="173">
        <f t="shared" si="160"/>
        <v>0.44880420233296692</v>
      </c>
      <c r="F815"/>
      <c r="M815" s="180">
        <v>44337</v>
      </c>
      <c r="N815">
        <v>17.366529960000001</v>
      </c>
      <c r="O815">
        <v>15.4821184529</v>
      </c>
      <c r="P815" s="180">
        <v>44337</v>
      </c>
      <c r="Q815" s="173">
        <f t="shared" si="159"/>
        <v>0.12171535263942039</v>
      </c>
      <c r="R815"/>
    </row>
    <row r="816" spans="1:18" x14ac:dyDescent="0.25">
      <c r="A816" s="180">
        <v>44336</v>
      </c>
      <c r="B816">
        <v>2.031954909</v>
      </c>
      <c r="C816">
        <v>1.3995811596000001</v>
      </c>
      <c r="D816" s="180">
        <v>44336</v>
      </c>
      <c r="E816" s="173">
        <f t="shared" si="160"/>
        <v>0.45183071025386778</v>
      </c>
      <c r="F816"/>
      <c r="M816" s="180">
        <v>44336</v>
      </c>
      <c r="N816">
        <v>17.173719739999999</v>
      </c>
      <c r="O816">
        <v>15.26581614545</v>
      </c>
      <c r="P816" s="180">
        <v>44336</v>
      </c>
      <c r="Q816" s="173">
        <f t="shared" si="159"/>
        <v>0.12497881386568731</v>
      </c>
      <c r="R816"/>
    </row>
    <row r="817" spans="1:18" x14ac:dyDescent="0.25">
      <c r="A817" s="180">
        <v>44335</v>
      </c>
      <c r="B817">
        <v>2.0528890639999999</v>
      </c>
      <c r="C817">
        <v>1.40545140235</v>
      </c>
      <c r="D817" s="180">
        <v>44335</v>
      </c>
      <c r="E817" s="173">
        <f t="shared" si="160"/>
        <v>0.46066172090151597</v>
      </c>
      <c r="F817"/>
      <c r="M817" s="180">
        <v>44335</v>
      </c>
      <c r="N817">
        <v>17.350651471999999</v>
      </c>
      <c r="O817">
        <v>15.327831367350001</v>
      </c>
      <c r="P817" s="180">
        <v>44335</v>
      </c>
      <c r="Q817" s="173">
        <f t="shared" si="159"/>
        <v>0.13197040443430449</v>
      </c>
      <c r="R817"/>
    </row>
    <row r="818" spans="1:18" x14ac:dyDescent="0.25">
      <c r="A818" s="180">
        <v>44334</v>
      </c>
      <c r="B818">
        <v>2.0553045430000001</v>
      </c>
      <c r="C818">
        <v>1.4155755515499999</v>
      </c>
      <c r="D818" s="180">
        <v>44334</v>
      </c>
      <c r="E818" s="173">
        <f t="shared" si="160"/>
        <v>0.4519214751551211</v>
      </c>
      <c r="F818"/>
      <c r="M818" s="180">
        <v>44334</v>
      </c>
      <c r="N818">
        <v>17.371066672000001</v>
      </c>
      <c r="O818">
        <v>15.411022089699999</v>
      </c>
      <c r="P818" s="180">
        <v>44334</v>
      </c>
      <c r="Q818" s="173">
        <f t="shared" si="159"/>
        <v>0.12718459365586163</v>
      </c>
      <c r="R818"/>
    </row>
    <row r="819" spans="1:18" x14ac:dyDescent="0.25">
      <c r="A819" s="180">
        <v>44333</v>
      </c>
      <c r="B819">
        <v>2.0950257589999999</v>
      </c>
      <c r="C819">
        <v>1.44370098255</v>
      </c>
      <c r="D819" s="180">
        <v>44333</v>
      </c>
      <c r="E819" s="173">
        <f t="shared" si="160"/>
        <v>0.45114936148312995</v>
      </c>
      <c r="F819"/>
      <c r="M819" s="180">
        <v>44333</v>
      </c>
      <c r="N819">
        <v>17.706783290000001</v>
      </c>
      <c r="O819">
        <v>15.71091926625</v>
      </c>
      <c r="P819" s="180">
        <v>44333</v>
      </c>
      <c r="Q819" s="173">
        <f t="shared" si="159"/>
        <v>0.12703674367657725</v>
      </c>
      <c r="R819"/>
    </row>
    <row r="820" spans="1:18" x14ac:dyDescent="0.25">
      <c r="A820" s="180">
        <v>44330</v>
      </c>
      <c r="B820">
        <v>2.0952941460000001</v>
      </c>
      <c r="C820">
        <v>1.43942060495</v>
      </c>
      <c r="D820" s="180">
        <v>44330</v>
      </c>
      <c r="E820" s="173">
        <f t="shared" si="160"/>
        <v>0.45565107154540324</v>
      </c>
      <c r="F820"/>
      <c r="M820" s="180">
        <v>44330</v>
      </c>
      <c r="N820">
        <v>17.709051645999999</v>
      </c>
      <c r="O820">
        <v>15.6598536489</v>
      </c>
      <c r="P820" s="180">
        <v>44330</v>
      </c>
      <c r="Q820" s="173">
        <f t="shared" si="159"/>
        <v>0.13085677829715484</v>
      </c>
      <c r="R820"/>
    </row>
    <row r="821" spans="1:18" x14ac:dyDescent="0.25">
      <c r="A821" s="180">
        <v>44329</v>
      </c>
      <c r="B821">
        <v>2.0598671149999999</v>
      </c>
      <c r="C821">
        <v>1.4166591154499999</v>
      </c>
      <c r="D821" s="180">
        <v>44329</v>
      </c>
      <c r="E821" s="173">
        <f t="shared" si="160"/>
        <v>0.45403159626420486</v>
      </c>
      <c r="F821"/>
      <c r="M821" s="180">
        <v>44329</v>
      </c>
      <c r="N821">
        <v>17.409628716</v>
      </c>
      <c r="O821">
        <v>15.40807120735</v>
      </c>
      <c r="P821" s="180">
        <v>44329</v>
      </c>
      <c r="Q821" s="173">
        <f t="shared" si="159"/>
        <v>0.12990318396862108</v>
      </c>
      <c r="R821"/>
    </row>
    <row r="822" spans="1:18" x14ac:dyDescent="0.25">
      <c r="A822" s="180">
        <v>44328</v>
      </c>
      <c r="B822">
        <v>1.9916969200000001</v>
      </c>
      <c r="C822">
        <v>1.3726327894000001</v>
      </c>
      <c r="D822" s="180">
        <v>44328</v>
      </c>
      <c r="E822" s="173">
        <f t="shared" si="160"/>
        <v>0.45100491215178012</v>
      </c>
      <c r="F822"/>
      <c r="M822" s="180">
        <v>44328</v>
      </c>
      <c r="N822">
        <v>16.83346641</v>
      </c>
      <c r="O822">
        <v>14.9304763976</v>
      </c>
      <c r="P822" s="180">
        <v>44328</v>
      </c>
      <c r="Q822" s="173">
        <f t="shared" si="159"/>
        <v>0.12745675099194398</v>
      </c>
      <c r="R822"/>
    </row>
    <row r="823" spans="1:18" x14ac:dyDescent="0.25">
      <c r="A823" s="180">
        <v>44327</v>
      </c>
      <c r="B823">
        <v>2.0569148629999998</v>
      </c>
      <c r="C823">
        <v>1.4078665564999999</v>
      </c>
      <c r="D823" s="180">
        <v>44327</v>
      </c>
      <c r="E823" s="173">
        <f t="shared" si="160"/>
        <v>0.4610155014361263</v>
      </c>
      <c r="F823"/>
      <c r="M823" s="180">
        <v>44327</v>
      </c>
      <c r="N823">
        <v>17.384676805000002</v>
      </c>
      <c r="O823">
        <v>15.291157563800001</v>
      </c>
      <c r="P823" s="180">
        <v>44327</v>
      </c>
      <c r="Q823" s="173">
        <f t="shared" si="159"/>
        <v>0.13691044856905793</v>
      </c>
      <c r="R823"/>
    </row>
    <row r="824" spans="1:18" x14ac:dyDescent="0.25">
      <c r="A824" s="180">
        <v>44326</v>
      </c>
      <c r="B824">
        <v>2.0821432030000002</v>
      </c>
      <c r="C824">
        <v>1.420807537</v>
      </c>
      <c r="D824" s="180">
        <v>44326</v>
      </c>
      <c r="E824" s="173">
        <f t="shared" si="160"/>
        <v>0.46546463808630562</v>
      </c>
      <c r="F824"/>
      <c r="M824" s="180">
        <v>44326</v>
      </c>
      <c r="N824">
        <v>17.597902224999999</v>
      </c>
      <c r="O824">
        <v>15.687030523000001</v>
      </c>
      <c r="P824" s="180">
        <v>44326</v>
      </c>
      <c r="Q824" s="173">
        <f t="shared" si="159"/>
        <v>0.12181220016103858</v>
      </c>
      <c r="R824"/>
    </row>
    <row r="825" spans="1:18" x14ac:dyDescent="0.25">
      <c r="A825" s="180">
        <v>44323</v>
      </c>
      <c r="B825">
        <v>2.1144075880000002</v>
      </c>
      <c r="C825">
        <v>1.43593626465</v>
      </c>
      <c r="D825" s="180">
        <v>44323</v>
      </c>
      <c r="E825" s="173">
        <f t="shared" si="160"/>
        <v>0.4724940375507356</v>
      </c>
      <c r="F825"/>
      <c r="M825" s="180">
        <v>44323</v>
      </c>
      <c r="N825">
        <v>19.822579100999999</v>
      </c>
      <c r="O825">
        <v>17.984942009894699</v>
      </c>
      <c r="P825" s="180">
        <v>44323</v>
      </c>
      <c r="Q825" s="173">
        <f t="shared" si="159"/>
        <v>0.10217642570625445</v>
      </c>
      <c r="R825"/>
    </row>
    <row r="826" spans="1:18" x14ac:dyDescent="0.25">
      <c r="A826" s="180">
        <v>44322</v>
      </c>
      <c r="B826">
        <v>2.1066162510000002</v>
      </c>
      <c r="C826">
        <v>1.4338822845500001</v>
      </c>
      <c r="D826" s="180">
        <v>44322</v>
      </c>
      <c r="E826" s="173">
        <f t="shared" si="160"/>
        <v>0.46916959202207198</v>
      </c>
      <c r="F826"/>
      <c r="M826" s="180">
        <v>44322</v>
      </c>
      <c r="N826">
        <v>19.749535290000001</v>
      </c>
      <c r="O826">
        <v>19.494816938526299</v>
      </c>
      <c r="P826" s="180">
        <v>44322</v>
      </c>
      <c r="Q826" s="173">
        <f t="shared" si="159"/>
        <v>1.3065952467105211E-2</v>
      </c>
      <c r="R826"/>
    </row>
    <row r="827" spans="1:18" x14ac:dyDescent="0.25">
      <c r="A827" s="180">
        <v>44321</v>
      </c>
      <c r="B827">
        <v>2.092645578</v>
      </c>
      <c r="C827">
        <v>1.4243995780000001</v>
      </c>
      <c r="D827" s="180">
        <v>44321</v>
      </c>
      <c r="E827" s="173">
        <f t="shared" si="160"/>
        <v>0.46914223390762605</v>
      </c>
      <c r="F827"/>
      <c r="M827" s="180">
        <v>44321</v>
      </c>
      <c r="N827">
        <v>19.618560180999999</v>
      </c>
      <c r="O827">
        <v>20.134217256526298</v>
      </c>
      <c r="P827" s="180">
        <v>44321</v>
      </c>
      <c r="Q827" s="173">
        <f t="shared" si="159"/>
        <v>-2.5610981989337287E-2</v>
      </c>
      <c r="R827"/>
    </row>
    <row r="828" spans="1:18" x14ac:dyDescent="0.25">
      <c r="A828" s="180">
        <v>44320</v>
      </c>
      <c r="B828">
        <v>2.0716895690000001</v>
      </c>
      <c r="C828">
        <v>1.4165512884</v>
      </c>
      <c r="D828" s="180">
        <v>44320</v>
      </c>
      <c r="E828" s="173">
        <f t="shared" si="160"/>
        <v>0.46248821766275844</v>
      </c>
      <c r="F828"/>
      <c r="M828" s="180">
        <v>44320</v>
      </c>
      <c r="N828">
        <v>19.422097516000001</v>
      </c>
      <c r="O828">
        <v>20.004727074473699</v>
      </c>
      <c r="P828" s="180">
        <v>44320</v>
      </c>
      <c r="Q828" s="173">
        <f t="shared" si="159"/>
        <v>-2.9124594217390817E-2</v>
      </c>
      <c r="R828"/>
    </row>
    <row r="829" spans="1:18" x14ac:dyDescent="0.25">
      <c r="A829" s="180">
        <v>44319</v>
      </c>
      <c r="B829">
        <v>2.0479125589999998</v>
      </c>
      <c r="C829">
        <v>1.39270882865</v>
      </c>
      <c r="D829" s="180">
        <v>44319</v>
      </c>
      <c r="E829" s="173">
        <f t="shared" si="160"/>
        <v>0.47045277294975651</v>
      </c>
      <c r="F829"/>
      <c r="M829" s="180">
        <v>44319</v>
      </c>
      <c r="N829">
        <v>19.199187953999999</v>
      </c>
      <c r="O829">
        <v>19.648506905315799</v>
      </c>
      <c r="P829" s="180">
        <v>44319</v>
      </c>
      <c r="Q829" s="173">
        <f t="shared" si="159"/>
        <v>-2.2867841993339376E-2</v>
      </c>
      <c r="R829"/>
    </row>
    <row r="830" spans="1:18" x14ac:dyDescent="0.25">
      <c r="A830" s="180">
        <v>44316</v>
      </c>
      <c r="B830">
        <v>2.0458975580000001</v>
      </c>
      <c r="C830">
        <v>1.3950572847</v>
      </c>
      <c r="D830" s="180">
        <v>44316</v>
      </c>
      <c r="E830" s="173">
        <f t="shared" si="160"/>
        <v>0.46653300938818432</v>
      </c>
      <c r="F830"/>
      <c r="M830" s="180">
        <v>44316</v>
      </c>
      <c r="N830">
        <v>19.180297313000001</v>
      </c>
      <c r="O830">
        <v>20.170607206526299</v>
      </c>
      <c r="P830" s="180">
        <v>44316</v>
      </c>
      <c r="Q830" s="173">
        <f t="shared" si="159"/>
        <v>-4.9096682285592205E-2</v>
      </c>
      <c r="R830"/>
    </row>
    <row r="831" spans="1:18" x14ac:dyDescent="0.25">
      <c r="A831" s="180">
        <v>44315</v>
      </c>
      <c r="B831">
        <v>2.0996309150000001</v>
      </c>
      <c r="C831">
        <v>1.4132702012</v>
      </c>
      <c r="D831" s="180">
        <v>44315</v>
      </c>
      <c r="E831" s="173">
        <f t="shared" si="160"/>
        <v>0.48565427419131524</v>
      </c>
      <c r="F831"/>
      <c r="M831" s="180">
        <v>44315</v>
      </c>
      <c r="N831">
        <v>19.684047735</v>
      </c>
      <c r="O831">
        <v>20.636451841</v>
      </c>
      <c r="P831" s="180">
        <v>44315</v>
      </c>
      <c r="Q831" s="173">
        <f t="shared" ref="Q831:Q894" si="161">(N831-O831)/O831</f>
        <v>-4.6151543556910604E-2</v>
      </c>
      <c r="R831"/>
    </row>
    <row r="832" spans="1:18" x14ac:dyDescent="0.25">
      <c r="A832" s="180">
        <v>44314</v>
      </c>
      <c r="B832">
        <v>2.0730329030000001</v>
      </c>
      <c r="C832">
        <v>1.3950060827499999</v>
      </c>
      <c r="D832" s="180">
        <v>44314</v>
      </c>
      <c r="E832" s="173">
        <f t="shared" ref="E832:E895" si="162">(B832-C832)/C832</f>
        <v>0.48603861204203069</v>
      </c>
      <c r="F832"/>
      <c r="M832" s="180">
        <v>44314</v>
      </c>
      <c r="N832">
        <v>19.434691276999999</v>
      </c>
      <c r="O832">
        <v>20.3939754410526</v>
      </c>
      <c r="P832" s="180">
        <v>44314</v>
      </c>
      <c r="Q832" s="173">
        <f t="shared" si="161"/>
        <v>-4.7037624754690262E-2</v>
      </c>
      <c r="R832"/>
    </row>
    <row r="833" spans="1:18" x14ac:dyDescent="0.25">
      <c r="A833" s="180">
        <v>44313</v>
      </c>
      <c r="B833">
        <v>2.079749573</v>
      </c>
      <c r="C833">
        <v>1.40101555665</v>
      </c>
      <c r="D833" s="180">
        <v>44313</v>
      </c>
      <c r="E833" s="173">
        <f t="shared" si="162"/>
        <v>0.48445858657910712</v>
      </c>
      <c r="F833"/>
      <c r="M833" s="180">
        <v>44313</v>
      </c>
      <c r="N833">
        <v>19.497660078999999</v>
      </c>
      <c r="O833">
        <v>20.518635425526298</v>
      </c>
      <c r="P833" s="180">
        <v>44313</v>
      </c>
      <c r="Q833" s="173">
        <f t="shared" si="161"/>
        <v>-4.9758442769354455E-2</v>
      </c>
      <c r="R833"/>
    </row>
    <row r="834" spans="1:18" x14ac:dyDescent="0.25">
      <c r="A834" s="180">
        <v>44312</v>
      </c>
      <c r="B834">
        <v>2.0593308970000002</v>
      </c>
      <c r="C834">
        <v>1.3859857535</v>
      </c>
      <c r="D834" s="180">
        <v>44312</v>
      </c>
      <c r="E834" s="173">
        <f t="shared" si="162"/>
        <v>0.48582400057115754</v>
      </c>
      <c r="F834"/>
      <c r="M834" s="180">
        <v>44312</v>
      </c>
      <c r="N834">
        <v>19.306234919000001</v>
      </c>
      <c r="O834">
        <v>20.5134970701579</v>
      </c>
      <c r="P834" s="180">
        <v>44312</v>
      </c>
      <c r="Q834" s="173">
        <f t="shared" si="161"/>
        <v>-5.8852088799338294E-2</v>
      </c>
      <c r="R834"/>
    </row>
    <row r="835" spans="1:18" x14ac:dyDescent="0.25">
      <c r="A835" s="180">
        <v>44309</v>
      </c>
      <c r="B835">
        <v>2.0458975580000001</v>
      </c>
      <c r="C835">
        <v>1.3778286338500001</v>
      </c>
      <c r="D835" s="180">
        <v>44309</v>
      </c>
      <c r="E835" s="173">
        <f t="shared" si="162"/>
        <v>0.48487083788006874</v>
      </c>
      <c r="F835"/>
      <c r="M835" s="180">
        <v>44309</v>
      </c>
      <c r="N835">
        <v>19.180297313000001</v>
      </c>
      <c r="O835">
        <v>20.3709211434211</v>
      </c>
      <c r="P835" s="180">
        <v>44309</v>
      </c>
      <c r="Q835" s="173">
        <f t="shared" si="161"/>
        <v>-5.8447225927513731E-2</v>
      </c>
      <c r="R835"/>
    </row>
    <row r="836" spans="1:18" x14ac:dyDescent="0.25">
      <c r="A836" s="180">
        <v>44308</v>
      </c>
      <c r="B836">
        <v>1.9725515259999999</v>
      </c>
      <c r="C836">
        <v>1.32847217585</v>
      </c>
      <c r="D836" s="180">
        <v>44308</v>
      </c>
      <c r="E836" s="173">
        <f t="shared" si="162"/>
        <v>0.4848271283799353</v>
      </c>
      <c r="F836"/>
      <c r="M836" s="180">
        <v>44308</v>
      </c>
      <c r="N836">
        <v>18.492677988000001</v>
      </c>
      <c r="O836">
        <v>19.666553168894701</v>
      </c>
      <c r="P836" s="180">
        <v>44308</v>
      </c>
      <c r="Q836" s="173">
        <f t="shared" si="161"/>
        <v>-5.968891298915268E-2</v>
      </c>
      <c r="R836"/>
    </row>
    <row r="837" spans="1:18" x14ac:dyDescent="0.25">
      <c r="A837" s="180">
        <v>44307</v>
      </c>
      <c r="B837">
        <v>1.9894775330000001</v>
      </c>
      <c r="C837">
        <v>1.3492399758</v>
      </c>
      <c r="D837" s="180">
        <v>44307</v>
      </c>
      <c r="E837" s="173">
        <f t="shared" si="162"/>
        <v>0.47451718647780677</v>
      </c>
      <c r="F837"/>
      <c r="M837" s="180">
        <v>44307</v>
      </c>
      <c r="N837">
        <v>18.651359371000002</v>
      </c>
      <c r="O837">
        <v>20.043967863368401</v>
      </c>
      <c r="P837" s="180">
        <v>44307</v>
      </c>
      <c r="Q837" s="173">
        <f t="shared" si="161"/>
        <v>-6.9477685349589799E-2</v>
      </c>
      <c r="R837"/>
    </row>
    <row r="838" spans="1:18" x14ac:dyDescent="0.25">
      <c r="A838" s="180">
        <v>44306</v>
      </c>
      <c r="B838">
        <v>1.920967503</v>
      </c>
      <c r="C838">
        <v>1.3157359108</v>
      </c>
      <c r="D838" s="180">
        <v>44306</v>
      </c>
      <c r="E838" s="173">
        <f t="shared" si="162"/>
        <v>0.45999473544201147</v>
      </c>
      <c r="F838"/>
      <c r="M838" s="180">
        <v>44306</v>
      </c>
      <c r="N838">
        <v>18.009077583</v>
      </c>
      <c r="O838">
        <v>19.593972876789501</v>
      </c>
      <c r="P838" s="180">
        <v>44306</v>
      </c>
      <c r="Q838" s="173">
        <f t="shared" si="161"/>
        <v>-8.0886878008641402E-2</v>
      </c>
      <c r="R838"/>
    </row>
    <row r="839" spans="1:18" x14ac:dyDescent="0.25">
      <c r="A839" s="180">
        <v>44305</v>
      </c>
      <c r="B839">
        <v>2.0055975400000001</v>
      </c>
      <c r="C839">
        <v>1.37009006685</v>
      </c>
      <c r="D839" s="180">
        <v>44305</v>
      </c>
      <c r="E839" s="173">
        <f t="shared" si="162"/>
        <v>0.46384357388350927</v>
      </c>
      <c r="F839"/>
      <c r="M839" s="180">
        <v>44305</v>
      </c>
      <c r="N839">
        <v>18.802484496999998</v>
      </c>
      <c r="O839">
        <v>20.368916035263201</v>
      </c>
      <c r="P839" s="180">
        <v>44305</v>
      </c>
      <c r="Q839" s="173">
        <f t="shared" si="161"/>
        <v>-7.6903038706200924E-2</v>
      </c>
      <c r="R839"/>
    </row>
    <row r="840" spans="1:18" x14ac:dyDescent="0.25">
      <c r="A840" s="180">
        <v>44302</v>
      </c>
      <c r="B840">
        <v>2.0055975400000001</v>
      </c>
      <c r="C840">
        <v>1.3797462572000001</v>
      </c>
      <c r="D840" s="180">
        <v>44302</v>
      </c>
      <c r="E840" s="173">
        <f t="shared" si="162"/>
        <v>0.45359882625815323</v>
      </c>
      <c r="F840"/>
      <c r="M840" s="180">
        <v>44302</v>
      </c>
      <c r="N840">
        <v>18.802484496999998</v>
      </c>
      <c r="O840">
        <v>20.5494286053158</v>
      </c>
      <c r="P840" s="180">
        <v>44302</v>
      </c>
      <c r="Q840" s="173">
        <f t="shared" si="161"/>
        <v>-8.501180942149876E-2</v>
      </c>
      <c r="R840"/>
    </row>
    <row r="841" spans="1:18" x14ac:dyDescent="0.25">
      <c r="A841" s="180">
        <v>44301</v>
      </c>
      <c r="B841">
        <v>1.9757755269999999</v>
      </c>
      <c r="C841">
        <v>1.3537141329</v>
      </c>
      <c r="D841" s="180">
        <v>44301</v>
      </c>
      <c r="E841" s="173">
        <f t="shared" si="162"/>
        <v>0.45952197659884531</v>
      </c>
      <c r="F841"/>
      <c r="M841" s="180">
        <v>44301</v>
      </c>
      <c r="N841">
        <v>18.522903013000001</v>
      </c>
      <c r="O841">
        <v>20.184621687789502</v>
      </c>
      <c r="P841" s="180">
        <v>44301</v>
      </c>
      <c r="Q841" s="173">
        <f t="shared" si="161"/>
        <v>-8.2325975710247884E-2</v>
      </c>
      <c r="R841"/>
    </row>
    <row r="842" spans="1:18" x14ac:dyDescent="0.25">
      <c r="A842" s="180">
        <v>44300</v>
      </c>
      <c r="B842">
        <v>1.9846415310000001</v>
      </c>
      <c r="C842">
        <v>1.3614045132999999</v>
      </c>
      <c r="D842" s="180">
        <v>44300</v>
      </c>
      <c r="E842" s="173">
        <f t="shared" si="162"/>
        <v>0.45778973964857372</v>
      </c>
      <c r="F842"/>
      <c r="M842" s="180">
        <v>44300</v>
      </c>
      <c r="N842">
        <v>18.606021833</v>
      </c>
      <c r="O842">
        <v>20.312277912842099</v>
      </c>
      <c r="P842" s="180">
        <v>44300</v>
      </c>
      <c r="Q842" s="173">
        <f t="shared" si="161"/>
        <v>-8.4001217744433629E-2</v>
      </c>
      <c r="R842"/>
    </row>
    <row r="843" spans="1:18" x14ac:dyDescent="0.25">
      <c r="A843" s="180">
        <v>44299</v>
      </c>
      <c r="B843">
        <v>1.9642228559999999</v>
      </c>
      <c r="C843">
        <v>1.34031015125</v>
      </c>
      <c r="D843" s="180">
        <v>44299</v>
      </c>
      <c r="E843" s="173">
        <f t="shared" si="162"/>
        <v>0.46549875352964126</v>
      </c>
      <c r="F843"/>
      <c r="M843" s="180">
        <v>44299</v>
      </c>
      <c r="N843">
        <v>18.414596671999998</v>
      </c>
      <c r="O843">
        <v>20.031970653947401</v>
      </c>
      <c r="P843" s="180">
        <v>44299</v>
      </c>
      <c r="Q843" s="173">
        <f t="shared" si="161"/>
        <v>-8.0739634152204115E-2</v>
      </c>
      <c r="R843"/>
    </row>
    <row r="844" spans="1:18" x14ac:dyDescent="0.25">
      <c r="A844" s="180">
        <v>44298</v>
      </c>
      <c r="B844">
        <v>2.0418675560000001</v>
      </c>
      <c r="C844">
        <v>1.3660061667500001</v>
      </c>
      <c r="D844" s="180">
        <v>44298</v>
      </c>
      <c r="E844" s="173">
        <f t="shared" si="162"/>
        <v>0.49477184342293895</v>
      </c>
      <c r="F844"/>
      <c r="M844" s="180">
        <v>44298</v>
      </c>
      <c r="N844">
        <v>19.142516032</v>
      </c>
      <c r="O844">
        <v>20.4549798983684</v>
      </c>
      <c r="P844" s="180">
        <v>44298</v>
      </c>
      <c r="Q844" s="173">
        <f t="shared" si="161"/>
        <v>-6.4163537333668544E-2</v>
      </c>
      <c r="R844"/>
    </row>
    <row r="845" spans="1:18" x14ac:dyDescent="0.25">
      <c r="A845" s="180">
        <v>44295</v>
      </c>
      <c r="B845">
        <v>1.998343537</v>
      </c>
      <c r="C845">
        <v>1.3530538428000001</v>
      </c>
      <c r="D845" s="180">
        <v>44295</v>
      </c>
      <c r="E845" s="173">
        <f t="shared" si="162"/>
        <v>0.47691353720605972</v>
      </c>
      <c r="F845"/>
      <c r="M845" s="180">
        <v>44295</v>
      </c>
      <c r="N845">
        <v>18.734478190000001</v>
      </c>
      <c r="O845">
        <v>20.201756457368401</v>
      </c>
      <c r="P845" s="180">
        <v>44295</v>
      </c>
      <c r="Q845" s="173">
        <f t="shared" si="161"/>
        <v>-7.2631222461511449E-2</v>
      </c>
      <c r="R845"/>
    </row>
    <row r="846" spans="1:18" x14ac:dyDescent="0.25">
      <c r="A846" s="180">
        <v>44294</v>
      </c>
      <c r="B846">
        <v>1.984104198</v>
      </c>
      <c r="C846">
        <v>1.3400224620000001</v>
      </c>
      <c r="D846" s="180">
        <v>44294</v>
      </c>
      <c r="E846" s="173">
        <f t="shared" si="162"/>
        <v>0.48064995495575502</v>
      </c>
      <c r="F846"/>
      <c r="M846" s="180">
        <v>44294</v>
      </c>
      <c r="N846">
        <v>18.600984327999999</v>
      </c>
      <c r="O846">
        <v>19.995897715684201</v>
      </c>
      <c r="P846" s="180">
        <v>44294</v>
      </c>
      <c r="Q846" s="173">
        <f t="shared" si="161"/>
        <v>-6.9759978147421325E-2</v>
      </c>
      <c r="R846"/>
    </row>
    <row r="847" spans="1:18" x14ac:dyDescent="0.25">
      <c r="A847" s="180">
        <v>44293</v>
      </c>
      <c r="B847">
        <v>1.997806204</v>
      </c>
      <c r="C847">
        <v>1.3439424636499999</v>
      </c>
      <c r="D847" s="180">
        <v>44293</v>
      </c>
      <c r="E847" s="173">
        <f t="shared" si="162"/>
        <v>0.48652658728721021</v>
      </c>
      <c r="F847"/>
      <c r="M847" s="180">
        <v>44293</v>
      </c>
      <c r="N847">
        <v>18.729440686</v>
      </c>
      <c r="O847">
        <v>20.035171486368402</v>
      </c>
      <c r="P847" s="180">
        <v>44293</v>
      </c>
      <c r="Q847" s="173">
        <f t="shared" si="161"/>
        <v>-6.5171930335450282E-2</v>
      </c>
      <c r="R847"/>
    </row>
    <row r="848" spans="1:18" x14ac:dyDescent="0.25">
      <c r="A848" s="180">
        <v>44292</v>
      </c>
      <c r="B848">
        <v>2.001836205</v>
      </c>
      <c r="C848">
        <v>1.34629137965</v>
      </c>
      <c r="D848" s="180">
        <v>44292</v>
      </c>
      <c r="E848" s="173">
        <f t="shared" si="162"/>
        <v>0.48692640780365409</v>
      </c>
      <c r="F848"/>
      <c r="M848" s="180">
        <v>44292</v>
      </c>
      <c r="N848">
        <v>18.767221968000001</v>
      </c>
      <c r="O848">
        <v>20.053694491473699</v>
      </c>
      <c r="P848" s="180">
        <v>44292</v>
      </c>
      <c r="Q848" s="173">
        <f t="shared" si="161"/>
        <v>-6.4151397340807811E-2</v>
      </c>
      <c r="R848"/>
    </row>
    <row r="849" spans="1:18" x14ac:dyDescent="0.25">
      <c r="A849" s="180">
        <v>44291</v>
      </c>
      <c r="B849">
        <v>1.997000203</v>
      </c>
      <c r="C849">
        <v>1.3481821291</v>
      </c>
      <c r="D849" s="180">
        <v>44291</v>
      </c>
      <c r="E849" s="173">
        <f t="shared" si="162"/>
        <v>0.4812540233960293</v>
      </c>
      <c r="F849"/>
      <c r="M849" s="180">
        <v>44291</v>
      </c>
      <c r="N849">
        <v>18.721884429999999</v>
      </c>
      <c r="O849">
        <v>20.095683378052598</v>
      </c>
      <c r="P849" s="180">
        <v>44291</v>
      </c>
      <c r="Q849" s="173">
        <f t="shared" si="161"/>
        <v>-6.8362887800719765E-2</v>
      </c>
      <c r="R849"/>
    </row>
    <row r="850" spans="1:18" x14ac:dyDescent="0.25">
      <c r="A850" s="180">
        <v>44287</v>
      </c>
      <c r="B850">
        <v>2.001298872</v>
      </c>
      <c r="C850">
        <v>1.3521743375499999</v>
      </c>
      <c r="D850" s="180">
        <v>44287</v>
      </c>
      <c r="E850" s="173">
        <f t="shared" si="162"/>
        <v>0.4800597943798775</v>
      </c>
      <c r="F850"/>
      <c r="M850" s="180">
        <v>44287</v>
      </c>
      <c r="N850">
        <v>18.762184463000001</v>
      </c>
      <c r="O850">
        <v>20.1717805691579</v>
      </c>
      <c r="P850" s="180">
        <v>44287</v>
      </c>
      <c r="Q850" s="173">
        <f t="shared" si="161"/>
        <v>-6.9879607371554145E-2</v>
      </c>
      <c r="R850"/>
    </row>
    <row r="851" spans="1:18" x14ac:dyDescent="0.25">
      <c r="A851" s="180">
        <v>44286</v>
      </c>
      <c r="B851">
        <v>1.9827608640000001</v>
      </c>
      <c r="C851">
        <v>1.33675582235</v>
      </c>
      <c r="D851" s="180">
        <v>44286</v>
      </c>
      <c r="E851" s="173">
        <f t="shared" si="162"/>
        <v>0.4832633087128293</v>
      </c>
      <c r="F851"/>
      <c r="M851" s="180">
        <v>44286</v>
      </c>
      <c r="N851">
        <v>18.588390568000001</v>
      </c>
      <c r="O851">
        <v>19.941440641526299</v>
      </c>
      <c r="P851" s="180">
        <v>44286</v>
      </c>
      <c r="Q851" s="173">
        <f t="shared" si="161"/>
        <v>-6.7851169724853763E-2</v>
      </c>
      <c r="R851"/>
    </row>
    <row r="852" spans="1:18" x14ac:dyDescent="0.25">
      <c r="A852" s="180">
        <v>44285</v>
      </c>
      <c r="B852">
        <v>2.0147322110000001</v>
      </c>
      <c r="C852">
        <v>1.3592661377999999</v>
      </c>
      <c r="D852" s="180">
        <v>44285</v>
      </c>
      <c r="E852" s="173">
        <f t="shared" si="162"/>
        <v>0.48222055635174244</v>
      </c>
      <c r="F852"/>
      <c r="M852" s="180">
        <v>44285</v>
      </c>
      <c r="N852">
        <v>18.888122069000001</v>
      </c>
      <c r="O852">
        <v>20.229759430421101</v>
      </c>
      <c r="P852" s="180">
        <v>44285</v>
      </c>
      <c r="Q852" s="173">
        <f t="shared" si="161"/>
        <v>-6.6319985961057579E-2</v>
      </c>
      <c r="R852"/>
    </row>
    <row r="853" spans="1:18" x14ac:dyDescent="0.25">
      <c r="A853" s="180">
        <v>44284</v>
      </c>
      <c r="B853">
        <v>1.919355503</v>
      </c>
      <c r="C853">
        <v>1.3273429995499999</v>
      </c>
      <c r="D853" s="180">
        <v>44284</v>
      </c>
      <c r="E853" s="173">
        <f t="shared" si="162"/>
        <v>0.4460132035583162</v>
      </c>
      <c r="F853"/>
      <c r="M853" s="180">
        <v>44284</v>
      </c>
      <c r="N853">
        <v>17.993965070000002</v>
      </c>
      <c r="O853">
        <v>19.778813166263198</v>
      </c>
      <c r="P853" s="180">
        <v>44284</v>
      </c>
      <c r="Q853" s="173">
        <f t="shared" si="161"/>
        <v>-9.0240404278029152E-2</v>
      </c>
      <c r="R853"/>
    </row>
    <row r="854" spans="1:18" x14ac:dyDescent="0.25">
      <c r="A854" s="180">
        <v>44281</v>
      </c>
      <c r="B854">
        <v>1.9929702010000001</v>
      </c>
      <c r="C854">
        <v>1.3689661660000001</v>
      </c>
      <c r="D854" s="180">
        <v>44281</v>
      </c>
      <c r="E854" s="173">
        <f t="shared" si="162"/>
        <v>0.45582137126389721</v>
      </c>
      <c r="F854"/>
      <c r="M854" s="180">
        <v>44281</v>
      </c>
      <c r="N854">
        <v>18.684103147999998</v>
      </c>
      <c r="O854">
        <v>20.426740260947401</v>
      </c>
      <c r="P854" s="180">
        <v>44281</v>
      </c>
      <c r="Q854" s="173">
        <f t="shared" si="161"/>
        <v>-8.5311561741402323E-2</v>
      </c>
      <c r="R854"/>
    </row>
    <row r="855" spans="1:18" x14ac:dyDescent="0.25">
      <c r="A855" s="180">
        <v>44280</v>
      </c>
      <c r="B855">
        <v>1.9695961909999999</v>
      </c>
      <c r="C855">
        <v>1.3447276819</v>
      </c>
      <c r="D855" s="180">
        <v>44280</v>
      </c>
      <c r="E855" s="173">
        <f t="shared" si="162"/>
        <v>0.46468033454707147</v>
      </c>
      <c r="F855"/>
      <c r="M855" s="180">
        <v>44280</v>
      </c>
      <c r="N855">
        <v>18.464971714000001</v>
      </c>
      <c r="O855">
        <v>20.064929381999999</v>
      </c>
      <c r="P855" s="180">
        <v>44280</v>
      </c>
      <c r="Q855" s="173">
        <f t="shared" si="161"/>
        <v>-7.9739013157718891E-2</v>
      </c>
      <c r="R855"/>
    </row>
    <row r="856" spans="1:18" x14ac:dyDescent="0.25">
      <c r="A856" s="180">
        <v>44279</v>
      </c>
      <c r="B856">
        <v>1.914519501</v>
      </c>
      <c r="C856">
        <v>1.3055067354000001</v>
      </c>
      <c r="D856" s="180">
        <v>44279</v>
      </c>
      <c r="E856" s="173">
        <f t="shared" si="162"/>
        <v>0.46649530721371713</v>
      </c>
      <c r="F856"/>
      <c r="M856" s="180">
        <v>44279</v>
      </c>
      <c r="N856">
        <v>17.948627532</v>
      </c>
      <c r="O856">
        <v>19.506955643315798</v>
      </c>
      <c r="P856" s="180">
        <v>44279</v>
      </c>
      <c r="Q856" s="173">
        <f t="shared" si="161"/>
        <v>-7.9885766893091348E-2</v>
      </c>
      <c r="R856"/>
    </row>
    <row r="857" spans="1:18" x14ac:dyDescent="0.25">
      <c r="A857" s="180">
        <v>44278</v>
      </c>
      <c r="B857">
        <v>1.9534761839999999</v>
      </c>
      <c r="C857">
        <v>1.31098271305</v>
      </c>
      <c r="D857" s="180">
        <v>44278</v>
      </c>
      <c r="E857" s="173">
        <f t="shared" si="162"/>
        <v>0.49008538751456104</v>
      </c>
      <c r="F857"/>
      <c r="M857" s="180">
        <v>44278</v>
      </c>
      <c r="N857">
        <v>18.313846588000001</v>
      </c>
      <c r="O857">
        <v>19.600350123684201</v>
      </c>
      <c r="P857" s="180">
        <v>44278</v>
      </c>
      <c r="Q857" s="173">
        <f t="shared" si="161"/>
        <v>-6.5636762994842959E-2</v>
      </c>
      <c r="R857"/>
    </row>
    <row r="858" spans="1:18" x14ac:dyDescent="0.25">
      <c r="A858" s="180">
        <v>44277</v>
      </c>
      <c r="B858">
        <v>2.0410615559999998</v>
      </c>
      <c r="C858">
        <v>1.3557084940999999</v>
      </c>
      <c r="D858" s="180">
        <v>44277</v>
      </c>
      <c r="E858" s="173">
        <f t="shared" si="162"/>
        <v>0.50553128853483953</v>
      </c>
      <c r="F858"/>
      <c r="M858" s="180">
        <v>44277</v>
      </c>
      <c r="N858">
        <v>19.134959775999999</v>
      </c>
      <c r="O858">
        <v>20.274029205473699</v>
      </c>
      <c r="P858" s="180">
        <v>44277</v>
      </c>
      <c r="Q858" s="173">
        <f t="shared" si="161"/>
        <v>-5.6183673108558402E-2</v>
      </c>
      <c r="R858"/>
    </row>
    <row r="859" spans="1:18" x14ac:dyDescent="0.25">
      <c r="A859" s="180">
        <v>44274</v>
      </c>
      <c r="B859">
        <v>2.0988249140000002</v>
      </c>
      <c r="C859">
        <v>1.4002792125500001</v>
      </c>
      <c r="D859" s="180">
        <v>44274</v>
      </c>
      <c r="E859" s="173">
        <f t="shared" si="162"/>
        <v>0.49886172356861785</v>
      </c>
      <c r="F859"/>
      <c r="M859" s="180">
        <v>44274</v>
      </c>
      <c r="N859">
        <v>19.676491478999999</v>
      </c>
      <c r="O859">
        <v>20.9583697017368</v>
      </c>
      <c r="P859" s="180">
        <v>44274</v>
      </c>
      <c r="Q859" s="173">
        <f t="shared" si="161"/>
        <v>-6.1163069502995382E-2</v>
      </c>
      <c r="R859"/>
    </row>
    <row r="860" spans="1:18" x14ac:dyDescent="0.25">
      <c r="A860" s="180">
        <v>44273</v>
      </c>
      <c r="B860">
        <v>2.10419825</v>
      </c>
      <c r="C860">
        <v>1.40661610415</v>
      </c>
      <c r="D860" s="180">
        <v>44273</v>
      </c>
      <c r="E860" s="173">
        <f t="shared" si="162"/>
        <v>0.49592930423012604</v>
      </c>
      <c r="F860"/>
      <c r="M860" s="180">
        <v>44273</v>
      </c>
      <c r="N860">
        <v>19.726866521000002</v>
      </c>
      <c r="O860">
        <v>21.130142564631601</v>
      </c>
      <c r="P860" s="180">
        <v>44273</v>
      </c>
      <c r="Q860" s="173">
        <f t="shared" si="161"/>
        <v>-6.6411101550277934E-2</v>
      </c>
      <c r="R860"/>
    </row>
    <row r="861" spans="1:18" x14ac:dyDescent="0.25">
      <c r="A861" s="180">
        <v>44272</v>
      </c>
      <c r="B861">
        <v>2.0966755799999999</v>
      </c>
      <c r="C861">
        <v>1.4006628585500001</v>
      </c>
      <c r="D861" s="180">
        <v>44272</v>
      </c>
      <c r="E861" s="173">
        <f t="shared" si="162"/>
        <v>0.49691666856257538</v>
      </c>
      <c r="F861"/>
      <c r="M861" s="180">
        <v>44272</v>
      </c>
      <c r="N861">
        <v>19.656341462</v>
      </c>
      <c r="O861">
        <v>21.0576216433684</v>
      </c>
      <c r="P861" s="180">
        <v>44272</v>
      </c>
      <c r="Q861" s="173">
        <f t="shared" si="161"/>
        <v>-6.6545035574314224E-2</v>
      </c>
      <c r="R861"/>
    </row>
    <row r="862" spans="1:18" x14ac:dyDescent="0.25">
      <c r="A862" s="180">
        <v>44271</v>
      </c>
      <c r="B862">
        <v>2.0711522360000001</v>
      </c>
      <c r="C862">
        <v>1.3887163040999999</v>
      </c>
      <c r="D862" s="180">
        <v>44271</v>
      </c>
      <c r="E862" s="173">
        <f t="shared" si="162"/>
        <v>0.49141493470278919</v>
      </c>
      <c r="F862"/>
      <c r="M862" s="180">
        <v>44271</v>
      </c>
      <c r="N862">
        <v>19.417060012</v>
      </c>
      <c r="O862">
        <v>20.8892787067368</v>
      </c>
      <c r="P862" s="180">
        <v>44271</v>
      </c>
      <c r="Q862" s="173">
        <f t="shared" si="161"/>
        <v>-7.0477239324783794E-2</v>
      </c>
      <c r="R862"/>
    </row>
    <row r="863" spans="1:18" x14ac:dyDescent="0.25">
      <c r="A863" s="180">
        <v>44270</v>
      </c>
      <c r="B863">
        <v>2.0676595670000002</v>
      </c>
      <c r="C863">
        <v>1.4114177911000001</v>
      </c>
      <c r="D863" s="180">
        <v>44270</v>
      </c>
      <c r="E863" s="173">
        <f t="shared" si="162"/>
        <v>0.46495217790088411</v>
      </c>
      <c r="F863"/>
      <c r="M863" s="180">
        <v>44270</v>
      </c>
      <c r="N863">
        <v>19.384316234</v>
      </c>
      <c r="O863">
        <v>21.221862172315799</v>
      </c>
      <c r="P863" s="180">
        <v>44270</v>
      </c>
      <c r="Q863" s="173">
        <f t="shared" si="161"/>
        <v>-8.6587403282304881E-2</v>
      </c>
      <c r="R863"/>
    </row>
    <row r="864" spans="1:18" x14ac:dyDescent="0.25">
      <c r="A864" s="180">
        <v>44267</v>
      </c>
      <c r="B864">
        <v>2.0942575790000002</v>
      </c>
      <c r="C864">
        <v>1.4193228899500001</v>
      </c>
      <c r="D864" s="180">
        <v>44267</v>
      </c>
      <c r="E864" s="173">
        <f t="shared" si="162"/>
        <v>0.47553287122268328</v>
      </c>
      <c r="F864"/>
      <c r="M864" s="180">
        <v>44267</v>
      </c>
      <c r="N864">
        <v>19.633672693000001</v>
      </c>
      <c r="O864">
        <v>21.462368673736801</v>
      </c>
      <c r="P864" s="180">
        <v>44267</v>
      </c>
      <c r="Q864" s="173">
        <f t="shared" si="161"/>
        <v>-8.5204760412794026E-2</v>
      </c>
      <c r="R864"/>
    </row>
    <row r="865" spans="1:18" x14ac:dyDescent="0.25">
      <c r="A865" s="180">
        <v>44266</v>
      </c>
      <c r="B865">
        <v>2.0647042330000001</v>
      </c>
      <c r="C865">
        <v>1.3909885772499999</v>
      </c>
      <c r="D865" s="180">
        <v>44266</v>
      </c>
      <c r="E865" s="173">
        <f t="shared" si="162"/>
        <v>0.48434305411906659</v>
      </c>
      <c r="F865"/>
      <c r="M865" s="180">
        <v>44266</v>
      </c>
      <c r="N865">
        <v>19.356609961</v>
      </c>
      <c r="O865">
        <v>21.030115692368401</v>
      </c>
      <c r="P865" s="180">
        <v>44266</v>
      </c>
      <c r="Q865" s="173">
        <f t="shared" si="161"/>
        <v>-7.9576629812630931E-2</v>
      </c>
      <c r="R865"/>
    </row>
    <row r="866" spans="1:18" x14ac:dyDescent="0.25">
      <c r="A866" s="180">
        <v>44265</v>
      </c>
      <c r="B866">
        <v>2.0348822200000001</v>
      </c>
      <c r="C866">
        <v>1.3854862183500001</v>
      </c>
      <c r="D866" s="180">
        <v>44265</v>
      </c>
      <c r="E866" s="173">
        <f t="shared" si="162"/>
        <v>0.46871343290832379</v>
      </c>
      <c r="F866"/>
      <c r="M866" s="180">
        <v>44265</v>
      </c>
      <c r="N866">
        <v>19.077028476999999</v>
      </c>
      <c r="O866">
        <v>20.909971999947398</v>
      </c>
      <c r="P866" s="180">
        <v>44265</v>
      </c>
      <c r="Q866" s="173">
        <f t="shared" si="161"/>
        <v>-8.7658822448543228E-2</v>
      </c>
      <c r="R866"/>
    </row>
    <row r="867" spans="1:18" x14ac:dyDescent="0.25">
      <c r="A867" s="180">
        <v>44264</v>
      </c>
      <c r="B867">
        <v>2.0088215420000002</v>
      </c>
      <c r="C867">
        <v>1.3601088456499999</v>
      </c>
      <c r="D867" s="180">
        <v>44264</v>
      </c>
      <c r="E867" s="173">
        <f t="shared" si="162"/>
        <v>0.47695645714294183</v>
      </c>
      <c r="F867"/>
      <c r="M867" s="180">
        <v>44264</v>
      </c>
      <c r="N867">
        <v>18.832709521999998</v>
      </c>
      <c r="O867">
        <v>20.559398980315802</v>
      </c>
      <c r="P867" s="180">
        <v>44264</v>
      </c>
      <c r="Q867" s="173">
        <f t="shared" si="161"/>
        <v>-8.3985405408445485E-2</v>
      </c>
      <c r="R867"/>
    </row>
    <row r="868" spans="1:18" x14ac:dyDescent="0.25">
      <c r="A868" s="180">
        <v>44263</v>
      </c>
      <c r="B868">
        <v>2.0630922319999998</v>
      </c>
      <c r="C868">
        <v>1.39069738025</v>
      </c>
      <c r="D868" s="180">
        <v>44263</v>
      </c>
      <c r="E868" s="173">
        <f t="shared" si="162"/>
        <v>0.48349472811196792</v>
      </c>
      <c r="F868"/>
      <c r="M868" s="180">
        <v>44263</v>
      </c>
      <c r="N868">
        <v>19.341497448999998</v>
      </c>
      <c r="O868">
        <v>20.9658905862632</v>
      </c>
      <c r="P868" s="180">
        <v>44263</v>
      </c>
      <c r="Q868" s="173">
        <f t="shared" si="161"/>
        <v>-7.7477898235694301E-2</v>
      </c>
      <c r="R868"/>
    </row>
    <row r="869" spans="1:18" x14ac:dyDescent="0.25">
      <c r="A869" s="180">
        <v>44260</v>
      </c>
      <c r="B869">
        <v>2.0166128780000001</v>
      </c>
      <c r="C869">
        <v>1.35719405365</v>
      </c>
      <c r="D869" s="180">
        <v>44260</v>
      </c>
      <c r="E869" s="173">
        <f t="shared" si="162"/>
        <v>0.48586922597883286</v>
      </c>
      <c r="F869"/>
      <c r="M869" s="180">
        <v>44260</v>
      </c>
      <c r="N869">
        <v>18.905753334</v>
      </c>
      <c r="O869">
        <v>20.392309227368401</v>
      </c>
      <c r="P869" s="180">
        <v>44260</v>
      </c>
      <c r="Q869" s="173">
        <f t="shared" si="161"/>
        <v>-7.2897869328761578E-2</v>
      </c>
      <c r="R869"/>
    </row>
    <row r="870" spans="1:18" x14ac:dyDescent="0.25">
      <c r="A870" s="180">
        <v>44259</v>
      </c>
      <c r="B870">
        <v>1.957506186</v>
      </c>
      <c r="C870">
        <v>1.31500688895</v>
      </c>
      <c r="D870" s="180">
        <v>44259</v>
      </c>
      <c r="E870" s="173">
        <f t="shared" si="162"/>
        <v>0.48859006173193487</v>
      </c>
      <c r="F870"/>
      <c r="M870" s="180">
        <v>44259</v>
      </c>
      <c r="N870">
        <v>18.351627869000001</v>
      </c>
      <c r="O870">
        <v>19.766568129526298</v>
      </c>
      <c r="P870" s="180">
        <v>44259</v>
      </c>
      <c r="Q870" s="173">
        <f t="shared" si="161"/>
        <v>-7.1582494809138419E-2</v>
      </c>
      <c r="R870"/>
    </row>
    <row r="871" spans="1:18" x14ac:dyDescent="0.25">
      <c r="A871" s="180">
        <v>44258</v>
      </c>
      <c r="B871">
        <v>1.9814175300000001</v>
      </c>
      <c r="C871">
        <v>1.3289726582500001</v>
      </c>
      <c r="D871" s="180">
        <v>44258</v>
      </c>
      <c r="E871" s="173">
        <f t="shared" si="162"/>
        <v>0.4909392738065384</v>
      </c>
      <c r="F871"/>
      <c r="M871" s="180">
        <v>44258</v>
      </c>
      <c r="N871">
        <v>18.575796807</v>
      </c>
      <c r="O871">
        <v>19.984375753157899</v>
      </c>
      <c r="P871" s="180">
        <v>44258</v>
      </c>
      <c r="Q871" s="173">
        <f t="shared" si="161"/>
        <v>-7.0484010286651938E-2</v>
      </c>
      <c r="R871"/>
    </row>
    <row r="872" spans="1:18" x14ac:dyDescent="0.25">
      <c r="A872" s="180">
        <v>44257</v>
      </c>
      <c r="B872">
        <v>1.9642228559999999</v>
      </c>
      <c r="C872">
        <v>1.3147793974499999</v>
      </c>
      <c r="D872" s="180">
        <v>44257</v>
      </c>
      <c r="E872" s="173">
        <f t="shared" si="162"/>
        <v>0.49395621790970284</v>
      </c>
      <c r="F872"/>
      <c r="M872" s="180">
        <v>44257</v>
      </c>
      <c r="N872">
        <v>18.414596671999998</v>
      </c>
      <c r="O872">
        <v>19.727286862105299</v>
      </c>
      <c r="P872" s="180">
        <v>44257</v>
      </c>
      <c r="Q872" s="173">
        <f t="shared" si="161"/>
        <v>-6.6541851359544227E-2</v>
      </c>
      <c r="R872"/>
    </row>
    <row r="873" spans="1:18" x14ac:dyDescent="0.25">
      <c r="A873" s="180">
        <v>44256</v>
      </c>
      <c r="B873">
        <v>2.0061348739999998</v>
      </c>
      <c r="C873">
        <v>1.3310889352499999</v>
      </c>
      <c r="D873" s="180">
        <v>44256</v>
      </c>
      <c r="E873" s="173">
        <f t="shared" si="162"/>
        <v>0.50713811892908223</v>
      </c>
      <c r="F873"/>
      <c r="M873" s="180">
        <v>44256</v>
      </c>
      <c r="N873">
        <v>18.807522000999999</v>
      </c>
      <c r="O873">
        <v>19.858088368578901</v>
      </c>
      <c r="P873" s="180">
        <v>44256</v>
      </c>
      <c r="Q873" s="173">
        <f t="shared" si="161"/>
        <v>-5.2903700904120998E-2</v>
      </c>
      <c r="R873"/>
    </row>
    <row r="874" spans="1:18" x14ac:dyDescent="0.25">
      <c r="A874" s="180">
        <v>44253</v>
      </c>
      <c r="B874">
        <v>1.991994732</v>
      </c>
      <c r="C874">
        <v>1.2948349352499999</v>
      </c>
      <c r="D874" s="180">
        <v>44253</v>
      </c>
      <c r="E874" s="173">
        <f t="shared" si="162"/>
        <v>0.53841596157999561</v>
      </c>
      <c r="F874"/>
      <c r="M874" s="180">
        <v>44253</v>
      </c>
      <c r="N874">
        <v>17.575651293</v>
      </c>
      <c r="O874">
        <v>18.791131274894699</v>
      </c>
      <c r="P874" s="180">
        <v>44253</v>
      </c>
      <c r="Q874" s="173">
        <f t="shared" si="161"/>
        <v>-6.4683704462147149E-2</v>
      </c>
      <c r="R874"/>
    </row>
    <row r="875" spans="1:18" x14ac:dyDescent="0.25">
      <c r="A875" s="180">
        <v>44252</v>
      </c>
      <c r="B875">
        <v>2.0179436659999999</v>
      </c>
      <c r="C875">
        <v>1.34209444985</v>
      </c>
      <c r="D875" s="180">
        <v>44252</v>
      </c>
      <c r="E875" s="173">
        <f t="shared" si="162"/>
        <v>0.50357798307379675</v>
      </c>
      <c r="F875"/>
      <c r="M875" s="180">
        <v>44252</v>
      </c>
      <c r="N875">
        <v>17.804602404000001</v>
      </c>
      <c r="O875">
        <v>19.844486994315801</v>
      </c>
      <c r="P875" s="180">
        <v>44252</v>
      </c>
      <c r="Q875" s="173">
        <f t="shared" si="161"/>
        <v>-0.10279351594728044</v>
      </c>
      <c r="R875"/>
    </row>
    <row r="876" spans="1:18" x14ac:dyDescent="0.25">
      <c r="A876" s="180">
        <v>44251</v>
      </c>
      <c r="B876">
        <v>2.0449968090000001</v>
      </c>
      <c r="C876">
        <v>1.3793564715</v>
      </c>
      <c r="D876" s="180">
        <v>44251</v>
      </c>
      <c r="E876" s="173">
        <f t="shared" si="162"/>
        <v>0.48257310655608882</v>
      </c>
      <c r="F876"/>
      <c r="M876" s="180">
        <v>44251</v>
      </c>
      <c r="N876">
        <v>18.043296117000001</v>
      </c>
      <c r="O876">
        <v>20.734019639842099</v>
      </c>
      <c r="P876" s="180">
        <v>44251</v>
      </c>
      <c r="Q876" s="173">
        <f t="shared" si="161"/>
        <v>-0.12977336616734245</v>
      </c>
      <c r="R876"/>
    </row>
    <row r="877" spans="1:18" x14ac:dyDescent="0.25">
      <c r="A877" s="180">
        <v>44250</v>
      </c>
      <c r="B877">
        <v>1.9696344809999999</v>
      </c>
      <c r="C877">
        <v>1.3448689582</v>
      </c>
      <c r="D877" s="180">
        <v>44250</v>
      </c>
      <c r="E877" s="173">
        <f t="shared" si="162"/>
        <v>0.46455494343196002</v>
      </c>
      <c r="F877"/>
      <c r="M877" s="180">
        <v>44250</v>
      </c>
      <c r="N877">
        <v>17.378363632999999</v>
      </c>
      <c r="O877">
        <v>20.187537001999999</v>
      </c>
      <c r="P877" s="180">
        <v>44250</v>
      </c>
      <c r="Q877" s="173">
        <f t="shared" si="161"/>
        <v>-0.13915384371663034</v>
      </c>
      <c r="R877"/>
    </row>
    <row r="878" spans="1:18" x14ac:dyDescent="0.25">
      <c r="A878" s="180">
        <v>44249</v>
      </c>
      <c r="B878">
        <v>1.9503108069999999</v>
      </c>
      <c r="C878">
        <v>1.3236716616499999</v>
      </c>
      <c r="D878" s="180">
        <v>44249</v>
      </c>
      <c r="E878" s="173">
        <f t="shared" si="162"/>
        <v>0.47340980660481452</v>
      </c>
      <c r="F878"/>
      <c r="M878" s="180">
        <v>44249</v>
      </c>
      <c r="N878">
        <v>17.207868124000001</v>
      </c>
      <c r="O878">
        <v>19.8898860674737</v>
      </c>
      <c r="P878" s="180">
        <v>44249</v>
      </c>
      <c r="Q878" s="173">
        <f t="shared" si="161"/>
        <v>-0.13484330349481755</v>
      </c>
      <c r="R878"/>
    </row>
    <row r="879" spans="1:18" x14ac:dyDescent="0.25">
      <c r="A879" s="180">
        <v>44246</v>
      </c>
      <c r="B879">
        <v>1.9127676689999999</v>
      </c>
      <c r="C879">
        <v>1.2940121421499999</v>
      </c>
      <c r="D879" s="180">
        <v>44246</v>
      </c>
      <c r="E879" s="173">
        <f t="shared" si="162"/>
        <v>0.47816825414167929</v>
      </c>
      <c r="F879"/>
      <c r="M879" s="180">
        <v>44246</v>
      </c>
      <c r="N879">
        <v>16.876619707</v>
      </c>
      <c r="O879">
        <v>19.459012725000001</v>
      </c>
      <c r="P879" s="180">
        <v>44246</v>
      </c>
      <c r="Q879" s="173">
        <f t="shared" si="161"/>
        <v>-0.13270935450297883</v>
      </c>
      <c r="R879"/>
    </row>
    <row r="880" spans="1:18" x14ac:dyDescent="0.25">
      <c r="A880" s="180">
        <v>44245</v>
      </c>
      <c r="B880">
        <v>1.882677948</v>
      </c>
      <c r="C880">
        <v>1.2543203567000001</v>
      </c>
      <c r="D880" s="180">
        <v>44245</v>
      </c>
      <c r="E880" s="173">
        <f t="shared" si="162"/>
        <v>0.50095463088325387</v>
      </c>
      <c r="F880"/>
      <c r="M880" s="180">
        <v>44245</v>
      </c>
      <c r="N880">
        <v>16.611133844000001</v>
      </c>
      <c r="O880">
        <v>18.882365710368401</v>
      </c>
      <c r="P880" s="180">
        <v>44245</v>
      </c>
      <c r="Q880" s="173">
        <f t="shared" si="161"/>
        <v>-0.12028322622314505</v>
      </c>
      <c r="R880"/>
    </row>
    <row r="881" spans="1:18" x14ac:dyDescent="0.25">
      <c r="A881" s="180">
        <v>44244</v>
      </c>
      <c r="B881">
        <v>1.902001622</v>
      </c>
      <c r="C881">
        <v>1.27023954375</v>
      </c>
      <c r="D881" s="180">
        <v>44244</v>
      </c>
      <c r="E881" s="173">
        <f t="shared" si="162"/>
        <v>0.49735664533392854</v>
      </c>
      <c r="F881"/>
      <c r="M881" s="180">
        <v>44244</v>
      </c>
      <c r="N881">
        <v>16.781629353</v>
      </c>
      <c r="O881">
        <v>19.119284774157901</v>
      </c>
      <c r="P881" s="180">
        <v>44244</v>
      </c>
      <c r="Q881" s="173">
        <f t="shared" si="161"/>
        <v>-0.12226688648508098</v>
      </c>
      <c r="R881"/>
    </row>
    <row r="882" spans="1:18" x14ac:dyDescent="0.25">
      <c r="A882" s="180">
        <v>44243</v>
      </c>
      <c r="B882">
        <v>1.9089029340000001</v>
      </c>
      <c r="C882">
        <v>1.27080329055</v>
      </c>
      <c r="D882" s="180">
        <v>44243</v>
      </c>
      <c r="E882" s="173">
        <f t="shared" si="162"/>
        <v>0.50212306514711058</v>
      </c>
      <c r="F882"/>
      <c r="M882" s="180">
        <v>44243</v>
      </c>
      <c r="N882">
        <v>16.842520606000001</v>
      </c>
      <c r="O882">
        <v>19.154374939</v>
      </c>
      <c r="P882" s="180">
        <v>44243</v>
      </c>
      <c r="Q882" s="173">
        <f t="shared" si="161"/>
        <v>-0.1206958901223584</v>
      </c>
      <c r="R882"/>
    </row>
    <row r="883" spans="1:18" x14ac:dyDescent="0.25">
      <c r="A883" s="180">
        <v>44239</v>
      </c>
      <c r="B883">
        <v>1.8545205950000001</v>
      </c>
      <c r="C883">
        <v>1.2411815953000001</v>
      </c>
      <c r="D883" s="180">
        <v>44239</v>
      </c>
      <c r="E883" s="173">
        <f t="shared" si="162"/>
        <v>0.49415734331103484</v>
      </c>
      <c r="F883"/>
      <c r="M883" s="180">
        <v>44239</v>
      </c>
      <c r="N883">
        <v>16.362697530999998</v>
      </c>
      <c r="O883">
        <v>18.698332828842101</v>
      </c>
      <c r="P883" s="180">
        <v>44239</v>
      </c>
      <c r="Q883" s="173">
        <f t="shared" si="161"/>
        <v>-0.1249114196020404</v>
      </c>
      <c r="R883"/>
    </row>
    <row r="884" spans="1:18" x14ac:dyDescent="0.25">
      <c r="A884" s="180">
        <v>44238</v>
      </c>
      <c r="B884">
        <v>1.8260871890000001</v>
      </c>
      <c r="C884">
        <v>1.2304980346500001</v>
      </c>
      <c r="D884" s="180">
        <v>44238</v>
      </c>
      <c r="E884" s="173">
        <f t="shared" si="162"/>
        <v>0.48402284081616431</v>
      </c>
      <c r="F884"/>
      <c r="M884" s="180">
        <v>44238</v>
      </c>
      <c r="N884">
        <v>16.111825568</v>
      </c>
      <c r="O884">
        <v>18.562688616157899</v>
      </c>
      <c r="P884" s="180">
        <v>44238</v>
      </c>
      <c r="Q884" s="173">
        <f t="shared" si="161"/>
        <v>-0.13203168457098097</v>
      </c>
      <c r="R884"/>
    </row>
    <row r="885" spans="1:18" x14ac:dyDescent="0.25">
      <c r="A885" s="180">
        <v>44237</v>
      </c>
      <c r="B885">
        <v>1.8484474399999999</v>
      </c>
      <c r="C885">
        <v>1.2374401613999999</v>
      </c>
      <c r="D885" s="180">
        <v>44237</v>
      </c>
      <c r="E885" s="173">
        <f t="shared" si="162"/>
        <v>0.49376713125968541</v>
      </c>
      <c r="F885"/>
      <c r="M885" s="180">
        <v>44237</v>
      </c>
      <c r="N885">
        <v>16.309113229000001</v>
      </c>
      <c r="O885">
        <v>18.702845636999999</v>
      </c>
      <c r="P885" s="180">
        <v>44237</v>
      </c>
      <c r="Q885" s="173">
        <f t="shared" si="161"/>
        <v>-0.12798760437098711</v>
      </c>
      <c r="R885"/>
    </row>
    <row r="886" spans="1:18" x14ac:dyDescent="0.25">
      <c r="A886" s="180">
        <v>44236</v>
      </c>
      <c r="B886">
        <v>1.837681393</v>
      </c>
      <c r="C886">
        <v>1.2369691975499999</v>
      </c>
      <c r="D886" s="180">
        <v>44236</v>
      </c>
      <c r="E886" s="173">
        <f t="shared" si="162"/>
        <v>0.48563229920340723</v>
      </c>
      <c r="F886"/>
      <c r="M886" s="180">
        <v>44236</v>
      </c>
      <c r="N886">
        <v>16.214122874000001</v>
      </c>
      <c r="O886">
        <v>18.714403393263201</v>
      </c>
      <c r="P886" s="180">
        <v>44236</v>
      </c>
      <c r="Q886" s="173">
        <f t="shared" si="161"/>
        <v>-0.13360193572418391</v>
      </c>
      <c r="R886"/>
    </row>
    <row r="887" spans="1:18" x14ac:dyDescent="0.25">
      <c r="A887" s="180">
        <v>44235</v>
      </c>
      <c r="B887">
        <v>1.8186337720000001</v>
      </c>
      <c r="C887">
        <v>1.2209727665000001</v>
      </c>
      <c r="D887" s="180">
        <v>44235</v>
      </c>
      <c r="E887" s="173">
        <f t="shared" si="162"/>
        <v>0.48949577082970913</v>
      </c>
      <c r="F887"/>
      <c r="M887" s="180">
        <v>44235</v>
      </c>
      <c r="N887">
        <v>16.046063015000001</v>
      </c>
      <c r="O887">
        <v>18.462123356789501</v>
      </c>
      <c r="P887" s="180">
        <v>44235</v>
      </c>
      <c r="Q887" s="173">
        <f t="shared" si="161"/>
        <v>-0.13086578911309171</v>
      </c>
      <c r="R887"/>
    </row>
    <row r="888" spans="1:18" x14ac:dyDescent="0.25">
      <c r="A888" s="180">
        <v>44232</v>
      </c>
      <c r="B888">
        <v>1.7841272109999999</v>
      </c>
      <c r="C888">
        <v>1.2034068549000001</v>
      </c>
      <c r="D888" s="180">
        <v>44232</v>
      </c>
      <c r="E888" s="173">
        <f t="shared" si="162"/>
        <v>0.48256360991749225</v>
      </c>
      <c r="F888"/>
      <c r="M888" s="180">
        <v>44232</v>
      </c>
      <c r="N888">
        <v>15.741606750000001</v>
      </c>
      <c r="O888">
        <v>18.108694200526301</v>
      </c>
      <c r="P888" s="180">
        <v>44232</v>
      </c>
      <c r="Q888" s="173">
        <f t="shared" si="161"/>
        <v>-0.13071552395299185</v>
      </c>
      <c r="R888"/>
    </row>
    <row r="889" spans="1:18" x14ac:dyDescent="0.25">
      <c r="A889" s="180">
        <v>44231</v>
      </c>
      <c r="B889">
        <v>1.788267998</v>
      </c>
      <c r="C889">
        <v>1.2012676896000001</v>
      </c>
      <c r="D889" s="180">
        <v>44231</v>
      </c>
      <c r="E889" s="173">
        <f t="shared" si="162"/>
        <v>0.48865070914831665</v>
      </c>
      <c r="F889"/>
      <c r="M889" s="180">
        <v>44231</v>
      </c>
      <c r="N889">
        <v>15.778141502</v>
      </c>
      <c r="O889">
        <v>18.086145348368401</v>
      </c>
      <c r="P889" s="180">
        <v>44231</v>
      </c>
      <c r="Q889" s="173">
        <f t="shared" si="161"/>
        <v>-0.12761170508765218</v>
      </c>
      <c r="R889"/>
    </row>
    <row r="890" spans="1:18" x14ac:dyDescent="0.25">
      <c r="A890" s="180">
        <v>44230</v>
      </c>
      <c r="B890">
        <v>1.7667359039999999</v>
      </c>
      <c r="C890">
        <v>1.1719485109000001</v>
      </c>
      <c r="D890" s="180">
        <v>44230</v>
      </c>
      <c r="E890" s="173">
        <f t="shared" si="162"/>
        <v>0.50752007239911223</v>
      </c>
      <c r="F890"/>
      <c r="M890" s="180">
        <v>44230</v>
      </c>
      <c r="N890">
        <v>15.588160792</v>
      </c>
      <c r="O890">
        <v>17.603519931052599</v>
      </c>
      <c r="P890" s="180">
        <v>44230</v>
      </c>
      <c r="Q890" s="173">
        <f t="shared" si="161"/>
        <v>-0.11448614521107831</v>
      </c>
      <c r="R890"/>
    </row>
    <row r="891" spans="1:18" x14ac:dyDescent="0.25">
      <c r="A891" s="180">
        <v>44229</v>
      </c>
      <c r="B891">
        <v>1.746584073</v>
      </c>
      <c r="C891">
        <v>1.16654555385</v>
      </c>
      <c r="D891" s="180">
        <v>44229</v>
      </c>
      <c r="E891" s="173">
        <f t="shared" si="162"/>
        <v>0.49722749123313192</v>
      </c>
      <c r="F891"/>
      <c r="M891" s="180">
        <v>44229</v>
      </c>
      <c r="N891">
        <v>15.410358333</v>
      </c>
      <c r="O891">
        <v>17.468763482052601</v>
      </c>
      <c r="P891" s="180">
        <v>44229</v>
      </c>
      <c r="Q891" s="173">
        <f t="shared" si="161"/>
        <v>-0.11783347751931075</v>
      </c>
      <c r="R891"/>
    </row>
    <row r="892" spans="1:18" x14ac:dyDescent="0.25">
      <c r="A892" s="180">
        <v>44228</v>
      </c>
      <c r="B892">
        <v>1.703519885</v>
      </c>
      <c r="C892">
        <v>1.1462495726999999</v>
      </c>
      <c r="D892" s="180">
        <v>44228</v>
      </c>
      <c r="E892" s="173">
        <f t="shared" si="162"/>
        <v>0.4861683926191967</v>
      </c>
      <c r="F892"/>
      <c r="M892" s="180">
        <v>44228</v>
      </c>
      <c r="N892">
        <v>15.030396914000001</v>
      </c>
      <c r="O892">
        <v>17.1641113715263</v>
      </c>
      <c r="P892" s="180">
        <v>44228</v>
      </c>
      <c r="Q892" s="173">
        <f t="shared" si="161"/>
        <v>-0.12431255025913764</v>
      </c>
      <c r="R892"/>
    </row>
    <row r="893" spans="1:18" x14ac:dyDescent="0.25">
      <c r="A893" s="180">
        <v>44225</v>
      </c>
      <c r="B893">
        <v>1.6546585949999999</v>
      </c>
      <c r="C893">
        <v>1.1274371826</v>
      </c>
      <c r="D893" s="180">
        <v>44225</v>
      </c>
      <c r="E893" s="173">
        <f t="shared" si="162"/>
        <v>0.46762819298203961</v>
      </c>
      <c r="F893"/>
      <c r="M893" s="180">
        <v>44225</v>
      </c>
      <c r="N893">
        <v>14.599286842</v>
      </c>
      <c r="O893">
        <v>16.910979614684202</v>
      </c>
      <c r="P893" s="180">
        <v>44225</v>
      </c>
      <c r="Q893" s="173">
        <f t="shared" si="161"/>
        <v>-0.13669774462248802</v>
      </c>
      <c r="R893"/>
    </row>
    <row r="894" spans="1:18" x14ac:dyDescent="0.25">
      <c r="A894" s="180">
        <v>44224</v>
      </c>
      <c r="B894">
        <v>1.7076606729999999</v>
      </c>
      <c r="C894">
        <v>1.1548737783</v>
      </c>
      <c r="D894" s="180">
        <v>44224</v>
      </c>
      <c r="E894" s="173">
        <f t="shared" si="162"/>
        <v>0.47865568089502775</v>
      </c>
      <c r="F894"/>
      <c r="M894" s="180">
        <v>44224</v>
      </c>
      <c r="N894">
        <v>15.066931665</v>
      </c>
      <c r="O894">
        <v>17.3651288852632</v>
      </c>
      <c r="P894" s="180">
        <v>44224</v>
      </c>
      <c r="Q894" s="173">
        <f t="shared" si="161"/>
        <v>-0.13234553198240581</v>
      </c>
      <c r="R894"/>
    </row>
    <row r="895" spans="1:18" x14ac:dyDescent="0.25">
      <c r="A895" s="180">
        <v>44223</v>
      </c>
      <c r="B895">
        <v>1.626501242</v>
      </c>
      <c r="C895">
        <v>1.14169299655</v>
      </c>
      <c r="D895" s="180">
        <v>44223</v>
      </c>
      <c r="E895" s="173">
        <f t="shared" si="162"/>
        <v>0.42463976473098036</v>
      </c>
      <c r="F895"/>
      <c r="M895" s="180">
        <v>44223</v>
      </c>
      <c r="N895">
        <v>14.350850529000001</v>
      </c>
      <c r="O895">
        <v>17.2811313917368</v>
      </c>
      <c r="P895" s="180">
        <v>44223</v>
      </c>
      <c r="Q895" s="173">
        <f t="shared" ref="Q895:Q958" si="163">(N895-O895)/O895</f>
        <v>-0.16956533668495521</v>
      </c>
      <c r="R895"/>
    </row>
    <row r="896" spans="1:18" x14ac:dyDescent="0.25">
      <c r="A896" s="180">
        <v>44222</v>
      </c>
      <c r="B896">
        <v>1.678675162</v>
      </c>
      <c r="C896">
        <v>1.1696954789</v>
      </c>
      <c r="D896" s="180">
        <v>44222</v>
      </c>
      <c r="E896" s="173">
        <f t="shared" ref="E896:E959" si="164">(B896-C896)/C896</f>
        <v>0.43513862563498362</v>
      </c>
      <c r="F896"/>
      <c r="M896" s="180">
        <v>44222</v>
      </c>
      <c r="N896">
        <v>14.811188402000001</v>
      </c>
      <c r="O896">
        <v>17.691692370947401</v>
      </c>
      <c r="P896" s="180">
        <v>44222</v>
      </c>
      <c r="Q896" s="173">
        <f t="shared" si="163"/>
        <v>-0.16281675650644081</v>
      </c>
      <c r="R896"/>
    </row>
    <row r="897" spans="1:18" x14ac:dyDescent="0.25">
      <c r="A897" s="180">
        <v>44221</v>
      </c>
      <c r="B897">
        <v>1.740510918</v>
      </c>
      <c r="C897">
        <v>1.1834403304500001</v>
      </c>
      <c r="D897" s="180">
        <v>44221</v>
      </c>
      <c r="E897" s="173">
        <f t="shared" si="164"/>
        <v>0.47072131413518359</v>
      </c>
      <c r="F897"/>
      <c r="M897" s="180">
        <v>44221</v>
      </c>
      <c r="N897">
        <v>15.35677403</v>
      </c>
      <c r="O897">
        <v>17.855063519473699</v>
      </c>
      <c r="P897" s="180">
        <v>44221</v>
      </c>
      <c r="Q897" s="173">
        <f t="shared" si="163"/>
        <v>-0.13992050416112656</v>
      </c>
      <c r="R897"/>
    </row>
    <row r="898" spans="1:18" x14ac:dyDescent="0.25">
      <c r="A898" s="180">
        <v>44218</v>
      </c>
      <c r="B898">
        <v>1.7225675069999999</v>
      </c>
      <c r="C898">
        <v>1.1916390645499999</v>
      </c>
      <c r="D898" s="180">
        <v>44218</v>
      </c>
      <c r="E898" s="173">
        <f t="shared" si="164"/>
        <v>0.44554467728069591</v>
      </c>
      <c r="F898"/>
      <c r="M898" s="180">
        <v>44218</v>
      </c>
      <c r="N898">
        <v>15.198456772</v>
      </c>
      <c r="O898">
        <v>18.004804738368399</v>
      </c>
      <c r="P898" s="180">
        <v>44218</v>
      </c>
      <c r="Q898" s="173">
        <f t="shared" si="163"/>
        <v>-0.15586661489241518</v>
      </c>
      <c r="R898"/>
    </row>
    <row r="899" spans="1:18" x14ac:dyDescent="0.25">
      <c r="A899" s="180">
        <v>44217</v>
      </c>
      <c r="B899">
        <v>1.6886130509999999</v>
      </c>
      <c r="C899">
        <v>1.17477057915</v>
      </c>
      <c r="D899" s="180">
        <v>44217</v>
      </c>
      <c r="E899" s="173">
        <f t="shared" si="164"/>
        <v>0.43739814476949895</v>
      </c>
      <c r="F899"/>
      <c r="M899" s="180">
        <v>44217</v>
      </c>
      <c r="N899">
        <v>14.898871807000001</v>
      </c>
      <c r="O899">
        <v>17.79633312</v>
      </c>
      <c r="P899" s="180">
        <v>44217</v>
      </c>
      <c r="Q899" s="173">
        <f t="shared" si="163"/>
        <v>-0.16281226550787328</v>
      </c>
      <c r="R899"/>
    </row>
    <row r="900" spans="1:18" x14ac:dyDescent="0.25">
      <c r="A900" s="180">
        <v>44216</v>
      </c>
      <c r="B900">
        <v>1.713733827</v>
      </c>
      <c r="C900">
        <v>1.2004938670500001</v>
      </c>
      <c r="D900" s="180">
        <v>44216</v>
      </c>
      <c r="E900" s="173">
        <f t="shared" si="164"/>
        <v>0.42752401660426287</v>
      </c>
      <c r="F900"/>
      <c r="M900" s="180">
        <v>44216</v>
      </c>
      <c r="N900">
        <v>15.120515967999999</v>
      </c>
      <c r="O900">
        <v>18.214498652421099</v>
      </c>
      <c r="P900" s="180">
        <v>44216</v>
      </c>
      <c r="Q900" s="173">
        <f t="shared" si="163"/>
        <v>-0.1698637301779285</v>
      </c>
      <c r="R900"/>
    </row>
    <row r="901" spans="1:18" x14ac:dyDescent="0.25">
      <c r="A901" s="180">
        <v>44215</v>
      </c>
      <c r="B901">
        <v>1.7391306559999999</v>
      </c>
      <c r="C901">
        <v>1.2098473733999999</v>
      </c>
      <c r="D901" s="180">
        <v>44215</v>
      </c>
      <c r="E901" s="173">
        <f t="shared" si="164"/>
        <v>0.43747938313290718</v>
      </c>
      <c r="F901"/>
      <c r="M901" s="180">
        <v>44215</v>
      </c>
      <c r="N901">
        <v>15.344595780000001</v>
      </c>
      <c r="O901">
        <v>18.3816925478421</v>
      </c>
      <c r="P901" s="180">
        <v>44215</v>
      </c>
      <c r="Q901" s="173">
        <f t="shared" si="163"/>
        <v>-0.16522399990846523</v>
      </c>
      <c r="R901"/>
    </row>
    <row r="902" spans="1:18" x14ac:dyDescent="0.25">
      <c r="A902" s="180">
        <v>44211</v>
      </c>
      <c r="B902">
        <v>1.698274888</v>
      </c>
      <c r="C902">
        <v>1.2027496447999999</v>
      </c>
      <c r="D902" s="180">
        <v>44211</v>
      </c>
      <c r="E902" s="173">
        <f t="shared" si="164"/>
        <v>0.41199367245076085</v>
      </c>
      <c r="F902"/>
      <c r="M902" s="180">
        <v>44211</v>
      </c>
      <c r="N902">
        <v>14.984119561</v>
      </c>
      <c r="O902">
        <v>18.261478631421099</v>
      </c>
      <c r="P902" s="180">
        <v>44211</v>
      </c>
      <c r="Q902" s="173">
        <f t="shared" si="163"/>
        <v>-0.17946843936185997</v>
      </c>
      <c r="R902"/>
    </row>
    <row r="903" spans="1:18" x14ac:dyDescent="0.25">
      <c r="A903" s="180">
        <v>44210</v>
      </c>
      <c r="B903">
        <v>1.7217393489999999</v>
      </c>
      <c r="C903">
        <v>1.22519494825</v>
      </c>
      <c r="D903" s="180">
        <v>44210</v>
      </c>
      <c r="E903" s="173">
        <f t="shared" si="164"/>
        <v>0.40527787145975114</v>
      </c>
      <c r="F903"/>
      <c r="M903" s="180">
        <v>44210</v>
      </c>
      <c r="N903">
        <v>15.191149822</v>
      </c>
      <c r="O903">
        <v>18.575103664947399</v>
      </c>
      <c r="P903" s="180">
        <v>44210</v>
      </c>
      <c r="Q903" s="173">
        <f t="shared" si="163"/>
        <v>-0.18217684832269182</v>
      </c>
      <c r="R903"/>
    </row>
    <row r="904" spans="1:18" x14ac:dyDescent="0.25">
      <c r="A904" s="180">
        <v>44209</v>
      </c>
      <c r="B904">
        <v>1.6858525259999999</v>
      </c>
      <c r="C904">
        <v>1.1986381103499999</v>
      </c>
      <c r="D904" s="180">
        <v>44209</v>
      </c>
      <c r="E904" s="173">
        <f t="shared" si="164"/>
        <v>0.40647332288453136</v>
      </c>
      <c r="F904"/>
      <c r="M904" s="180">
        <v>44209</v>
      </c>
      <c r="N904">
        <v>14.874515305999999</v>
      </c>
      <c r="O904">
        <v>18.198100297947398</v>
      </c>
      <c r="P904" s="180">
        <v>44209</v>
      </c>
      <c r="Q904" s="173">
        <f t="shared" si="163"/>
        <v>-0.18263362315473519</v>
      </c>
      <c r="R904"/>
    </row>
    <row r="905" spans="1:18" x14ac:dyDescent="0.25">
      <c r="A905" s="180">
        <v>44208</v>
      </c>
      <c r="B905">
        <v>1.6966185730000001</v>
      </c>
      <c r="C905">
        <v>1.20548207025</v>
      </c>
      <c r="D905" s="180">
        <v>44208</v>
      </c>
      <c r="E905" s="173">
        <f t="shared" si="164"/>
        <v>0.40741916853906029</v>
      </c>
      <c r="F905"/>
      <c r="M905" s="180">
        <v>44208</v>
      </c>
      <c r="N905">
        <v>14.969505659999999</v>
      </c>
      <c r="O905">
        <v>18.3048337946842</v>
      </c>
      <c r="P905" s="180">
        <v>44208</v>
      </c>
      <c r="Q905" s="173">
        <f t="shared" si="163"/>
        <v>-0.18221023867765429</v>
      </c>
      <c r="R905"/>
    </row>
    <row r="906" spans="1:18" x14ac:dyDescent="0.25">
      <c r="A906" s="180">
        <v>44207</v>
      </c>
      <c r="B906">
        <v>1.643064391</v>
      </c>
      <c r="C906">
        <v>1.1851584426999999</v>
      </c>
      <c r="D906" s="180">
        <v>44207</v>
      </c>
      <c r="E906" s="173">
        <f t="shared" si="164"/>
        <v>0.38636686184912927</v>
      </c>
      <c r="F906"/>
      <c r="M906" s="180">
        <v>44207</v>
      </c>
      <c r="N906">
        <v>14.496989535999999</v>
      </c>
      <c r="O906">
        <v>18.031255859578899</v>
      </c>
      <c r="P906" s="180">
        <v>44207</v>
      </c>
      <c r="Q906" s="173">
        <f t="shared" si="163"/>
        <v>-0.19600777400656544</v>
      </c>
      <c r="R906"/>
    </row>
    <row r="907" spans="1:18" x14ac:dyDescent="0.25">
      <c r="A907" s="180">
        <v>44204</v>
      </c>
      <c r="B907">
        <v>1.598067836</v>
      </c>
      <c r="C907">
        <v>1.1689339858000001</v>
      </c>
      <c r="D907" s="180">
        <v>44204</v>
      </c>
      <c r="E907" s="173">
        <f t="shared" si="164"/>
        <v>0.36711555606479135</v>
      </c>
      <c r="F907"/>
      <c r="M907" s="180">
        <v>44204</v>
      </c>
      <c r="N907">
        <v>14.099978566000001</v>
      </c>
      <c r="O907">
        <v>17.776895494736799</v>
      </c>
      <c r="P907" s="180">
        <v>44204</v>
      </c>
      <c r="Q907" s="173">
        <f t="shared" si="163"/>
        <v>-0.20683684222734064</v>
      </c>
      <c r="R907"/>
    </row>
    <row r="908" spans="1:18" x14ac:dyDescent="0.25">
      <c r="A908" s="180">
        <v>44203</v>
      </c>
      <c r="B908">
        <v>1.585921527</v>
      </c>
      <c r="C908">
        <v>1.18467367465</v>
      </c>
      <c r="D908" s="180">
        <v>44203</v>
      </c>
      <c r="E908" s="173">
        <f t="shared" si="164"/>
        <v>0.33869905353349289</v>
      </c>
      <c r="F908"/>
      <c r="M908" s="180">
        <v>44203</v>
      </c>
      <c r="N908">
        <v>13.992809961000001</v>
      </c>
      <c r="O908">
        <v>18.067453230526301</v>
      </c>
      <c r="P908" s="180">
        <v>44203</v>
      </c>
      <c r="Q908" s="173">
        <f t="shared" si="163"/>
        <v>-0.22552394172754178</v>
      </c>
      <c r="R908"/>
    </row>
    <row r="909" spans="1:18" x14ac:dyDescent="0.25">
      <c r="A909" s="180">
        <v>44202</v>
      </c>
      <c r="B909">
        <v>1.560248646</v>
      </c>
      <c r="C909">
        <v>1.16036293815</v>
      </c>
      <c r="D909" s="180">
        <v>44202</v>
      </c>
      <c r="E909" s="173">
        <f t="shared" si="164"/>
        <v>0.34462123418690815</v>
      </c>
      <c r="F909"/>
      <c r="M909" s="180">
        <v>44202</v>
      </c>
      <c r="N909">
        <v>13.766294499000001</v>
      </c>
      <c r="O909">
        <v>17.700181174789499</v>
      </c>
      <c r="P909" s="180">
        <v>44202</v>
      </c>
      <c r="Q909" s="173">
        <f t="shared" si="163"/>
        <v>-0.22225120957476766</v>
      </c>
      <c r="R909"/>
    </row>
    <row r="910" spans="1:18" x14ac:dyDescent="0.25">
      <c r="A910" s="180">
        <v>44201</v>
      </c>
      <c r="B910">
        <v>1.4211181930000001</v>
      </c>
      <c r="C910">
        <v>1.0773504173999999</v>
      </c>
      <c r="D910" s="180">
        <v>44201</v>
      </c>
      <c r="E910" s="173">
        <f t="shared" si="164"/>
        <v>0.31908631588005004</v>
      </c>
      <c r="F910"/>
      <c r="M910" s="180">
        <v>44201</v>
      </c>
      <c r="N910">
        <v>12.538726837</v>
      </c>
      <c r="O910">
        <v>16.4275851476316</v>
      </c>
      <c r="P910" s="180">
        <v>44201</v>
      </c>
      <c r="Q910" s="173">
        <f t="shared" si="163"/>
        <v>-0.23672732636496269</v>
      </c>
      <c r="R910"/>
    </row>
    <row r="911" spans="1:18" x14ac:dyDescent="0.25">
      <c r="A911" s="180">
        <v>44200</v>
      </c>
      <c r="B911">
        <v>1.4117324090000001</v>
      </c>
      <c r="C911">
        <v>1.0655470867000001</v>
      </c>
      <c r="D911" s="180">
        <v>44200</v>
      </c>
      <c r="E911" s="173">
        <f t="shared" si="164"/>
        <v>0.32488974595401138</v>
      </c>
      <c r="F911"/>
      <c r="M911" s="180">
        <v>44200</v>
      </c>
      <c r="N911">
        <v>12.455914733</v>
      </c>
      <c r="O911">
        <v>16.214225589842101</v>
      </c>
      <c r="P911" s="180">
        <v>44200</v>
      </c>
      <c r="Q911" s="173">
        <f t="shared" si="163"/>
        <v>-0.23179095640538086</v>
      </c>
      <c r="R911"/>
    </row>
    <row r="912" spans="1:18" x14ac:dyDescent="0.25">
      <c r="A912" s="180">
        <v>44196</v>
      </c>
      <c r="B912">
        <v>1.3998621520000001</v>
      </c>
      <c r="C912">
        <v>1.06894451705</v>
      </c>
      <c r="D912" s="180">
        <v>44196</v>
      </c>
      <c r="E912" s="173">
        <f t="shared" si="164"/>
        <v>0.30957419180486923</v>
      </c>
      <c r="F912"/>
      <c r="M912" s="180">
        <v>44196</v>
      </c>
      <c r="N912">
        <v>12.351181777000001</v>
      </c>
      <c r="O912">
        <v>16.291488799736801</v>
      </c>
      <c r="P912" s="180">
        <v>44196</v>
      </c>
      <c r="Q912" s="173">
        <f t="shared" si="163"/>
        <v>-0.24186291818832775</v>
      </c>
      <c r="R912"/>
    </row>
    <row r="913" spans="1:18" x14ac:dyDescent="0.25">
      <c r="A913" s="180">
        <v>44195</v>
      </c>
      <c r="B913">
        <v>1.3984818889999999</v>
      </c>
      <c r="C913">
        <v>1.0655347415500001</v>
      </c>
      <c r="D913" s="180">
        <v>44195</v>
      </c>
      <c r="E913" s="173">
        <f t="shared" si="164"/>
        <v>0.31246953709427822</v>
      </c>
      <c r="F913"/>
      <c r="M913" s="180">
        <v>44195</v>
      </c>
      <c r="N913">
        <v>12.339003526999999</v>
      </c>
      <c r="O913">
        <v>16.231626564105301</v>
      </c>
      <c r="P913" s="180">
        <v>44195</v>
      </c>
      <c r="Q913" s="173">
        <f t="shared" si="163"/>
        <v>-0.23981718786664721</v>
      </c>
      <c r="R913"/>
    </row>
    <row r="914" spans="1:18" x14ac:dyDescent="0.25">
      <c r="A914" s="180">
        <v>44194</v>
      </c>
      <c r="B914">
        <v>1.383851108</v>
      </c>
      <c r="C914">
        <v>1.0539472967500001</v>
      </c>
      <c r="D914" s="180">
        <v>44194</v>
      </c>
      <c r="E914" s="173">
        <f t="shared" si="164"/>
        <v>0.31301737028721105</v>
      </c>
      <c r="F914"/>
      <c r="M914" s="180">
        <v>44194</v>
      </c>
      <c r="N914">
        <v>12.20991407</v>
      </c>
      <c r="O914">
        <v>16.050327728105302</v>
      </c>
      <c r="P914" s="180">
        <v>44194</v>
      </c>
      <c r="Q914" s="173">
        <f t="shared" si="163"/>
        <v>-0.23927322377227572</v>
      </c>
      <c r="R914"/>
    </row>
    <row r="915" spans="1:18" x14ac:dyDescent="0.25">
      <c r="A915" s="180">
        <v>44193</v>
      </c>
      <c r="B915">
        <v>1.412284514</v>
      </c>
      <c r="C915">
        <v>1.0698622447999999</v>
      </c>
      <c r="D915" s="180">
        <v>44193</v>
      </c>
      <c r="E915" s="173">
        <f t="shared" si="164"/>
        <v>0.32006201813768326</v>
      </c>
      <c r="F915"/>
      <c r="M915" s="180">
        <v>44193</v>
      </c>
      <c r="N915">
        <v>12.460786033</v>
      </c>
      <c r="O915">
        <v>16.3198101795263</v>
      </c>
      <c r="P915" s="180">
        <v>44193</v>
      </c>
      <c r="Q915" s="173">
        <f t="shared" si="163"/>
        <v>-0.23646256323296969</v>
      </c>
      <c r="R915"/>
    </row>
    <row r="916" spans="1:18" x14ac:dyDescent="0.25">
      <c r="A916" s="180">
        <v>44189</v>
      </c>
      <c r="B916">
        <v>1.3910284719999999</v>
      </c>
      <c r="C916">
        <v>1.0649362469000001</v>
      </c>
      <c r="D916" s="180">
        <v>44189</v>
      </c>
      <c r="E916" s="173">
        <f t="shared" si="164"/>
        <v>0.30620821297917622</v>
      </c>
      <c r="F916"/>
      <c r="M916" s="180">
        <v>44189</v>
      </c>
      <c r="N916">
        <v>12.273240973</v>
      </c>
      <c r="O916">
        <v>16.267203416157901</v>
      </c>
      <c r="P916" s="180">
        <v>44189</v>
      </c>
      <c r="Q916" s="173">
        <f t="shared" si="163"/>
        <v>-0.24552237658691689</v>
      </c>
      <c r="R916"/>
    </row>
    <row r="917" spans="1:18" x14ac:dyDescent="0.25">
      <c r="A917" s="180">
        <v>44188</v>
      </c>
      <c r="B917">
        <v>1.406763464</v>
      </c>
      <c r="C917">
        <v>1.0706991553</v>
      </c>
      <c r="D917" s="180">
        <v>44188</v>
      </c>
      <c r="E917" s="173">
        <f t="shared" si="164"/>
        <v>0.31387370302523288</v>
      </c>
      <c r="F917"/>
      <c r="M917" s="180">
        <v>44188</v>
      </c>
      <c r="N917">
        <v>12.412073031</v>
      </c>
      <c r="O917">
        <v>16.351571038842099</v>
      </c>
      <c r="P917" s="180">
        <v>44188</v>
      </c>
      <c r="Q917" s="173">
        <f t="shared" si="163"/>
        <v>-0.24092474041081902</v>
      </c>
      <c r="R917"/>
    </row>
    <row r="918" spans="1:18" x14ac:dyDescent="0.25">
      <c r="A918" s="180">
        <v>44187</v>
      </c>
      <c r="B918">
        <v>1.3504487570000001</v>
      </c>
      <c r="C918">
        <v>1.04028439145</v>
      </c>
      <c r="D918" s="180">
        <v>44187</v>
      </c>
      <c r="E918" s="173">
        <f t="shared" si="164"/>
        <v>0.29815343582890608</v>
      </c>
      <c r="F918"/>
      <c r="M918" s="180">
        <v>44187</v>
      </c>
      <c r="N918">
        <v>11.915200405</v>
      </c>
      <c r="O918">
        <v>15.8728808174211</v>
      </c>
      <c r="P918" s="180">
        <v>44187</v>
      </c>
      <c r="Q918" s="173">
        <f t="shared" si="163"/>
        <v>-0.24933598745839461</v>
      </c>
      <c r="R918"/>
    </row>
    <row r="919" spans="1:18" x14ac:dyDescent="0.25">
      <c r="A919" s="180">
        <v>44186</v>
      </c>
      <c r="B919">
        <v>1.3512769140000001</v>
      </c>
      <c r="C919">
        <v>1.0524878695</v>
      </c>
      <c r="D919" s="180">
        <v>44186</v>
      </c>
      <c r="E919" s="173">
        <f t="shared" si="164"/>
        <v>0.28388834984097661</v>
      </c>
      <c r="F919"/>
      <c r="M919" s="180">
        <v>44186</v>
      </c>
      <c r="N919">
        <v>11.922507356000001</v>
      </c>
      <c r="O919">
        <v>16.055155501736799</v>
      </c>
      <c r="P919" s="180">
        <v>44186</v>
      </c>
      <c r="Q919" s="173">
        <f t="shared" si="163"/>
        <v>-0.25740318399841972</v>
      </c>
      <c r="R919"/>
    </row>
    <row r="920" spans="1:18" x14ac:dyDescent="0.25">
      <c r="A920" s="180">
        <v>44183</v>
      </c>
      <c r="B920">
        <v>1.3175985109999999</v>
      </c>
      <c r="C920">
        <v>1.04886750465</v>
      </c>
      <c r="D920" s="180">
        <v>44183</v>
      </c>
      <c r="E920" s="173">
        <f t="shared" si="164"/>
        <v>0.25621063209473122</v>
      </c>
      <c r="F920"/>
      <c r="M920" s="180">
        <v>44183</v>
      </c>
      <c r="N920">
        <v>11.625358041</v>
      </c>
      <c r="O920">
        <v>16.013177461736799</v>
      </c>
      <c r="P920" s="180">
        <v>44183</v>
      </c>
      <c r="Q920" s="173">
        <f t="shared" si="163"/>
        <v>-0.27401303902497892</v>
      </c>
      <c r="R920"/>
    </row>
    <row r="921" spans="1:18" x14ac:dyDescent="0.25">
      <c r="A921" s="180">
        <v>44182</v>
      </c>
      <c r="B921">
        <v>1.3595584890000001</v>
      </c>
      <c r="C921">
        <v>1.06408148565</v>
      </c>
      <c r="D921" s="180">
        <v>44182</v>
      </c>
      <c r="E921" s="173">
        <f t="shared" si="164"/>
        <v>0.27768268439470711</v>
      </c>
      <c r="F921"/>
      <c r="M921" s="180">
        <v>44182</v>
      </c>
      <c r="N921">
        <v>11.995576859</v>
      </c>
      <c r="O921">
        <v>16.246940965473701</v>
      </c>
      <c r="P921" s="180">
        <v>44182</v>
      </c>
      <c r="Q921" s="173">
        <f t="shared" si="163"/>
        <v>-0.26167166579285639</v>
      </c>
      <c r="R921"/>
    </row>
    <row r="922" spans="1:18" x14ac:dyDescent="0.25">
      <c r="A922" s="180">
        <v>44181</v>
      </c>
      <c r="B922">
        <v>1.3612148040000001</v>
      </c>
      <c r="C922">
        <v>1.0712311002999999</v>
      </c>
      <c r="D922" s="180">
        <v>44181</v>
      </c>
      <c r="E922" s="173">
        <f t="shared" si="164"/>
        <v>0.27070134877412516</v>
      </c>
      <c r="F922"/>
      <c r="M922" s="180">
        <v>44181</v>
      </c>
      <c r="N922">
        <v>12.01019076</v>
      </c>
      <c r="O922">
        <v>16.321399310736801</v>
      </c>
      <c r="P922" s="180">
        <v>44181</v>
      </c>
      <c r="Q922" s="173">
        <f t="shared" si="163"/>
        <v>-0.264144542306537</v>
      </c>
      <c r="R922"/>
    </row>
    <row r="923" spans="1:18" x14ac:dyDescent="0.25">
      <c r="A923" s="180">
        <v>44180</v>
      </c>
      <c r="B923">
        <v>1.384955318</v>
      </c>
      <c r="C923">
        <v>1.0721080438999999</v>
      </c>
      <c r="D923" s="180">
        <v>44180</v>
      </c>
      <c r="E923" s="173">
        <f t="shared" si="164"/>
        <v>0.29180573346130095</v>
      </c>
      <c r="F923"/>
      <c r="M923" s="180">
        <v>44180</v>
      </c>
      <c r="N923">
        <v>12.219656670999999</v>
      </c>
      <c r="O923">
        <v>16.326145099000001</v>
      </c>
      <c r="P923" s="180">
        <v>44180</v>
      </c>
      <c r="Q923" s="173">
        <f t="shared" si="163"/>
        <v>-0.25152835547514091</v>
      </c>
      <c r="R923"/>
    </row>
    <row r="924" spans="1:18" x14ac:dyDescent="0.25">
      <c r="A924" s="180">
        <v>44179</v>
      </c>
      <c r="B924">
        <v>1.3421671820000001</v>
      </c>
      <c r="C924">
        <v>1.0507807297</v>
      </c>
      <c r="D924" s="180">
        <v>44179</v>
      </c>
      <c r="E924" s="173">
        <f t="shared" si="164"/>
        <v>0.2773047164494456</v>
      </c>
      <c r="F924"/>
      <c r="M924" s="180">
        <v>44179</v>
      </c>
      <c r="N924">
        <v>11.842130901999999</v>
      </c>
      <c r="O924">
        <v>16.022780904421101</v>
      </c>
      <c r="P924" s="180">
        <v>44179</v>
      </c>
      <c r="Q924" s="173">
        <f t="shared" si="163"/>
        <v>-0.26091912679574564</v>
      </c>
      <c r="R924"/>
    </row>
    <row r="925" spans="1:18" x14ac:dyDescent="0.25">
      <c r="A925" s="180">
        <v>44176</v>
      </c>
      <c r="B925">
        <v>1.3164943010000001</v>
      </c>
      <c r="C925">
        <v>1.0592698083000001</v>
      </c>
      <c r="D925" s="180">
        <v>44176</v>
      </c>
      <c r="E925" s="173">
        <f t="shared" si="164"/>
        <v>0.24283189295540691</v>
      </c>
      <c r="F925"/>
      <c r="M925" s="180">
        <v>44176</v>
      </c>
      <c r="N925">
        <v>11.615615439999999</v>
      </c>
      <c r="O925">
        <v>16.184653767105299</v>
      </c>
      <c r="P925" s="180">
        <v>44176</v>
      </c>
      <c r="Q925" s="173">
        <f t="shared" si="163"/>
        <v>-0.28230683169705484</v>
      </c>
      <c r="R925"/>
    </row>
    <row r="926" spans="1:18" x14ac:dyDescent="0.25">
      <c r="A926" s="180">
        <v>44175</v>
      </c>
      <c r="B926">
        <v>1.326984296</v>
      </c>
      <c r="C926">
        <v>1.06723471615</v>
      </c>
      <c r="D926" s="180">
        <v>44175</v>
      </c>
      <c r="E926" s="173">
        <f t="shared" si="164"/>
        <v>0.24338561697752362</v>
      </c>
      <c r="F926"/>
      <c r="M926" s="180">
        <v>44175</v>
      </c>
      <c r="N926">
        <v>11.708170145</v>
      </c>
      <c r="O926">
        <v>16.313116891526299</v>
      </c>
      <c r="P926" s="180">
        <v>44175</v>
      </c>
      <c r="Q926" s="173">
        <f t="shared" si="163"/>
        <v>-0.2822849107958208</v>
      </c>
      <c r="R926"/>
    </row>
    <row r="927" spans="1:18" x14ac:dyDescent="0.25">
      <c r="A927" s="180">
        <v>44174</v>
      </c>
      <c r="B927">
        <v>1.2905453680000001</v>
      </c>
      <c r="C927">
        <v>1.0635817335</v>
      </c>
      <c r="D927" s="180">
        <v>44174</v>
      </c>
      <c r="E927" s="173">
        <f t="shared" si="164"/>
        <v>0.2133955739848179</v>
      </c>
      <c r="F927"/>
      <c r="M927" s="180">
        <v>44174</v>
      </c>
      <c r="N927">
        <v>11.386664328</v>
      </c>
      <c r="O927">
        <v>16.296424758789499</v>
      </c>
      <c r="P927" s="180">
        <v>44174</v>
      </c>
      <c r="Q927" s="173">
        <f t="shared" si="163"/>
        <v>-0.30127837875245689</v>
      </c>
      <c r="R927"/>
    </row>
    <row r="928" spans="1:18" x14ac:dyDescent="0.25">
      <c r="A928" s="180">
        <v>44173</v>
      </c>
      <c r="B928">
        <v>1.2864045799999999</v>
      </c>
      <c r="C928">
        <v>1.0604040433499999</v>
      </c>
      <c r="D928" s="180">
        <v>44173</v>
      </c>
      <c r="E928" s="173">
        <f t="shared" si="164"/>
        <v>0.2131268152618743</v>
      </c>
      <c r="F928"/>
      <c r="M928" s="180">
        <v>44173</v>
      </c>
      <c r="N928">
        <v>11.350129577000001</v>
      </c>
      <c r="O928">
        <v>16.2603873154737</v>
      </c>
      <c r="P928" s="180">
        <v>44173</v>
      </c>
      <c r="Q928" s="173">
        <f t="shared" si="163"/>
        <v>-0.30197667762815239</v>
      </c>
      <c r="R928"/>
    </row>
    <row r="929" spans="1:18" x14ac:dyDescent="0.25">
      <c r="A929" s="180">
        <v>44172</v>
      </c>
      <c r="B929">
        <v>1.288613</v>
      </c>
      <c r="C929">
        <v>1.0632621681500001</v>
      </c>
      <c r="D929" s="180">
        <v>44172</v>
      </c>
      <c r="E929" s="173">
        <f t="shared" si="164"/>
        <v>0.21194286658585268</v>
      </c>
      <c r="F929"/>
      <c r="M929" s="180">
        <v>44172</v>
      </c>
      <c r="N929">
        <v>11.369614778000001</v>
      </c>
      <c r="O929">
        <v>16.262911038999999</v>
      </c>
      <c r="P929" s="180">
        <v>44172</v>
      </c>
      <c r="Q929" s="173">
        <f t="shared" si="163"/>
        <v>-0.30088686147673138</v>
      </c>
      <c r="R929"/>
    </row>
    <row r="930" spans="1:18" x14ac:dyDescent="0.25">
      <c r="A930" s="180">
        <v>44169</v>
      </c>
      <c r="B930">
        <v>1.2944101020000001</v>
      </c>
      <c r="C930">
        <v>1.0652083295500001</v>
      </c>
      <c r="D930" s="180">
        <v>44169</v>
      </c>
      <c r="E930" s="173">
        <f t="shared" si="164"/>
        <v>0.21517084131967576</v>
      </c>
      <c r="F930"/>
      <c r="M930" s="180">
        <v>44169</v>
      </c>
      <c r="N930">
        <v>11.420763429999999</v>
      </c>
      <c r="O930">
        <v>16.253656111263201</v>
      </c>
      <c r="P930" s="180">
        <v>44169</v>
      </c>
      <c r="Q930" s="173">
        <f t="shared" si="163"/>
        <v>-0.29734188100080328</v>
      </c>
      <c r="R930"/>
    </row>
    <row r="931" spans="1:18" x14ac:dyDescent="0.25">
      <c r="A931" s="180">
        <v>44168</v>
      </c>
      <c r="B931">
        <v>1.2714977460000001</v>
      </c>
      <c r="C931">
        <v>1.0419184074000001</v>
      </c>
      <c r="D931" s="180">
        <v>44168</v>
      </c>
      <c r="E931" s="173">
        <f t="shared" si="164"/>
        <v>0.22034291454058441</v>
      </c>
      <c r="F931"/>
      <c r="M931" s="180">
        <v>44168</v>
      </c>
      <c r="N931">
        <v>11.218604470000001</v>
      </c>
      <c r="O931">
        <v>15.894054675263201</v>
      </c>
      <c r="P931" s="180">
        <v>44168</v>
      </c>
      <c r="Q931" s="173">
        <f t="shared" si="163"/>
        <v>-0.29416346557180673</v>
      </c>
      <c r="R931"/>
    </row>
    <row r="932" spans="1:18" x14ac:dyDescent="0.25">
      <c r="A932" s="180">
        <v>44167</v>
      </c>
      <c r="B932">
        <v>1.261007752</v>
      </c>
      <c r="C932">
        <v>1.0382692484</v>
      </c>
      <c r="D932" s="180">
        <v>44167</v>
      </c>
      <c r="E932" s="173">
        <f t="shared" si="164"/>
        <v>0.21452865327875778</v>
      </c>
      <c r="F932"/>
      <c r="M932" s="180">
        <v>44167</v>
      </c>
      <c r="N932">
        <v>11.126049764999999</v>
      </c>
      <c r="O932">
        <v>15.837482517842099</v>
      </c>
      <c r="P932" s="180">
        <v>44167</v>
      </c>
      <c r="Q932" s="173">
        <f t="shared" si="163"/>
        <v>-0.29748621648259571</v>
      </c>
      <c r="R932"/>
    </row>
    <row r="933" spans="1:18" x14ac:dyDescent="0.25">
      <c r="A933" s="180">
        <v>44166</v>
      </c>
      <c r="B933">
        <v>1.2218082990000001</v>
      </c>
      <c r="C933">
        <v>1.01919800225</v>
      </c>
      <c r="D933" s="180">
        <v>44166</v>
      </c>
      <c r="E933" s="173">
        <f t="shared" si="164"/>
        <v>0.19879385193329846</v>
      </c>
      <c r="F933"/>
      <c r="M933" s="180">
        <v>44166</v>
      </c>
      <c r="N933">
        <v>10.780187448</v>
      </c>
      <c r="O933">
        <v>15.5415529602632</v>
      </c>
      <c r="P933" s="180">
        <v>44166</v>
      </c>
      <c r="Q933" s="173">
        <f t="shared" si="163"/>
        <v>-0.30636356125009567</v>
      </c>
      <c r="R933"/>
    </row>
    <row r="934" spans="1:18" x14ac:dyDescent="0.25">
      <c r="A934" s="180">
        <v>44165</v>
      </c>
      <c r="B934">
        <v>1.179296216</v>
      </c>
      <c r="C934">
        <v>0.99364105359999999</v>
      </c>
      <c r="D934" s="180">
        <v>44165</v>
      </c>
      <c r="E934" s="173">
        <f t="shared" si="164"/>
        <v>0.18684328885905446</v>
      </c>
      <c r="F934"/>
      <c r="M934" s="180">
        <v>44165</v>
      </c>
      <c r="N934">
        <v>10.405097329</v>
      </c>
      <c r="O934">
        <v>15.119083502947401</v>
      </c>
      <c r="P934" s="180">
        <v>44165</v>
      </c>
      <c r="Q934" s="173">
        <f t="shared" si="163"/>
        <v>-0.31179047149441491</v>
      </c>
      <c r="R934"/>
    </row>
    <row r="935" spans="1:18" x14ac:dyDescent="0.25">
      <c r="A935" s="180">
        <v>44162</v>
      </c>
      <c r="B935">
        <v>1.20745357</v>
      </c>
      <c r="C935">
        <v>1.0343144915</v>
      </c>
      <c r="D935" s="180">
        <v>44162</v>
      </c>
      <c r="E935" s="173">
        <f t="shared" si="164"/>
        <v>0.167395004056172</v>
      </c>
      <c r="F935"/>
      <c r="M935" s="180">
        <v>44162</v>
      </c>
      <c r="N935">
        <v>10.653533640999999</v>
      </c>
      <c r="O935">
        <v>15.7261025990526</v>
      </c>
      <c r="P935" s="180">
        <v>44162</v>
      </c>
      <c r="Q935" s="173">
        <f t="shared" si="163"/>
        <v>-0.32255728500449893</v>
      </c>
      <c r="R935"/>
    </row>
    <row r="936" spans="1:18" x14ac:dyDescent="0.25">
      <c r="A936" s="180">
        <v>44160</v>
      </c>
      <c r="B936">
        <v>1.2576951220000001</v>
      </c>
      <c r="C936">
        <v>1.0521572062</v>
      </c>
      <c r="D936" s="180">
        <v>44160</v>
      </c>
      <c r="E936" s="173">
        <f t="shared" si="164"/>
        <v>0.19534905486445941</v>
      </c>
      <c r="F936"/>
      <c r="M936" s="180">
        <v>44160</v>
      </c>
      <c r="N936">
        <v>11.096821964</v>
      </c>
      <c r="O936">
        <v>15.9777719476842</v>
      </c>
      <c r="P936" s="180">
        <v>44160</v>
      </c>
      <c r="Q936" s="173">
        <f t="shared" si="163"/>
        <v>-0.30548376830423091</v>
      </c>
      <c r="R936"/>
    </row>
    <row r="937" spans="1:18" x14ac:dyDescent="0.25">
      <c r="A937" s="180">
        <v>44159</v>
      </c>
      <c r="B937">
        <v>1.2825398459999999</v>
      </c>
      <c r="C937">
        <v>1.0633382172500001</v>
      </c>
      <c r="D937" s="180">
        <v>44159</v>
      </c>
      <c r="E937" s="173">
        <f t="shared" si="164"/>
        <v>0.20614478553860122</v>
      </c>
      <c r="F937"/>
      <c r="M937" s="180">
        <v>44159</v>
      </c>
      <c r="N937">
        <v>11.316030475</v>
      </c>
      <c r="O937">
        <v>16.202683787736799</v>
      </c>
      <c r="P937" s="180">
        <v>44159</v>
      </c>
      <c r="Q937" s="173">
        <f t="shared" si="163"/>
        <v>-0.30159530215823399</v>
      </c>
      <c r="R937"/>
    </row>
    <row r="938" spans="1:18" x14ac:dyDescent="0.25">
      <c r="A938" s="180">
        <v>44158</v>
      </c>
      <c r="B938">
        <v>1.2184956689999999</v>
      </c>
      <c r="C938">
        <v>1.01316456395</v>
      </c>
      <c r="D938" s="180">
        <v>44158</v>
      </c>
      <c r="E938" s="173">
        <f t="shared" si="164"/>
        <v>0.20266313327173682</v>
      </c>
      <c r="F938"/>
      <c r="M938" s="180">
        <v>44158</v>
      </c>
      <c r="N938">
        <v>10.750959646</v>
      </c>
      <c r="O938">
        <v>15.4300688733684</v>
      </c>
      <c r="P938" s="180">
        <v>44158</v>
      </c>
      <c r="Q938" s="173">
        <f t="shared" si="163"/>
        <v>-0.30324616602614979</v>
      </c>
      <c r="R938"/>
    </row>
    <row r="939" spans="1:18" x14ac:dyDescent="0.25">
      <c r="A939" s="180">
        <v>44155</v>
      </c>
      <c r="B939">
        <v>1.1977917330000001</v>
      </c>
      <c r="C939">
        <v>0.99519226100000002</v>
      </c>
      <c r="D939" s="180">
        <v>44155</v>
      </c>
      <c r="E939" s="173">
        <f t="shared" si="164"/>
        <v>0.20357822296208558</v>
      </c>
      <c r="F939"/>
      <c r="M939" s="180">
        <v>44155</v>
      </c>
      <c r="N939">
        <v>10.568285887</v>
      </c>
      <c r="O939">
        <v>15.1177240693158</v>
      </c>
      <c r="P939" s="180">
        <v>44155</v>
      </c>
      <c r="Q939" s="173">
        <f t="shared" si="163"/>
        <v>-0.30093406662645211</v>
      </c>
      <c r="R939"/>
    </row>
    <row r="940" spans="1:18" x14ac:dyDescent="0.25">
      <c r="A940" s="180">
        <v>44154</v>
      </c>
      <c r="B940">
        <v>1.1972396279999999</v>
      </c>
      <c r="C940">
        <v>1.00587314195</v>
      </c>
      <c r="D940" s="180">
        <v>44154</v>
      </c>
      <c r="E940" s="173">
        <f t="shared" si="164"/>
        <v>0.19024912592756393</v>
      </c>
      <c r="F940"/>
      <c r="M940" s="180">
        <v>44154</v>
      </c>
      <c r="N940">
        <v>10.563414587</v>
      </c>
      <c r="O940">
        <v>15.2833545956842</v>
      </c>
      <c r="P940" s="180">
        <v>44154</v>
      </c>
      <c r="Q940" s="173">
        <f t="shared" si="163"/>
        <v>-0.30882879665810037</v>
      </c>
      <c r="R940"/>
    </row>
    <row r="941" spans="1:18" x14ac:dyDescent="0.25">
      <c r="A941" s="180">
        <v>44153</v>
      </c>
      <c r="B941">
        <v>1.202208572</v>
      </c>
      <c r="C941">
        <v>1.00472005535</v>
      </c>
      <c r="D941" s="180">
        <v>44153</v>
      </c>
      <c r="E941" s="173">
        <f t="shared" si="164"/>
        <v>0.19656073908189656</v>
      </c>
      <c r="F941"/>
      <c r="M941" s="180">
        <v>44153</v>
      </c>
      <c r="N941">
        <v>10.607256289</v>
      </c>
      <c r="O941">
        <v>15.269640597947401</v>
      </c>
      <c r="P941" s="180">
        <v>44153</v>
      </c>
      <c r="Q941" s="173">
        <f t="shared" si="163"/>
        <v>-0.30533687279935945</v>
      </c>
      <c r="R941"/>
    </row>
    <row r="942" spans="1:18" x14ac:dyDescent="0.25">
      <c r="A942" s="180">
        <v>44152</v>
      </c>
      <c r="B942">
        <v>1.226777244</v>
      </c>
      <c r="C942">
        <v>1.0216496714500001</v>
      </c>
      <c r="D942" s="180">
        <v>44152</v>
      </c>
      <c r="E942" s="173">
        <f t="shared" si="164"/>
        <v>0.20078073559096615</v>
      </c>
      <c r="F942"/>
      <c r="M942" s="180">
        <v>44152</v>
      </c>
      <c r="N942">
        <v>10.824029149999999</v>
      </c>
      <c r="O942">
        <v>15.536805780421099</v>
      </c>
      <c r="P942" s="180">
        <v>44152</v>
      </c>
      <c r="Q942" s="173">
        <f t="shared" si="163"/>
        <v>-0.30332982834605327</v>
      </c>
      <c r="R942"/>
    </row>
    <row r="943" spans="1:18" x14ac:dyDescent="0.25">
      <c r="A943" s="180">
        <v>44151</v>
      </c>
      <c r="B943">
        <v>1.2364390810000001</v>
      </c>
      <c r="C943">
        <v>1.0281513714499999</v>
      </c>
      <c r="D943" s="180">
        <v>44151</v>
      </c>
      <c r="E943" s="173">
        <f t="shared" si="164"/>
        <v>0.2025846731656375</v>
      </c>
      <c r="F943"/>
      <c r="M943" s="180">
        <v>44151</v>
      </c>
      <c r="N943">
        <v>10.909276904</v>
      </c>
      <c r="O943">
        <v>15.6204516732105</v>
      </c>
      <c r="P943" s="180">
        <v>44151</v>
      </c>
      <c r="Q943" s="173">
        <f t="shared" si="163"/>
        <v>-0.30160297971986894</v>
      </c>
      <c r="R943"/>
    </row>
    <row r="944" spans="1:18" x14ac:dyDescent="0.25">
      <c r="A944" s="180">
        <v>44148</v>
      </c>
      <c r="B944">
        <v>1.1917185779999999</v>
      </c>
      <c r="C944">
        <v>0.98678188425000002</v>
      </c>
      <c r="D944" s="180">
        <v>44148</v>
      </c>
      <c r="E944" s="173">
        <f t="shared" si="164"/>
        <v>0.2076818565693079</v>
      </c>
      <c r="F944"/>
      <c r="M944" s="180">
        <v>44148</v>
      </c>
      <c r="N944">
        <v>10.514701584000001</v>
      </c>
      <c r="O944">
        <v>15.020035113</v>
      </c>
      <c r="P944" s="180">
        <v>44148</v>
      </c>
      <c r="Q944" s="173">
        <f t="shared" si="163"/>
        <v>-0.29995492654345296</v>
      </c>
      <c r="R944"/>
    </row>
    <row r="945" spans="1:18" x14ac:dyDescent="0.25">
      <c r="A945" s="180">
        <v>44147</v>
      </c>
      <c r="B945">
        <v>1.1784680590000001</v>
      </c>
      <c r="C945">
        <v>0.96191641544999995</v>
      </c>
      <c r="D945" s="180">
        <v>44147</v>
      </c>
      <c r="E945" s="173">
        <f t="shared" si="164"/>
        <v>0.2251252188566652</v>
      </c>
      <c r="F945"/>
      <c r="M945" s="180">
        <v>44147</v>
      </c>
      <c r="N945">
        <v>10.397790378</v>
      </c>
      <c r="O945">
        <v>14.6284119536316</v>
      </c>
      <c r="P945" s="180">
        <v>44147</v>
      </c>
      <c r="Q945" s="173">
        <f t="shared" si="163"/>
        <v>-0.2892057995797227</v>
      </c>
      <c r="R945"/>
    </row>
    <row r="946" spans="1:18" x14ac:dyDescent="0.25">
      <c r="A946" s="180">
        <v>44146</v>
      </c>
      <c r="B946">
        <v>1.2063493599999999</v>
      </c>
      <c r="C946">
        <v>0.98042343755000005</v>
      </c>
      <c r="D946" s="180">
        <v>44146</v>
      </c>
      <c r="E946" s="173">
        <f t="shared" si="164"/>
        <v>0.2304370885038925</v>
      </c>
      <c r="F946"/>
      <c r="M946" s="180">
        <v>44146</v>
      </c>
      <c r="N946">
        <v>10.643791041</v>
      </c>
      <c r="O946">
        <v>14.9551259598947</v>
      </c>
      <c r="P946" s="180">
        <v>44146</v>
      </c>
      <c r="Q946" s="173">
        <f t="shared" si="163"/>
        <v>-0.28828476138926856</v>
      </c>
      <c r="R946"/>
    </row>
    <row r="947" spans="1:18" x14ac:dyDescent="0.25">
      <c r="A947" s="180">
        <v>44145</v>
      </c>
      <c r="B947">
        <v>1.249137495</v>
      </c>
      <c r="C947">
        <v>1.0125753770000001</v>
      </c>
      <c r="D947" s="180">
        <v>44145</v>
      </c>
      <c r="E947" s="173">
        <f t="shared" si="164"/>
        <v>0.23362420553902122</v>
      </c>
      <c r="F947"/>
      <c r="M947" s="180">
        <v>44145</v>
      </c>
      <c r="N947">
        <v>11.02131681</v>
      </c>
      <c r="O947">
        <v>15.5019087411579</v>
      </c>
      <c r="P947" s="180">
        <v>44145</v>
      </c>
      <c r="Q947" s="173">
        <f t="shared" si="163"/>
        <v>-0.28903485409263391</v>
      </c>
      <c r="R947"/>
    </row>
    <row r="948" spans="1:18" x14ac:dyDescent="0.25">
      <c r="A948" s="180">
        <v>44144</v>
      </c>
      <c r="B948">
        <v>1.2565909120000001</v>
      </c>
      <c r="C948">
        <v>0.99728822100000003</v>
      </c>
      <c r="D948" s="180">
        <v>44144</v>
      </c>
      <c r="E948" s="173">
        <f t="shared" si="164"/>
        <v>0.26000777462305957</v>
      </c>
      <c r="F948"/>
      <c r="M948" s="180">
        <v>44144</v>
      </c>
      <c r="N948">
        <v>11.087079363000001</v>
      </c>
      <c r="O948">
        <v>15.2844089862632</v>
      </c>
      <c r="P948" s="180">
        <v>44144</v>
      </c>
      <c r="Q948" s="173">
        <f t="shared" si="163"/>
        <v>-0.27461510792046534</v>
      </c>
      <c r="R948"/>
    </row>
    <row r="949" spans="1:18" x14ac:dyDescent="0.25">
      <c r="A949" s="180">
        <v>44141</v>
      </c>
      <c r="B949">
        <v>1.0542166529999999</v>
      </c>
      <c r="C949">
        <v>0.85565503870000004</v>
      </c>
      <c r="D949" s="180">
        <v>44141</v>
      </c>
      <c r="E949" s="173">
        <f t="shared" si="164"/>
        <v>0.23205802025273559</v>
      </c>
      <c r="F949"/>
      <c r="M949" s="180">
        <v>44141</v>
      </c>
      <c r="N949">
        <v>8.9420642790000002</v>
      </c>
      <c r="O949">
        <v>12.871475203210499</v>
      </c>
      <c r="P949" s="180">
        <v>44141</v>
      </c>
      <c r="Q949" s="173">
        <f t="shared" si="163"/>
        <v>-0.30528054183178599</v>
      </c>
      <c r="R949"/>
    </row>
    <row r="950" spans="1:18" x14ac:dyDescent="0.25">
      <c r="A950" s="180">
        <v>44140</v>
      </c>
      <c r="B950">
        <v>1.0703873610000001</v>
      </c>
      <c r="C950">
        <v>0.87460859719999995</v>
      </c>
      <c r="D950" s="180">
        <v>44140</v>
      </c>
      <c r="E950" s="173">
        <f t="shared" si="164"/>
        <v>0.22384728943526574</v>
      </c>
      <c r="F950"/>
      <c r="M950" s="180">
        <v>44140</v>
      </c>
      <c r="N950">
        <v>9.0792272670000003</v>
      </c>
      <c r="O950">
        <v>13.6538196993158</v>
      </c>
      <c r="P950" s="180">
        <v>44140</v>
      </c>
      <c r="Q950" s="173">
        <f t="shared" si="163"/>
        <v>-0.33504122165499484</v>
      </c>
      <c r="R950"/>
    </row>
    <row r="951" spans="1:18" x14ac:dyDescent="0.25">
      <c r="A951" s="180">
        <v>44139</v>
      </c>
      <c r="B951">
        <v>1.01251325</v>
      </c>
      <c r="C951">
        <v>0.83589260399999998</v>
      </c>
      <c r="D951" s="180">
        <v>44139</v>
      </c>
      <c r="E951" s="173">
        <f t="shared" si="164"/>
        <v>0.21129585924653074</v>
      </c>
      <c r="F951"/>
      <c r="M951" s="180">
        <v>44139</v>
      </c>
      <c r="N951">
        <v>8.5883281520000008</v>
      </c>
      <c r="O951">
        <v>12.819316154789499</v>
      </c>
      <c r="P951" s="180">
        <v>44139</v>
      </c>
      <c r="Q951" s="173">
        <f t="shared" si="163"/>
        <v>-0.33004787086156184</v>
      </c>
      <c r="R951"/>
    </row>
    <row r="952" spans="1:18" x14ac:dyDescent="0.25">
      <c r="A952" s="180">
        <v>44138</v>
      </c>
      <c r="B952">
        <v>1.100459203</v>
      </c>
      <c r="C952">
        <v>0.89969099605000002</v>
      </c>
      <c r="D952" s="180">
        <v>44138</v>
      </c>
      <c r="E952" s="173">
        <f t="shared" si="164"/>
        <v>0.22315240213745827</v>
      </c>
      <c r="F952"/>
      <c r="M952" s="180">
        <v>44138</v>
      </c>
      <c r="N952">
        <v>9.3343022980000008</v>
      </c>
      <c r="O952">
        <v>13.8151944237368</v>
      </c>
      <c r="P952" s="180">
        <v>44138</v>
      </c>
      <c r="Q952" s="173">
        <f t="shared" si="163"/>
        <v>-0.32434520921673615</v>
      </c>
      <c r="R952"/>
    </row>
    <row r="953" spans="1:18" x14ac:dyDescent="0.25">
      <c r="A953" s="180">
        <v>44137</v>
      </c>
      <c r="B953">
        <v>1.0545003500000001</v>
      </c>
      <c r="C953">
        <v>0.87666120970000005</v>
      </c>
      <c r="D953" s="180">
        <v>44137</v>
      </c>
      <c r="E953" s="173">
        <f t="shared" si="164"/>
        <v>0.20285959767839837</v>
      </c>
      <c r="F953"/>
      <c r="M953" s="180">
        <v>44137</v>
      </c>
      <c r="N953">
        <v>8.9444706469999993</v>
      </c>
      <c r="O953">
        <v>13.438621198263199</v>
      </c>
      <c r="P953" s="180">
        <v>44137</v>
      </c>
      <c r="Q953" s="173">
        <f t="shared" si="163"/>
        <v>-0.33442050973533072</v>
      </c>
      <c r="R953"/>
    </row>
    <row r="954" spans="1:18" x14ac:dyDescent="0.25">
      <c r="A954" s="180">
        <v>44134</v>
      </c>
      <c r="B954">
        <v>1.034925283</v>
      </c>
      <c r="C954">
        <v>0.86992684384999996</v>
      </c>
      <c r="D954" s="180">
        <v>44134</v>
      </c>
      <c r="E954" s="173">
        <f t="shared" si="164"/>
        <v>0.18966932715833104</v>
      </c>
      <c r="F954"/>
      <c r="M954" s="180">
        <v>44134</v>
      </c>
      <c r="N954">
        <v>8.7784312399999997</v>
      </c>
      <c r="O954">
        <v>13.100782142736801</v>
      </c>
      <c r="P954" s="180">
        <v>44134</v>
      </c>
      <c r="Q954" s="173">
        <f t="shared" si="163"/>
        <v>-0.32993075189279092</v>
      </c>
      <c r="R954"/>
    </row>
    <row r="955" spans="1:18" x14ac:dyDescent="0.25">
      <c r="A955" s="180">
        <v>44133</v>
      </c>
      <c r="B955">
        <v>1.0150665189999999</v>
      </c>
      <c r="C955">
        <v>0.85744711939999996</v>
      </c>
      <c r="D955" s="180">
        <v>44133</v>
      </c>
      <c r="E955" s="173">
        <f t="shared" si="164"/>
        <v>0.18382404702728999</v>
      </c>
      <c r="F955"/>
      <c r="M955" s="180">
        <v>44133</v>
      </c>
      <c r="N955">
        <v>8.6099854659999995</v>
      </c>
      <c r="O955">
        <v>12.852829019263201</v>
      </c>
      <c r="P955" s="180">
        <v>44133</v>
      </c>
      <c r="Q955" s="173">
        <f t="shared" si="163"/>
        <v>-0.33010970167767983</v>
      </c>
      <c r="R955"/>
    </row>
    <row r="956" spans="1:18" x14ac:dyDescent="0.25">
      <c r="A956" s="180">
        <v>44132</v>
      </c>
      <c r="B956">
        <v>0.993789272</v>
      </c>
      <c r="C956">
        <v>0.83384321220000002</v>
      </c>
      <c r="D956" s="180">
        <v>44132</v>
      </c>
      <c r="E956" s="173">
        <f t="shared" si="164"/>
        <v>0.19181790708351584</v>
      </c>
      <c r="F956"/>
      <c r="M956" s="180">
        <v>44132</v>
      </c>
      <c r="N956">
        <v>8.4295078500000002</v>
      </c>
      <c r="O956">
        <v>12.4989386993684</v>
      </c>
      <c r="P956" s="180">
        <v>44132</v>
      </c>
      <c r="Q956" s="173">
        <f t="shared" si="163"/>
        <v>-0.32558211118949143</v>
      </c>
      <c r="R956"/>
    </row>
    <row r="957" spans="1:18" x14ac:dyDescent="0.25">
      <c r="A957" s="180">
        <v>44131</v>
      </c>
      <c r="B957">
        <v>1.024995901</v>
      </c>
      <c r="C957">
        <v>0.84846114829999997</v>
      </c>
      <c r="D957" s="180">
        <v>44131</v>
      </c>
      <c r="E957" s="173">
        <f t="shared" si="164"/>
        <v>0.2080646274183679</v>
      </c>
      <c r="F957"/>
      <c r="M957" s="180">
        <v>44131</v>
      </c>
      <c r="N957">
        <v>8.6942083530000005</v>
      </c>
      <c r="O957">
        <v>12.7107986113158</v>
      </c>
      <c r="P957" s="180">
        <v>44131</v>
      </c>
      <c r="Q957" s="173">
        <f t="shared" si="163"/>
        <v>-0.31599826109588636</v>
      </c>
      <c r="R957"/>
    </row>
    <row r="958" spans="1:18" x14ac:dyDescent="0.25">
      <c r="A958" s="180">
        <v>44130</v>
      </c>
      <c r="B958">
        <v>1.0567699230000001</v>
      </c>
      <c r="C958">
        <v>0.88061524125000001</v>
      </c>
      <c r="D958" s="180">
        <v>44130</v>
      </c>
      <c r="E958" s="173">
        <f t="shared" si="164"/>
        <v>0.20003592204463227</v>
      </c>
      <c r="F958"/>
      <c r="M958" s="180">
        <v>44130</v>
      </c>
      <c r="N958">
        <v>8.9637215930000007</v>
      </c>
      <c r="O958">
        <v>13.184419376052601</v>
      </c>
      <c r="P958" s="180">
        <v>44130</v>
      </c>
      <c r="Q958" s="173">
        <f t="shared" si="163"/>
        <v>-0.32012769486981169</v>
      </c>
      <c r="R958"/>
    </row>
    <row r="959" spans="1:18" x14ac:dyDescent="0.25">
      <c r="A959" s="180">
        <v>44127</v>
      </c>
      <c r="B959">
        <v>1.0882602480000001</v>
      </c>
      <c r="C959">
        <v>0.89950269410000006</v>
      </c>
      <c r="D959" s="180">
        <v>44127</v>
      </c>
      <c r="E959" s="173">
        <f t="shared" si="164"/>
        <v>0.20984656870745888</v>
      </c>
      <c r="F959"/>
      <c r="M959" s="180">
        <v>44127</v>
      </c>
      <c r="N959">
        <v>9.230828464</v>
      </c>
      <c r="O959">
        <v>13.475738598473701</v>
      </c>
      <c r="P959" s="180">
        <v>44127</v>
      </c>
      <c r="Q959" s="173">
        <f t="shared" ref="Q959:Q1022" si="165">(N959-O959)/O959</f>
        <v>-0.31500389410599661</v>
      </c>
      <c r="R959"/>
    </row>
    <row r="960" spans="1:18" x14ac:dyDescent="0.25">
      <c r="A960" s="180">
        <v>44126</v>
      </c>
      <c r="B960">
        <v>1.0998918099999999</v>
      </c>
      <c r="C960">
        <v>0.88905466990000004</v>
      </c>
      <c r="D960" s="180">
        <v>44126</v>
      </c>
      <c r="E960" s="173">
        <f t="shared" ref="E960:E1023" si="166">(B960-C960)/C960</f>
        <v>0.23714755373110477</v>
      </c>
      <c r="F960"/>
      <c r="M960" s="180">
        <v>44126</v>
      </c>
      <c r="N960">
        <v>9.3294895610000008</v>
      </c>
      <c r="O960">
        <v>13.3682027950526</v>
      </c>
      <c r="P960" s="180">
        <v>44126</v>
      </c>
      <c r="Q960" s="173">
        <f t="shared" si="165"/>
        <v>-0.30211340267423792</v>
      </c>
      <c r="R960"/>
    </row>
    <row r="961" spans="1:18" x14ac:dyDescent="0.25">
      <c r="A961" s="180">
        <v>44125</v>
      </c>
      <c r="B961">
        <v>1.087692855</v>
      </c>
      <c r="C961">
        <v>0.84471599539999997</v>
      </c>
      <c r="D961" s="180">
        <v>44125</v>
      </c>
      <c r="E961" s="173">
        <f t="shared" si="166"/>
        <v>0.28764325634078086</v>
      </c>
      <c r="F961"/>
      <c r="M961" s="180">
        <v>44125</v>
      </c>
      <c r="N961">
        <v>9.2260157280000001</v>
      </c>
      <c r="O961">
        <v>12.6824749844737</v>
      </c>
      <c r="P961" s="180">
        <v>44125</v>
      </c>
      <c r="Q961" s="173">
        <f t="shared" si="165"/>
        <v>-0.2725382278068918</v>
      </c>
      <c r="R961"/>
    </row>
    <row r="962" spans="1:18" x14ac:dyDescent="0.25">
      <c r="A962" s="180">
        <v>44124</v>
      </c>
      <c r="B962">
        <v>1.0669830010000001</v>
      </c>
      <c r="C962">
        <v>0.83625900649999996</v>
      </c>
      <c r="D962" s="180">
        <v>44124</v>
      </c>
      <c r="E962" s="173">
        <f t="shared" si="166"/>
        <v>0.27590016096287046</v>
      </c>
      <c r="F962"/>
      <c r="M962" s="180">
        <v>44124</v>
      </c>
      <c r="N962">
        <v>9.0503508480000008</v>
      </c>
      <c r="O962">
        <v>12.5549127828421</v>
      </c>
      <c r="P962" s="180">
        <v>44124</v>
      </c>
      <c r="Q962" s="173">
        <f t="shared" si="165"/>
        <v>-0.27913869219637538</v>
      </c>
      <c r="R962"/>
    </row>
    <row r="963" spans="1:18" x14ac:dyDescent="0.25">
      <c r="A963" s="180">
        <v>44123</v>
      </c>
      <c r="B963">
        <v>1.040031822</v>
      </c>
      <c r="C963">
        <v>0.81507678475000001</v>
      </c>
      <c r="D963" s="180">
        <v>44123</v>
      </c>
      <c r="E963" s="173">
        <f t="shared" si="166"/>
        <v>0.27599244814584933</v>
      </c>
      <c r="F963"/>
      <c r="M963" s="180">
        <v>44123</v>
      </c>
      <c r="N963">
        <v>8.8217458680000007</v>
      </c>
      <c r="O963">
        <v>12.1895402417368</v>
      </c>
      <c r="P963" s="180">
        <v>44123</v>
      </c>
      <c r="Q963" s="173">
        <f t="shared" si="165"/>
        <v>-0.27628559461213498</v>
      </c>
      <c r="R963"/>
    </row>
    <row r="964" spans="1:18" x14ac:dyDescent="0.25">
      <c r="A964" s="180">
        <v>44120</v>
      </c>
      <c r="B964">
        <v>1.040315519</v>
      </c>
      <c r="C964">
        <v>0.82230200544999998</v>
      </c>
      <c r="D964" s="180">
        <v>44120</v>
      </c>
      <c r="E964" s="173">
        <f t="shared" si="166"/>
        <v>0.26512584440395881</v>
      </c>
      <c r="F964"/>
      <c r="M964" s="180">
        <v>44120</v>
      </c>
      <c r="N964">
        <v>8.8241522359999998</v>
      </c>
      <c r="O964">
        <v>12.2875014698421</v>
      </c>
      <c r="P964" s="180">
        <v>44120</v>
      </c>
      <c r="Q964" s="173">
        <f t="shared" si="165"/>
        <v>-0.28185951735935832</v>
      </c>
      <c r="R964"/>
    </row>
    <row r="965" spans="1:18" x14ac:dyDescent="0.25">
      <c r="A965" s="180">
        <v>44119</v>
      </c>
      <c r="B965">
        <v>1.0440035750000001</v>
      </c>
      <c r="C965">
        <v>0.82734895114999996</v>
      </c>
      <c r="D965" s="180">
        <v>44119</v>
      </c>
      <c r="E965" s="173">
        <f t="shared" si="166"/>
        <v>0.26186607664015787</v>
      </c>
      <c r="F965"/>
      <c r="M965" s="180">
        <v>44119</v>
      </c>
      <c r="N965">
        <v>8.8554350230000001</v>
      </c>
      <c r="O965">
        <v>12.4004803054737</v>
      </c>
      <c r="P965" s="180">
        <v>44119</v>
      </c>
      <c r="Q965" s="173">
        <f t="shared" si="165"/>
        <v>-0.28587967523394076</v>
      </c>
      <c r="R965"/>
    </row>
    <row r="966" spans="1:18" x14ac:dyDescent="0.25">
      <c r="A966" s="180">
        <v>44118</v>
      </c>
      <c r="B966">
        <v>1.024144811</v>
      </c>
      <c r="C966">
        <v>0.81005750909999996</v>
      </c>
      <c r="D966" s="180">
        <v>44118</v>
      </c>
      <c r="E966" s="173">
        <f t="shared" si="166"/>
        <v>0.26428654693647358</v>
      </c>
      <c r="F966"/>
      <c r="M966" s="180">
        <v>44118</v>
      </c>
      <c r="N966">
        <v>8.6869892479999997</v>
      </c>
      <c r="O966">
        <v>12.106935035052601</v>
      </c>
      <c r="P966" s="180">
        <v>44118</v>
      </c>
      <c r="Q966" s="173">
        <f t="shared" si="165"/>
        <v>-0.28247824714934078</v>
      </c>
      <c r="R966"/>
    </row>
    <row r="967" spans="1:18" x14ac:dyDescent="0.25">
      <c r="A967" s="180">
        <v>44117</v>
      </c>
      <c r="B967">
        <v>1.0352089790000001</v>
      </c>
      <c r="C967">
        <v>0.82021943470000003</v>
      </c>
      <c r="D967" s="180">
        <v>44117</v>
      </c>
      <c r="E967" s="173">
        <f t="shared" si="166"/>
        <v>0.26211222900202763</v>
      </c>
      <c r="F967"/>
      <c r="M967" s="180">
        <v>44117</v>
      </c>
      <c r="N967">
        <v>8.7808376090000007</v>
      </c>
      <c r="O967">
        <v>12.2744786195789</v>
      </c>
      <c r="P967" s="180">
        <v>44117</v>
      </c>
      <c r="Q967" s="173">
        <f t="shared" si="165"/>
        <v>-0.28462642845018504</v>
      </c>
      <c r="R967"/>
    </row>
    <row r="968" spans="1:18" x14ac:dyDescent="0.25">
      <c r="A968" s="180">
        <v>44116</v>
      </c>
      <c r="B968">
        <v>1.061025372</v>
      </c>
      <c r="C968">
        <v>0.84540758270000005</v>
      </c>
      <c r="D968" s="180">
        <v>44116</v>
      </c>
      <c r="E968" s="173">
        <f t="shared" si="166"/>
        <v>0.25504596092144793</v>
      </c>
      <c r="F968"/>
      <c r="M968" s="180">
        <v>44116</v>
      </c>
      <c r="N968">
        <v>8.9998171159999991</v>
      </c>
      <c r="O968">
        <v>12.6734910064211</v>
      </c>
      <c r="P968" s="180">
        <v>44116</v>
      </c>
      <c r="Q968" s="173">
        <f t="shared" si="165"/>
        <v>-0.2898707142775272</v>
      </c>
      <c r="R968"/>
    </row>
    <row r="969" spans="1:18" x14ac:dyDescent="0.25">
      <c r="A969" s="180">
        <v>44113</v>
      </c>
      <c r="B969">
        <v>1.0553514399999999</v>
      </c>
      <c r="C969">
        <v>0.83668551204999997</v>
      </c>
      <c r="D969" s="180">
        <v>44113</v>
      </c>
      <c r="E969" s="173">
        <f t="shared" si="166"/>
        <v>0.26134781205214963</v>
      </c>
      <c r="F969"/>
      <c r="M969" s="180">
        <v>44113</v>
      </c>
      <c r="N969">
        <v>8.9516897520000001</v>
      </c>
      <c r="O969">
        <v>12.519782797052599</v>
      </c>
      <c r="P969" s="180">
        <v>44113</v>
      </c>
      <c r="Q969" s="173">
        <f t="shared" si="165"/>
        <v>-0.28499640152643846</v>
      </c>
      <c r="R969"/>
    </row>
    <row r="970" spans="1:18" x14ac:dyDescent="0.25">
      <c r="A970" s="180">
        <v>44112</v>
      </c>
      <c r="B970">
        <v>1.063011248</v>
      </c>
      <c r="C970">
        <v>0.84622336639999995</v>
      </c>
      <c r="D970" s="180">
        <v>44112</v>
      </c>
      <c r="E970" s="173">
        <f t="shared" si="166"/>
        <v>0.25618281201836601</v>
      </c>
      <c r="F970"/>
      <c r="M970" s="180">
        <v>44112</v>
      </c>
      <c r="N970">
        <v>9.0166616939999997</v>
      </c>
      <c r="O970">
        <v>12.6879104015789</v>
      </c>
      <c r="P970" s="180">
        <v>44112</v>
      </c>
      <c r="Q970" s="173">
        <f t="shared" si="165"/>
        <v>-0.2893501444589367</v>
      </c>
      <c r="R970"/>
    </row>
    <row r="971" spans="1:18" x14ac:dyDescent="0.25">
      <c r="A971" s="180">
        <v>44111</v>
      </c>
      <c r="B971">
        <v>1.0468405409999999</v>
      </c>
      <c r="C971">
        <v>0.83557840935000005</v>
      </c>
      <c r="D971" s="180">
        <v>44111</v>
      </c>
      <c r="E971" s="173">
        <f t="shared" si="166"/>
        <v>0.25283340173227015</v>
      </c>
      <c r="F971"/>
      <c r="M971" s="180">
        <v>44111</v>
      </c>
      <c r="N971">
        <v>8.8794987049999996</v>
      </c>
      <c r="O971">
        <v>12.548599477</v>
      </c>
      <c r="P971" s="180">
        <v>44111</v>
      </c>
      <c r="Q971" s="173">
        <f t="shared" si="165"/>
        <v>-0.29239125678726136</v>
      </c>
      <c r="R971"/>
    </row>
    <row r="972" spans="1:18" x14ac:dyDescent="0.25">
      <c r="A972" s="180">
        <v>44110</v>
      </c>
      <c r="B972">
        <v>1.0147828219999999</v>
      </c>
      <c r="C972">
        <v>0.81033304859999999</v>
      </c>
      <c r="D972" s="180">
        <v>44110</v>
      </c>
      <c r="E972" s="173">
        <f t="shared" si="166"/>
        <v>0.25230338779002615</v>
      </c>
      <c r="F972"/>
      <c r="M972" s="180">
        <v>44110</v>
      </c>
      <c r="N972">
        <v>8.6075790970000003</v>
      </c>
      <c r="O972">
        <v>12.169960224368401</v>
      </c>
      <c r="P972" s="180">
        <v>44110</v>
      </c>
      <c r="Q972" s="173">
        <f t="shared" si="165"/>
        <v>-0.29271920874772472</v>
      </c>
      <c r="R972"/>
    </row>
    <row r="973" spans="1:18" x14ac:dyDescent="0.25">
      <c r="A973" s="180">
        <v>44109</v>
      </c>
      <c r="B973">
        <v>1.0102436770000001</v>
      </c>
      <c r="C973">
        <v>0.80926201595000002</v>
      </c>
      <c r="D973" s="180">
        <v>44109</v>
      </c>
      <c r="E973" s="173">
        <f t="shared" si="166"/>
        <v>0.24835177864373856</v>
      </c>
      <c r="F973"/>
      <c r="M973" s="180">
        <v>44109</v>
      </c>
      <c r="N973">
        <v>8.5690772059999993</v>
      </c>
      <c r="O973">
        <v>12.1483607555263</v>
      </c>
      <c r="P973" s="180">
        <v>44109</v>
      </c>
      <c r="Q973" s="173">
        <f t="shared" si="165"/>
        <v>-0.29463098944424093</v>
      </c>
      <c r="R973"/>
    </row>
    <row r="974" spans="1:18" x14ac:dyDescent="0.25">
      <c r="A974" s="180">
        <v>44106</v>
      </c>
      <c r="B974">
        <v>0.95236956500000003</v>
      </c>
      <c r="C974">
        <v>0.77675078394999997</v>
      </c>
      <c r="D974" s="180">
        <v>44106</v>
      </c>
      <c r="E974" s="173">
        <f t="shared" si="166"/>
        <v>0.22609411497073528</v>
      </c>
      <c r="F974"/>
      <c r="M974" s="180">
        <v>44106</v>
      </c>
      <c r="N974">
        <v>8.0781780899999998</v>
      </c>
      <c r="O974">
        <v>11.6491307945789</v>
      </c>
      <c r="P974" s="180">
        <v>44106</v>
      </c>
      <c r="Q974" s="173">
        <f t="shared" si="165"/>
        <v>-0.30654241655872705</v>
      </c>
      <c r="R974"/>
    </row>
    <row r="975" spans="1:18" x14ac:dyDescent="0.25">
      <c r="A975" s="180">
        <v>44105</v>
      </c>
      <c r="B975">
        <v>0.931092319</v>
      </c>
      <c r="C975">
        <v>0.75541688870000001</v>
      </c>
      <c r="D975" s="180">
        <v>44105</v>
      </c>
      <c r="E975" s="173">
        <f t="shared" si="166"/>
        <v>0.23255427953473551</v>
      </c>
      <c r="F975"/>
      <c r="M975" s="180">
        <v>44105</v>
      </c>
      <c r="N975">
        <v>7.8977004749999997</v>
      </c>
      <c r="O975">
        <v>11.3240277631579</v>
      </c>
      <c r="P975" s="180">
        <v>44105</v>
      </c>
      <c r="Q975" s="173">
        <f t="shared" si="165"/>
        <v>-0.30257143128042019</v>
      </c>
      <c r="R975"/>
    </row>
    <row r="976" spans="1:18" x14ac:dyDescent="0.25">
      <c r="A976" s="180">
        <v>44104</v>
      </c>
      <c r="B976">
        <v>0.92882274600000003</v>
      </c>
      <c r="C976">
        <v>0.75282135694999996</v>
      </c>
      <c r="D976" s="180">
        <v>44104</v>
      </c>
      <c r="E976" s="173">
        <f t="shared" si="166"/>
        <v>0.23378904892265101</v>
      </c>
      <c r="F976"/>
      <c r="M976" s="180">
        <v>44104</v>
      </c>
      <c r="N976">
        <v>7.8784495290000001</v>
      </c>
      <c r="O976">
        <v>11.281321877105301</v>
      </c>
      <c r="P976" s="180">
        <v>44104</v>
      </c>
      <c r="Q976" s="173">
        <f t="shared" si="165"/>
        <v>-0.30163773227774004</v>
      </c>
      <c r="R976"/>
    </row>
    <row r="977" spans="1:18" x14ac:dyDescent="0.25">
      <c r="A977" s="180">
        <v>44103</v>
      </c>
      <c r="B977">
        <v>0.92087923999999999</v>
      </c>
      <c r="C977">
        <v>0.74557759359999998</v>
      </c>
      <c r="D977" s="180">
        <v>44103</v>
      </c>
      <c r="E977" s="173">
        <f t="shared" si="166"/>
        <v>0.23512193486604266</v>
      </c>
      <c r="F977"/>
      <c r="M977" s="180">
        <v>44103</v>
      </c>
      <c r="N977">
        <v>7.8110712189999996</v>
      </c>
      <c r="O977">
        <v>11.1684739399474</v>
      </c>
      <c r="P977" s="180">
        <v>44103</v>
      </c>
      <c r="Q977" s="173">
        <f t="shared" si="165"/>
        <v>-0.30061427720564776</v>
      </c>
      <c r="R977"/>
    </row>
    <row r="978" spans="1:18" x14ac:dyDescent="0.25">
      <c r="A978" s="180">
        <v>44102</v>
      </c>
      <c r="B978">
        <v>0.92598577900000001</v>
      </c>
      <c r="C978">
        <v>0.7561171391</v>
      </c>
      <c r="D978" s="180">
        <v>44102</v>
      </c>
      <c r="E978" s="173">
        <f t="shared" si="166"/>
        <v>0.22465915810636597</v>
      </c>
      <c r="F978"/>
      <c r="M978" s="180">
        <v>44102</v>
      </c>
      <c r="N978">
        <v>7.8543858469999996</v>
      </c>
      <c r="O978">
        <v>11.316382493947399</v>
      </c>
      <c r="P978" s="180">
        <v>44102</v>
      </c>
      <c r="Q978" s="173">
        <f t="shared" si="165"/>
        <v>-0.30592785713977577</v>
      </c>
      <c r="R978"/>
    </row>
    <row r="979" spans="1:18" x14ac:dyDescent="0.25">
      <c r="A979" s="180">
        <v>44099</v>
      </c>
      <c r="B979">
        <v>0.89818350999999996</v>
      </c>
      <c r="C979">
        <v>0.73262871190000001</v>
      </c>
      <c r="D979" s="180">
        <v>44099</v>
      </c>
      <c r="E979" s="173">
        <f t="shared" si="166"/>
        <v>0.22597366907809274</v>
      </c>
      <c r="F979"/>
      <c r="M979" s="180">
        <v>44099</v>
      </c>
      <c r="N979">
        <v>7.6185617619999997</v>
      </c>
      <c r="O979">
        <v>10.9600360551579</v>
      </c>
      <c r="P979" s="180">
        <v>44099</v>
      </c>
      <c r="Q979" s="173">
        <f t="shared" si="165"/>
        <v>-0.30487803838796407</v>
      </c>
      <c r="R979"/>
    </row>
    <row r="980" spans="1:18" x14ac:dyDescent="0.25">
      <c r="A980" s="180">
        <v>44098</v>
      </c>
      <c r="B980">
        <v>0.88541716199999998</v>
      </c>
      <c r="C980">
        <v>0.72202940915000002</v>
      </c>
      <c r="D980" s="180">
        <v>44098</v>
      </c>
      <c r="E980" s="173">
        <f t="shared" si="166"/>
        <v>0.22628960923121694</v>
      </c>
      <c r="F980"/>
      <c r="M980" s="180">
        <v>44098</v>
      </c>
      <c r="N980">
        <v>7.5102751919999999</v>
      </c>
      <c r="O980">
        <v>10.7799023011579</v>
      </c>
      <c r="P980" s="180">
        <v>44098</v>
      </c>
      <c r="Q980" s="173">
        <f t="shared" si="165"/>
        <v>-0.30330767550710552</v>
      </c>
      <c r="R980"/>
    </row>
    <row r="981" spans="1:18" x14ac:dyDescent="0.25">
      <c r="A981" s="180">
        <v>44097</v>
      </c>
      <c r="B981">
        <v>0.87520408400000005</v>
      </c>
      <c r="C981">
        <v>0.72147795989999997</v>
      </c>
      <c r="D981" s="180">
        <v>44097</v>
      </c>
      <c r="E981" s="173">
        <f t="shared" si="166"/>
        <v>0.21307112988081744</v>
      </c>
      <c r="F981"/>
      <c r="M981" s="180">
        <v>44097</v>
      </c>
      <c r="N981">
        <v>7.4236459369999999</v>
      </c>
      <c r="O981">
        <v>10.7876552609474</v>
      </c>
      <c r="P981" s="180">
        <v>44097</v>
      </c>
      <c r="Q981" s="173">
        <f t="shared" si="165"/>
        <v>-0.31183878633251427</v>
      </c>
      <c r="R981"/>
    </row>
    <row r="982" spans="1:18" x14ac:dyDescent="0.25">
      <c r="A982" s="180">
        <v>44096</v>
      </c>
      <c r="B982">
        <v>0.90385744300000004</v>
      </c>
      <c r="C982">
        <v>0.73683433514999996</v>
      </c>
      <c r="D982" s="180">
        <v>44096</v>
      </c>
      <c r="E982" s="173">
        <f t="shared" si="166"/>
        <v>0.22667660813607252</v>
      </c>
      <c r="F982"/>
      <c r="M982" s="180">
        <v>44096</v>
      </c>
      <c r="N982">
        <v>7.6666891259999996</v>
      </c>
      <c r="O982">
        <v>11.0248075086316</v>
      </c>
      <c r="P982" s="180">
        <v>44096</v>
      </c>
      <c r="Q982" s="173">
        <f t="shared" si="165"/>
        <v>-0.30459655463394208</v>
      </c>
      <c r="R982"/>
    </row>
    <row r="983" spans="1:18" x14ac:dyDescent="0.25">
      <c r="A983" s="180">
        <v>44095</v>
      </c>
      <c r="B983">
        <v>0.93364558799999997</v>
      </c>
      <c r="C983">
        <v>0.74856717149999996</v>
      </c>
      <c r="D983" s="180">
        <v>44095</v>
      </c>
      <c r="E983" s="173">
        <f t="shared" si="166"/>
        <v>0.24724356550279206</v>
      </c>
      <c r="F983"/>
      <c r="M983" s="180">
        <v>44095</v>
      </c>
      <c r="N983">
        <v>7.9193577880000001</v>
      </c>
      <c r="O983">
        <v>11.2319968317895</v>
      </c>
      <c r="P983" s="180">
        <v>44095</v>
      </c>
      <c r="Q983" s="173">
        <f t="shared" si="165"/>
        <v>-0.29492877298663955</v>
      </c>
      <c r="R983"/>
    </row>
    <row r="984" spans="1:18" x14ac:dyDescent="0.25">
      <c r="A984" s="180">
        <v>44092</v>
      </c>
      <c r="B984">
        <v>0.97251202599999997</v>
      </c>
      <c r="C984">
        <v>0.78431216415000005</v>
      </c>
      <c r="D984" s="180">
        <v>44092</v>
      </c>
      <c r="E984" s="173">
        <f t="shared" si="166"/>
        <v>0.23995530153986827</v>
      </c>
      <c r="F984"/>
      <c r="M984" s="180">
        <v>44092</v>
      </c>
      <c r="N984">
        <v>8.2490302339999992</v>
      </c>
      <c r="O984">
        <v>11.792136272</v>
      </c>
      <c r="P984" s="180">
        <v>44092</v>
      </c>
      <c r="Q984" s="173">
        <f t="shared" si="165"/>
        <v>-0.30046345770384097</v>
      </c>
      <c r="R984"/>
    </row>
    <row r="985" spans="1:18" x14ac:dyDescent="0.25">
      <c r="A985" s="180">
        <v>44091</v>
      </c>
      <c r="B985">
        <v>0.97676747500000005</v>
      </c>
      <c r="C985">
        <v>0.79263707245000004</v>
      </c>
      <c r="D985" s="180">
        <v>44091</v>
      </c>
      <c r="E985" s="173">
        <f t="shared" si="166"/>
        <v>0.23230102268729685</v>
      </c>
      <c r="F985"/>
      <c r="M985" s="180">
        <v>44091</v>
      </c>
      <c r="N985">
        <v>8.2851257569999994</v>
      </c>
      <c r="O985">
        <v>11.938354721</v>
      </c>
      <c r="P985" s="180">
        <v>44091</v>
      </c>
      <c r="Q985" s="173">
        <f t="shared" si="165"/>
        <v>-0.30600774138280862</v>
      </c>
      <c r="R985"/>
    </row>
    <row r="986" spans="1:18" x14ac:dyDescent="0.25">
      <c r="A986" s="180">
        <v>44090</v>
      </c>
      <c r="B986">
        <v>0.975916385</v>
      </c>
      <c r="C986">
        <v>0.79340115825000002</v>
      </c>
      <c r="D986" s="180">
        <v>44090</v>
      </c>
      <c r="E986" s="173">
        <f t="shared" si="166"/>
        <v>0.23004154311114527</v>
      </c>
      <c r="F986"/>
      <c r="M986" s="180">
        <v>44090</v>
      </c>
      <c r="N986">
        <v>8.2779066520000004</v>
      </c>
      <c r="O986">
        <v>11.9745235402105</v>
      </c>
      <c r="P986" s="180">
        <v>44090</v>
      </c>
      <c r="Q986" s="173">
        <f t="shared" si="165"/>
        <v>-0.3087068037235256</v>
      </c>
      <c r="R986"/>
    </row>
    <row r="987" spans="1:18" x14ac:dyDescent="0.25">
      <c r="A987" s="180">
        <v>44089</v>
      </c>
      <c r="B987">
        <v>0.96513591300000001</v>
      </c>
      <c r="C987">
        <v>0.7878903035</v>
      </c>
      <c r="D987" s="180">
        <v>44089</v>
      </c>
      <c r="E987" s="173">
        <f t="shared" si="166"/>
        <v>0.22496229324390971</v>
      </c>
      <c r="F987"/>
      <c r="M987" s="180">
        <v>44089</v>
      </c>
      <c r="N987">
        <v>8.1864646600000004</v>
      </c>
      <c r="O987">
        <v>11.872621691210499</v>
      </c>
      <c r="P987" s="180">
        <v>44089</v>
      </c>
      <c r="Q987" s="173">
        <f t="shared" si="165"/>
        <v>-0.31047540527122353</v>
      </c>
      <c r="R987"/>
    </row>
    <row r="988" spans="1:18" x14ac:dyDescent="0.25">
      <c r="A988" s="180">
        <v>44088</v>
      </c>
      <c r="B988">
        <v>0.99889581199999999</v>
      </c>
      <c r="C988">
        <v>0.80300072955000001</v>
      </c>
      <c r="D988" s="180">
        <v>44088</v>
      </c>
      <c r="E988" s="173">
        <f t="shared" si="166"/>
        <v>0.24395380382752477</v>
      </c>
      <c r="F988"/>
      <c r="M988" s="180">
        <v>44088</v>
      </c>
      <c r="N988">
        <v>8.4728224769999994</v>
      </c>
      <c r="O988">
        <v>12.078049998789499</v>
      </c>
      <c r="P988" s="180">
        <v>44088</v>
      </c>
      <c r="Q988" s="173">
        <f t="shared" si="165"/>
        <v>-0.29849417100863362</v>
      </c>
      <c r="R988"/>
    </row>
    <row r="989" spans="1:18" x14ac:dyDescent="0.25">
      <c r="A989" s="180">
        <v>44085</v>
      </c>
      <c r="B989">
        <v>0.98244140700000004</v>
      </c>
      <c r="C989">
        <v>0.78476103740000003</v>
      </c>
      <c r="D989" s="180">
        <v>44085</v>
      </c>
      <c r="E989" s="173">
        <f t="shared" si="166"/>
        <v>0.25189880763568095</v>
      </c>
      <c r="F989"/>
      <c r="M989" s="180">
        <v>44085</v>
      </c>
      <c r="N989">
        <v>8.3332531210000003</v>
      </c>
      <c r="O989">
        <v>11.771141679842099</v>
      </c>
      <c r="P989" s="180">
        <v>44085</v>
      </c>
      <c r="Q989" s="173">
        <f t="shared" si="165"/>
        <v>-0.29206075777079726</v>
      </c>
      <c r="R989"/>
    </row>
    <row r="990" spans="1:18" x14ac:dyDescent="0.25">
      <c r="A990" s="180">
        <v>44084</v>
      </c>
      <c r="B990">
        <v>0.97932074499999999</v>
      </c>
      <c r="C990">
        <v>0.77732931135000005</v>
      </c>
      <c r="D990" s="180">
        <v>44084</v>
      </c>
      <c r="E990" s="173">
        <f t="shared" si="166"/>
        <v>0.25985310305512377</v>
      </c>
      <c r="F990"/>
      <c r="M990" s="180">
        <v>44084</v>
      </c>
      <c r="N990">
        <v>8.3067830709999999</v>
      </c>
      <c r="O990">
        <v>11.6556953724211</v>
      </c>
      <c r="P990" s="180">
        <v>44084</v>
      </c>
      <c r="Q990" s="173">
        <f t="shared" si="165"/>
        <v>-0.28731982043259852</v>
      </c>
      <c r="R990"/>
    </row>
    <row r="991" spans="1:18" x14ac:dyDescent="0.25">
      <c r="A991" s="180">
        <v>44083</v>
      </c>
      <c r="B991">
        <v>1.003718654</v>
      </c>
      <c r="C991">
        <v>0.79184718465000004</v>
      </c>
      <c r="D991" s="180">
        <v>44083</v>
      </c>
      <c r="E991" s="173">
        <f t="shared" si="166"/>
        <v>0.26756610802834152</v>
      </c>
      <c r="F991"/>
      <c r="M991" s="180">
        <v>44083</v>
      </c>
      <c r="N991">
        <v>8.5137307369999995</v>
      </c>
      <c r="O991">
        <v>11.8793532281579</v>
      </c>
      <c r="P991" s="180">
        <v>44083</v>
      </c>
      <c r="Q991" s="173">
        <f t="shared" si="165"/>
        <v>-0.28331698085888118</v>
      </c>
      <c r="R991"/>
    </row>
    <row r="992" spans="1:18" x14ac:dyDescent="0.25">
      <c r="A992" s="180">
        <v>44082</v>
      </c>
      <c r="B992">
        <v>1.0108110699999999</v>
      </c>
      <c r="C992">
        <v>0.79712847019999999</v>
      </c>
      <c r="D992" s="180">
        <v>44082</v>
      </c>
      <c r="E992" s="173">
        <f t="shared" si="166"/>
        <v>0.26806544714980113</v>
      </c>
      <c r="F992"/>
      <c r="M992" s="180">
        <v>44082</v>
      </c>
      <c r="N992">
        <v>8.5738899419999992</v>
      </c>
      <c r="O992">
        <v>11.9487416543158</v>
      </c>
      <c r="P992" s="180">
        <v>44082</v>
      </c>
      <c r="Q992" s="173">
        <f t="shared" si="165"/>
        <v>-0.28244411084884646</v>
      </c>
      <c r="R992"/>
    </row>
    <row r="993" spans="1:18" x14ac:dyDescent="0.25">
      <c r="A993" s="180">
        <v>44078</v>
      </c>
      <c r="B993">
        <v>1.0698199669999999</v>
      </c>
      <c r="C993">
        <v>0.83207785425000003</v>
      </c>
      <c r="D993" s="180">
        <v>44078</v>
      </c>
      <c r="E993" s="173">
        <f t="shared" si="166"/>
        <v>0.28572099538004248</v>
      </c>
      <c r="F993"/>
      <c r="M993" s="180">
        <v>44078</v>
      </c>
      <c r="N993">
        <v>9.0744145310000004</v>
      </c>
      <c r="O993">
        <v>12.487540599000001</v>
      </c>
      <c r="P993" s="180">
        <v>44078</v>
      </c>
      <c r="Q993" s="173">
        <f t="shared" si="165"/>
        <v>-0.27332252023055065</v>
      </c>
      <c r="R993"/>
    </row>
    <row r="994" spans="1:18" x14ac:dyDescent="0.25">
      <c r="A994" s="180">
        <v>44077</v>
      </c>
      <c r="B994">
        <v>1.044287271</v>
      </c>
      <c r="C994">
        <v>0.81278119339999999</v>
      </c>
      <c r="D994" s="180">
        <v>44077</v>
      </c>
      <c r="E994" s="173">
        <f t="shared" si="166"/>
        <v>0.28483198120218706</v>
      </c>
      <c r="F994"/>
      <c r="M994" s="180">
        <v>44077</v>
      </c>
      <c r="N994">
        <v>8.8578413909999991</v>
      </c>
      <c r="O994">
        <v>12.1982442567368</v>
      </c>
      <c r="P994" s="180">
        <v>44077</v>
      </c>
      <c r="Q994" s="173">
        <f t="shared" si="165"/>
        <v>-0.27384292324626763</v>
      </c>
      <c r="R994"/>
    </row>
    <row r="995" spans="1:18" x14ac:dyDescent="0.25">
      <c r="A995" s="180">
        <v>44076</v>
      </c>
      <c r="B995">
        <v>1.043152485</v>
      </c>
      <c r="C995">
        <v>0.81343850564999998</v>
      </c>
      <c r="D995" s="180">
        <v>44076</v>
      </c>
      <c r="E995" s="173">
        <f t="shared" si="166"/>
        <v>0.28239870347229368</v>
      </c>
      <c r="F995"/>
      <c r="M995" s="180">
        <v>44076</v>
      </c>
      <c r="N995">
        <v>8.8482159189999994</v>
      </c>
      <c r="O995">
        <v>12.2074443933158</v>
      </c>
      <c r="P995" s="180">
        <v>44076</v>
      </c>
      <c r="Q995" s="173">
        <f t="shared" si="165"/>
        <v>-0.2751786832758501</v>
      </c>
      <c r="R995"/>
    </row>
    <row r="996" spans="1:18" x14ac:dyDescent="0.25">
      <c r="A996" s="180">
        <v>44075</v>
      </c>
      <c r="B996">
        <v>1.0343578899999999</v>
      </c>
      <c r="C996">
        <v>0.80340467650000003</v>
      </c>
      <c r="D996" s="180">
        <v>44075</v>
      </c>
      <c r="E996" s="173">
        <f t="shared" si="166"/>
        <v>0.28746809703191945</v>
      </c>
      <c r="F996"/>
      <c r="M996" s="180">
        <v>44075</v>
      </c>
      <c r="N996">
        <v>8.7736185039999999</v>
      </c>
      <c r="O996">
        <v>12.0650495394211</v>
      </c>
      <c r="P996" s="180">
        <v>44075</v>
      </c>
      <c r="Q996" s="173">
        <f t="shared" si="165"/>
        <v>-0.27280708833119538</v>
      </c>
      <c r="R996"/>
    </row>
    <row r="997" spans="1:18" x14ac:dyDescent="0.25">
      <c r="A997" s="180">
        <v>44074</v>
      </c>
      <c r="B997">
        <v>1.0434361809999999</v>
      </c>
      <c r="C997">
        <v>0.80322164775000005</v>
      </c>
      <c r="D997" s="180">
        <v>44074</v>
      </c>
      <c r="E997" s="173">
        <f t="shared" si="166"/>
        <v>0.29906381871416621</v>
      </c>
      <c r="F997"/>
      <c r="M997" s="180">
        <v>44074</v>
      </c>
      <c r="N997">
        <v>8.8506222870000002</v>
      </c>
      <c r="O997">
        <v>12.0469915739474</v>
      </c>
      <c r="P997" s="180">
        <v>44074</v>
      </c>
      <c r="Q997" s="173">
        <f t="shared" si="165"/>
        <v>-0.26532510356027877</v>
      </c>
      <c r="R997"/>
    </row>
    <row r="998" spans="1:18" x14ac:dyDescent="0.25">
      <c r="A998" s="180">
        <v>44071</v>
      </c>
      <c r="B998">
        <v>1.0712384509999999</v>
      </c>
      <c r="C998">
        <v>0.82036780924999997</v>
      </c>
      <c r="D998" s="180">
        <v>44071</v>
      </c>
      <c r="E998" s="173">
        <f t="shared" si="166"/>
        <v>0.30580263989069967</v>
      </c>
      <c r="F998"/>
      <c r="M998" s="180">
        <v>44071</v>
      </c>
      <c r="N998">
        <v>9.0864463719999993</v>
      </c>
      <c r="O998">
        <v>12.303830168421101</v>
      </c>
      <c r="P998" s="180">
        <v>44071</v>
      </c>
      <c r="Q998" s="173">
        <f t="shared" si="165"/>
        <v>-0.26149449012054876</v>
      </c>
      <c r="R998"/>
    </row>
    <row r="999" spans="1:18" x14ac:dyDescent="0.25">
      <c r="A999" s="180">
        <v>44070</v>
      </c>
      <c r="B999">
        <v>1.0752102029999999</v>
      </c>
      <c r="C999">
        <v>0.82371672220000003</v>
      </c>
      <c r="D999" s="180">
        <v>44070</v>
      </c>
      <c r="E999" s="173">
        <f t="shared" si="166"/>
        <v>0.3053154974543989</v>
      </c>
      <c r="F999"/>
      <c r="M999" s="180">
        <v>44070</v>
      </c>
      <c r="N999">
        <v>9.1201355270000004</v>
      </c>
      <c r="O999">
        <v>12.342938134368399</v>
      </c>
      <c r="P999" s="180">
        <v>44070</v>
      </c>
      <c r="Q999" s="173">
        <f t="shared" si="165"/>
        <v>-0.2611049794047528</v>
      </c>
      <c r="R999"/>
    </row>
    <row r="1000" spans="1:18" x14ac:dyDescent="0.25">
      <c r="A1000" s="180">
        <v>44069</v>
      </c>
      <c r="B1000">
        <v>1.0553514399999999</v>
      </c>
      <c r="C1000">
        <v>0.80697791870000002</v>
      </c>
      <c r="D1000" s="180">
        <v>44069</v>
      </c>
      <c r="E1000" s="173">
        <f t="shared" si="166"/>
        <v>0.30778230177613397</v>
      </c>
      <c r="F1000"/>
      <c r="M1000" s="180">
        <v>44069</v>
      </c>
      <c r="N1000">
        <v>8.9516897520000001</v>
      </c>
      <c r="O1000">
        <v>12.1084232125789</v>
      </c>
      <c r="P1000" s="180">
        <v>44069</v>
      </c>
      <c r="Q1000" s="173">
        <f t="shared" si="165"/>
        <v>-0.2607055770316577</v>
      </c>
      <c r="R1000"/>
    </row>
    <row r="1001" spans="1:18" x14ac:dyDescent="0.25">
      <c r="A1001" s="180">
        <v>44068</v>
      </c>
      <c r="B1001">
        <v>1.0726569340000001</v>
      </c>
      <c r="C1001">
        <v>0.82728637360000001</v>
      </c>
      <c r="D1001" s="180">
        <v>44068</v>
      </c>
      <c r="E1001" s="173">
        <f t="shared" si="166"/>
        <v>0.29659688377586985</v>
      </c>
      <c r="F1001"/>
      <c r="M1001" s="180">
        <v>44068</v>
      </c>
      <c r="N1001">
        <v>9.0984782129999999</v>
      </c>
      <c r="O1001">
        <v>12.421015853315801</v>
      </c>
      <c r="P1001" s="180">
        <v>44068</v>
      </c>
      <c r="Q1001" s="173">
        <f t="shared" si="165"/>
        <v>-0.26749322918131907</v>
      </c>
      <c r="R1001"/>
    </row>
    <row r="1002" spans="1:18" x14ac:dyDescent="0.25">
      <c r="A1002" s="180">
        <v>44067</v>
      </c>
      <c r="B1002">
        <v>1.0703873610000001</v>
      </c>
      <c r="C1002">
        <v>0.82721581244999998</v>
      </c>
      <c r="D1002" s="180">
        <v>44067</v>
      </c>
      <c r="E1002" s="173">
        <f t="shared" si="166"/>
        <v>0.29396385428101124</v>
      </c>
      <c r="F1002"/>
      <c r="M1002" s="180">
        <v>44067</v>
      </c>
      <c r="N1002">
        <v>9.0792272670000003</v>
      </c>
      <c r="O1002">
        <v>12.395790779105299</v>
      </c>
      <c r="P1002" s="180">
        <v>44067</v>
      </c>
      <c r="Q1002" s="173">
        <f t="shared" si="165"/>
        <v>-0.26755562200160665</v>
      </c>
      <c r="R1002"/>
    </row>
    <row r="1003" spans="1:18" x14ac:dyDescent="0.25">
      <c r="A1003" s="180">
        <v>44064</v>
      </c>
      <c r="B1003">
        <v>1.022158935</v>
      </c>
      <c r="C1003">
        <v>0.79603908415000002</v>
      </c>
      <c r="D1003" s="180">
        <v>44064</v>
      </c>
      <c r="E1003" s="173">
        <f t="shared" si="166"/>
        <v>0.28405621702789602</v>
      </c>
      <c r="F1003"/>
      <c r="M1003" s="180">
        <v>44064</v>
      </c>
      <c r="N1003">
        <v>8.6701446709999992</v>
      </c>
      <c r="O1003">
        <v>11.939786715</v>
      </c>
      <c r="P1003" s="180">
        <v>44064</v>
      </c>
      <c r="Q1003" s="173">
        <f t="shared" si="165"/>
        <v>-0.27384425886706476</v>
      </c>
      <c r="R1003"/>
    </row>
    <row r="1004" spans="1:18" x14ac:dyDescent="0.25">
      <c r="A1004" s="180">
        <v>44063</v>
      </c>
      <c r="B1004">
        <v>1.030386137</v>
      </c>
      <c r="C1004">
        <v>0.80166314809999994</v>
      </c>
      <c r="D1004" s="180">
        <v>44063</v>
      </c>
      <c r="E1004" s="173">
        <f t="shared" si="166"/>
        <v>0.28531059390978647</v>
      </c>
      <c r="F1004"/>
      <c r="M1004" s="180">
        <v>44063</v>
      </c>
      <c r="N1004">
        <v>8.7399293490000005</v>
      </c>
      <c r="O1004">
        <v>12.022706603894701</v>
      </c>
      <c r="P1004" s="180">
        <v>44063</v>
      </c>
      <c r="Q1004" s="173">
        <f t="shared" si="165"/>
        <v>-0.27304810497756465</v>
      </c>
      <c r="R1004"/>
    </row>
    <row r="1005" spans="1:18" x14ac:dyDescent="0.25">
      <c r="A1005" s="180">
        <v>44062</v>
      </c>
      <c r="B1005">
        <v>1.055635136</v>
      </c>
      <c r="C1005">
        <v>0.82188455105000002</v>
      </c>
      <c r="D1005" s="180">
        <v>44062</v>
      </c>
      <c r="E1005" s="173">
        <f t="shared" si="166"/>
        <v>0.28440805299402638</v>
      </c>
      <c r="F1005"/>
      <c r="M1005" s="180">
        <v>44062</v>
      </c>
      <c r="N1005">
        <v>8.9540961200000009</v>
      </c>
      <c r="O1005">
        <v>12.3175385564211</v>
      </c>
      <c r="P1005" s="180">
        <v>44062</v>
      </c>
      <c r="Q1005" s="173">
        <f t="shared" si="165"/>
        <v>-0.27306124685664129</v>
      </c>
      <c r="R1005"/>
    </row>
    <row r="1006" spans="1:18" x14ac:dyDescent="0.25">
      <c r="A1006" s="180">
        <v>44061</v>
      </c>
      <c r="B1006">
        <v>1.0448546649999999</v>
      </c>
      <c r="C1006">
        <v>0.81829618395000003</v>
      </c>
      <c r="D1006" s="180">
        <v>44061</v>
      </c>
      <c r="E1006" s="173">
        <f t="shared" si="166"/>
        <v>0.27686610972127318</v>
      </c>
      <c r="F1006"/>
      <c r="M1006" s="180">
        <v>44061</v>
      </c>
      <c r="N1006">
        <v>8.8626541280000009</v>
      </c>
      <c r="O1006">
        <v>12.2678475928421</v>
      </c>
      <c r="P1006" s="180">
        <v>44061</v>
      </c>
      <c r="Q1006" s="173">
        <f t="shared" si="165"/>
        <v>-0.27757057128985868</v>
      </c>
      <c r="R1006"/>
    </row>
    <row r="1007" spans="1:18" x14ac:dyDescent="0.25">
      <c r="A1007" s="180">
        <v>44060</v>
      </c>
      <c r="B1007">
        <v>1.0693944230000001</v>
      </c>
      <c r="C1007">
        <v>0.84182765154999994</v>
      </c>
      <c r="D1007" s="180">
        <v>44060</v>
      </c>
      <c r="E1007" s="173">
        <f t="shared" si="166"/>
        <v>0.27032465734642591</v>
      </c>
      <c r="F1007"/>
      <c r="M1007" s="180">
        <v>44060</v>
      </c>
      <c r="N1007">
        <v>9.070804978</v>
      </c>
      <c r="O1007">
        <v>12.624923749947399</v>
      </c>
      <c r="P1007" s="180">
        <v>44060</v>
      </c>
      <c r="Q1007" s="173">
        <f t="shared" si="165"/>
        <v>-0.28151605842072569</v>
      </c>
      <c r="R1007"/>
    </row>
    <row r="1008" spans="1:18" x14ac:dyDescent="0.25">
      <c r="A1008" s="180">
        <v>44057</v>
      </c>
      <c r="B1008">
        <v>1.0910972139999999</v>
      </c>
      <c r="C1008">
        <v>0.85858809135000003</v>
      </c>
      <c r="D1008" s="180">
        <v>44057</v>
      </c>
      <c r="E1008" s="173">
        <f t="shared" si="166"/>
        <v>0.27080403862161007</v>
      </c>
      <c r="F1008"/>
      <c r="M1008" s="180">
        <v>44057</v>
      </c>
      <c r="N1008">
        <v>9.2548921469999996</v>
      </c>
      <c r="O1008">
        <v>12.859545881000001</v>
      </c>
      <c r="P1008" s="180">
        <v>44057</v>
      </c>
      <c r="Q1008" s="173">
        <f t="shared" si="165"/>
        <v>-0.28030956671074075</v>
      </c>
      <c r="R1008"/>
    </row>
    <row r="1009" spans="1:18" x14ac:dyDescent="0.25">
      <c r="A1009" s="180">
        <v>44056</v>
      </c>
      <c r="B1009">
        <v>1.0879765509999999</v>
      </c>
      <c r="C1009">
        <v>0.84984387665000005</v>
      </c>
      <c r="D1009" s="180">
        <v>44056</v>
      </c>
      <c r="E1009" s="173">
        <f t="shared" si="166"/>
        <v>0.28020755446129136</v>
      </c>
      <c r="F1009"/>
      <c r="M1009" s="180">
        <v>44056</v>
      </c>
      <c r="N1009">
        <v>9.2284220959999992</v>
      </c>
      <c r="O1009">
        <v>12.724820566473699</v>
      </c>
      <c r="P1009" s="180">
        <v>44056</v>
      </c>
      <c r="Q1009" s="173">
        <f t="shared" si="165"/>
        <v>-0.27476996254750502</v>
      </c>
      <c r="R1009"/>
    </row>
    <row r="1010" spans="1:18" x14ac:dyDescent="0.25">
      <c r="A1010" s="180">
        <v>44055</v>
      </c>
      <c r="B1010">
        <v>1.102728776</v>
      </c>
      <c r="C1010">
        <v>0.86498160000000002</v>
      </c>
      <c r="D1010" s="180">
        <v>44055</v>
      </c>
      <c r="E1010" s="173">
        <f t="shared" si="166"/>
        <v>0.27485807328155876</v>
      </c>
      <c r="F1010"/>
      <c r="M1010" s="180">
        <v>44055</v>
      </c>
      <c r="N1010">
        <v>9.3535532430000004</v>
      </c>
      <c r="O1010">
        <v>12.9487578003684</v>
      </c>
      <c r="P1010" s="180">
        <v>44055</v>
      </c>
      <c r="Q1010" s="173">
        <f t="shared" si="165"/>
        <v>-0.27764860636022659</v>
      </c>
      <c r="R1010"/>
    </row>
    <row r="1011" spans="1:18" x14ac:dyDescent="0.25">
      <c r="A1011" s="180">
        <v>44054</v>
      </c>
      <c r="B1011">
        <v>1.104714652</v>
      </c>
      <c r="C1011">
        <v>0.87397719119999995</v>
      </c>
      <c r="D1011" s="180">
        <v>44054</v>
      </c>
      <c r="E1011" s="173">
        <f t="shared" si="166"/>
        <v>0.26400856123394911</v>
      </c>
      <c r="F1011"/>
      <c r="M1011" s="180">
        <v>44054</v>
      </c>
      <c r="N1011">
        <v>9.3703978209999992</v>
      </c>
      <c r="O1011">
        <v>13.078491718</v>
      </c>
      <c r="P1011" s="180">
        <v>44054</v>
      </c>
      <c r="Q1011" s="173">
        <f t="shared" si="165"/>
        <v>-0.28352611118731152</v>
      </c>
      <c r="R1011"/>
    </row>
    <row r="1012" spans="1:18" x14ac:dyDescent="0.25">
      <c r="A1012" s="180">
        <v>44053</v>
      </c>
      <c r="B1012">
        <v>1.093579654</v>
      </c>
      <c r="C1012">
        <v>0.86289514874999995</v>
      </c>
      <c r="D1012" s="180">
        <v>44053</v>
      </c>
      <c r="E1012" s="173">
        <f t="shared" si="166"/>
        <v>0.26733781686474001</v>
      </c>
      <c r="F1012"/>
      <c r="M1012" s="180">
        <v>44053</v>
      </c>
      <c r="N1012">
        <v>8.4530910309999996</v>
      </c>
      <c r="O1012">
        <v>12.6727247330526</v>
      </c>
      <c r="P1012" s="180">
        <v>44053</v>
      </c>
      <c r="Q1012" s="173">
        <f t="shared" si="165"/>
        <v>-0.33296972757934884</v>
      </c>
      <c r="R1012"/>
    </row>
    <row r="1013" spans="1:18" x14ac:dyDescent="0.25">
      <c r="A1013" s="180">
        <v>44050</v>
      </c>
      <c r="B1013">
        <v>1.0641559860000001</v>
      </c>
      <c r="C1013">
        <v>0.84427858789999999</v>
      </c>
      <c r="D1013" s="180">
        <v>44050</v>
      </c>
      <c r="E1013" s="173">
        <f t="shared" si="166"/>
        <v>0.26043228058987955</v>
      </c>
      <c r="F1013"/>
      <c r="M1013" s="180">
        <v>44050</v>
      </c>
      <c r="N1013">
        <v>8.2256536039999997</v>
      </c>
      <c r="O1013">
        <v>11.319060446263199</v>
      </c>
      <c r="P1013" s="180">
        <v>44050</v>
      </c>
      <c r="Q1013" s="173">
        <f t="shared" si="165"/>
        <v>-0.2732918387483686</v>
      </c>
      <c r="R1013"/>
    </row>
    <row r="1014" spans="1:18" x14ac:dyDescent="0.25">
      <c r="A1014" s="180">
        <v>44049</v>
      </c>
      <c r="B1014">
        <v>1.030982243</v>
      </c>
      <c r="C1014">
        <v>0.81224038600000004</v>
      </c>
      <c r="D1014" s="180">
        <v>44049</v>
      </c>
      <c r="E1014" s="173">
        <f t="shared" si="166"/>
        <v>0.26930679731061774</v>
      </c>
      <c r="F1014"/>
      <c r="M1014" s="180">
        <v>44049</v>
      </c>
      <c r="N1014">
        <v>7.9692290540000004</v>
      </c>
      <c r="O1014">
        <v>10.8713954864211</v>
      </c>
      <c r="P1014" s="180">
        <v>44049</v>
      </c>
      <c r="Q1014" s="173">
        <f t="shared" si="165"/>
        <v>-0.26695436073924883</v>
      </c>
      <c r="R1014"/>
    </row>
    <row r="1015" spans="1:18" x14ac:dyDescent="0.25">
      <c r="A1015" s="180">
        <v>44048</v>
      </c>
      <c r="B1015">
        <v>1.0485787499999999</v>
      </c>
      <c r="C1015">
        <v>0.82388742584999997</v>
      </c>
      <c r="D1015" s="180">
        <v>44048</v>
      </c>
      <c r="E1015" s="173">
        <f t="shared" si="166"/>
        <v>0.27272090470149751</v>
      </c>
      <c r="F1015"/>
      <c r="M1015" s="180">
        <v>44048</v>
      </c>
      <c r="N1015">
        <v>8.1052455539999997</v>
      </c>
      <c r="O1015">
        <v>10.263029391684199</v>
      </c>
      <c r="P1015" s="180">
        <v>44048</v>
      </c>
      <c r="Q1015" s="173">
        <f t="shared" si="165"/>
        <v>-0.21024823717571947</v>
      </c>
      <c r="R1015"/>
    </row>
    <row r="1016" spans="1:18" x14ac:dyDescent="0.25">
      <c r="A1016" s="180">
        <v>44047</v>
      </c>
      <c r="B1016">
        <v>1.0240590270000001</v>
      </c>
      <c r="C1016">
        <v>0.80767511714999995</v>
      </c>
      <c r="D1016" s="180">
        <v>44047</v>
      </c>
      <c r="E1016" s="173">
        <f t="shared" si="166"/>
        <v>0.2679095904471373</v>
      </c>
      <c r="F1016"/>
      <c r="M1016" s="180">
        <v>44047</v>
      </c>
      <c r="N1016">
        <v>7.9157143650000004</v>
      </c>
      <c r="O1016">
        <v>10.066686441421099</v>
      </c>
      <c r="P1016" s="180">
        <v>44047</v>
      </c>
      <c r="Q1016" s="173">
        <f t="shared" si="165"/>
        <v>-0.21367230308977911</v>
      </c>
      <c r="R1016"/>
    </row>
    <row r="1017" spans="1:18" x14ac:dyDescent="0.25">
      <c r="A1017" s="180">
        <v>44046</v>
      </c>
      <c r="B1017">
        <v>1.0188666150000001</v>
      </c>
      <c r="C1017">
        <v>0.81411040884999997</v>
      </c>
      <c r="D1017" s="180">
        <v>44046</v>
      </c>
      <c r="E1017" s="173">
        <f t="shared" si="166"/>
        <v>0.25150913675116332</v>
      </c>
      <c r="F1017"/>
      <c r="M1017" s="180">
        <v>44046</v>
      </c>
      <c r="N1017">
        <v>7.8755783490000004</v>
      </c>
      <c r="O1017">
        <v>10.028732992473699</v>
      </c>
      <c r="P1017" s="180">
        <v>44046</v>
      </c>
      <c r="Q1017" s="173">
        <f t="shared" si="165"/>
        <v>-0.21469857110460364</v>
      </c>
      <c r="R1017"/>
    </row>
    <row r="1018" spans="1:18" x14ac:dyDescent="0.25">
      <c r="A1018" s="180">
        <v>44043</v>
      </c>
      <c r="B1018">
        <v>0.99982777099999998</v>
      </c>
      <c r="C1018">
        <v>0.82317532714999997</v>
      </c>
      <c r="D1018" s="180">
        <v>44043</v>
      </c>
      <c r="E1018" s="173">
        <f t="shared" si="166"/>
        <v>0.21459880784037419</v>
      </c>
      <c r="F1018"/>
      <c r="M1018" s="180">
        <v>44043</v>
      </c>
      <c r="N1018">
        <v>7.7284129549999996</v>
      </c>
      <c r="O1018">
        <v>9.8766717015263197</v>
      </c>
      <c r="P1018" s="180">
        <v>44043</v>
      </c>
      <c r="Q1018" s="173">
        <f t="shared" si="165"/>
        <v>-0.21750836834986961</v>
      </c>
      <c r="R1018"/>
    </row>
    <row r="1019" spans="1:18" x14ac:dyDescent="0.25">
      <c r="A1019" s="180">
        <v>44042</v>
      </c>
      <c r="B1019">
        <v>1.007327922</v>
      </c>
      <c r="C1019">
        <v>0.83202308324999996</v>
      </c>
      <c r="D1019" s="180">
        <v>44042</v>
      </c>
      <c r="E1019" s="173">
        <f t="shared" si="166"/>
        <v>0.21069708554867794</v>
      </c>
      <c r="F1019"/>
      <c r="M1019" s="180">
        <v>44042</v>
      </c>
      <c r="N1019">
        <v>7.7863872010000001</v>
      </c>
      <c r="O1019">
        <v>9.9181137298947402</v>
      </c>
      <c r="P1019" s="180">
        <v>44042</v>
      </c>
      <c r="Q1019" s="173">
        <f t="shared" si="165"/>
        <v>-0.21493265624383637</v>
      </c>
      <c r="R1019"/>
    </row>
    <row r="1020" spans="1:18" x14ac:dyDescent="0.25">
      <c r="A1020" s="180">
        <v>44041</v>
      </c>
      <c r="B1020">
        <v>1.026366766</v>
      </c>
      <c r="C1020">
        <v>0.84791173259999997</v>
      </c>
      <c r="D1020" s="180">
        <v>44041</v>
      </c>
      <c r="E1020" s="173">
        <f t="shared" si="166"/>
        <v>0.21046416335435436</v>
      </c>
      <c r="F1020"/>
      <c r="M1020" s="180">
        <v>44041</v>
      </c>
      <c r="N1020">
        <v>7.9335525950000001</v>
      </c>
      <c r="O1020">
        <v>10.112477164263201</v>
      </c>
      <c r="P1020" s="180">
        <v>44041</v>
      </c>
      <c r="Q1020" s="173">
        <f t="shared" si="165"/>
        <v>-0.21546892357526107</v>
      </c>
      <c r="R1020"/>
    </row>
    <row r="1021" spans="1:18" x14ac:dyDescent="0.25">
      <c r="A1021" s="180">
        <v>44040</v>
      </c>
      <c r="B1021">
        <v>1.0012701079999999</v>
      </c>
      <c r="C1021">
        <v>0.81978725834999999</v>
      </c>
      <c r="D1021" s="180">
        <v>44040</v>
      </c>
      <c r="E1021" s="173">
        <f t="shared" si="166"/>
        <v>0.22137798288701585</v>
      </c>
      <c r="F1021"/>
      <c r="M1021" s="180">
        <v>44040</v>
      </c>
      <c r="N1021">
        <v>7.7395618480000001</v>
      </c>
      <c r="O1021">
        <v>9.7558992878421105</v>
      </c>
      <c r="P1021" s="180">
        <v>44040</v>
      </c>
      <c r="Q1021" s="173">
        <f t="shared" si="165"/>
        <v>-0.20667878791603436</v>
      </c>
      <c r="R1021"/>
    </row>
    <row r="1022" spans="1:18" x14ac:dyDescent="0.25">
      <c r="A1022" s="180">
        <v>44039</v>
      </c>
      <c r="B1022">
        <v>1.011366465</v>
      </c>
      <c r="C1022">
        <v>0.82430707089999999</v>
      </c>
      <c r="D1022" s="180">
        <v>44039</v>
      </c>
      <c r="E1022" s="173">
        <f t="shared" si="166"/>
        <v>0.22692926059188565</v>
      </c>
      <c r="F1022"/>
      <c r="M1022" s="180">
        <v>44039</v>
      </c>
      <c r="N1022">
        <v>7.8176041029999999</v>
      </c>
      <c r="O1022">
        <v>9.8016156711052709</v>
      </c>
      <c r="P1022" s="180">
        <v>44039</v>
      </c>
      <c r="Q1022" s="173">
        <f t="shared" si="165"/>
        <v>-0.20241678868862908</v>
      </c>
      <c r="R1022"/>
    </row>
    <row r="1023" spans="1:18" x14ac:dyDescent="0.25">
      <c r="A1023" s="180">
        <v>44036</v>
      </c>
      <c r="B1023">
        <v>1.0272321680000001</v>
      </c>
      <c r="C1023">
        <v>0.84608312544999997</v>
      </c>
      <c r="D1023" s="180">
        <v>44036</v>
      </c>
      <c r="E1023" s="173">
        <f t="shared" si="166"/>
        <v>0.21410312663268599</v>
      </c>
      <c r="F1023"/>
      <c r="M1023" s="180">
        <v>44036</v>
      </c>
      <c r="N1023">
        <v>7.9402419310000001</v>
      </c>
      <c r="O1023">
        <v>10.053401934315801</v>
      </c>
      <c r="P1023" s="180">
        <v>44036</v>
      </c>
      <c r="Q1023" s="173">
        <f t="shared" ref="Q1023:Q1086" si="167">(N1023-O1023)/O1023</f>
        <v>-0.21019352624337453</v>
      </c>
      <c r="R1023"/>
    </row>
    <row r="1024" spans="1:18" x14ac:dyDescent="0.25">
      <c r="A1024" s="180">
        <v>44035</v>
      </c>
      <c r="B1024">
        <v>1.0182896809999999</v>
      </c>
      <c r="C1024">
        <v>0.85230625824999995</v>
      </c>
      <c r="D1024" s="180">
        <v>44035</v>
      </c>
      <c r="E1024" s="173">
        <f t="shared" ref="E1024:E1087" si="168">(B1024-C1024)/C1024</f>
        <v>0.19474622079017218</v>
      </c>
      <c r="F1024"/>
      <c r="M1024" s="180">
        <v>44035</v>
      </c>
      <c r="N1024">
        <v>7.8711187909999998</v>
      </c>
      <c r="O1024">
        <v>10.127110496578901</v>
      </c>
      <c r="P1024" s="180">
        <v>44035</v>
      </c>
      <c r="Q1024" s="173">
        <f t="shared" si="167"/>
        <v>-0.22276756102750245</v>
      </c>
      <c r="R1024"/>
    </row>
    <row r="1025" spans="1:18" x14ac:dyDescent="0.25">
      <c r="A1025" s="180">
        <v>44034</v>
      </c>
      <c r="B1025">
        <v>1.0200204850000001</v>
      </c>
      <c r="C1025">
        <v>0.83217717575000005</v>
      </c>
      <c r="D1025" s="180">
        <v>44034</v>
      </c>
      <c r="E1025" s="173">
        <f t="shared" si="168"/>
        <v>0.2257251396984136</v>
      </c>
      <c r="F1025"/>
      <c r="M1025" s="180">
        <v>44034</v>
      </c>
      <c r="N1025">
        <v>7.8844974639999998</v>
      </c>
      <c r="O1025">
        <v>9.8777345878947393</v>
      </c>
      <c r="P1025" s="180">
        <v>44034</v>
      </c>
      <c r="Q1025" s="173">
        <f t="shared" si="167"/>
        <v>-0.20179091735644236</v>
      </c>
      <c r="R1025"/>
    </row>
    <row r="1026" spans="1:18" x14ac:dyDescent="0.25">
      <c r="A1026" s="180">
        <v>44033</v>
      </c>
      <c r="B1026">
        <v>1.029251439</v>
      </c>
      <c r="C1026">
        <v>0.83835693499999997</v>
      </c>
      <c r="D1026" s="180">
        <v>44033</v>
      </c>
      <c r="E1026" s="173">
        <f t="shared" si="168"/>
        <v>0.22770075135121307</v>
      </c>
      <c r="F1026"/>
      <c r="M1026" s="180">
        <v>44033</v>
      </c>
      <c r="N1026">
        <v>7.9558503820000004</v>
      </c>
      <c r="O1026">
        <v>9.9501187623157907</v>
      </c>
      <c r="P1026" s="180">
        <v>44033</v>
      </c>
      <c r="Q1026" s="173">
        <f t="shared" si="167"/>
        <v>-0.20042659067233529</v>
      </c>
      <c r="R1026"/>
    </row>
    <row r="1027" spans="1:18" x14ac:dyDescent="0.25">
      <c r="A1027" s="180">
        <v>44032</v>
      </c>
      <c r="B1027">
        <v>0.96953870200000003</v>
      </c>
      <c r="C1027">
        <v>0.79580080269999998</v>
      </c>
      <c r="D1027" s="180">
        <v>44032</v>
      </c>
      <c r="E1027" s="173">
        <f t="shared" si="168"/>
        <v>0.21831832628283432</v>
      </c>
      <c r="F1027"/>
      <c r="M1027" s="180">
        <v>44032</v>
      </c>
      <c r="N1027">
        <v>7.4942861919999997</v>
      </c>
      <c r="O1027">
        <v>9.4509096772631604</v>
      </c>
      <c r="P1027" s="180">
        <v>44032</v>
      </c>
      <c r="Q1027" s="173">
        <f t="shared" si="167"/>
        <v>-0.20703017509207317</v>
      </c>
      <c r="R1027"/>
    </row>
    <row r="1028" spans="1:18" x14ac:dyDescent="0.25">
      <c r="A1028" s="180">
        <v>44029</v>
      </c>
      <c r="B1028">
        <v>0.98944294799999999</v>
      </c>
      <c r="C1028">
        <v>0.80931727134999998</v>
      </c>
      <c r="D1028" s="180">
        <v>44029</v>
      </c>
      <c r="E1028" s="173">
        <f t="shared" si="168"/>
        <v>0.22256497300439085</v>
      </c>
      <c r="F1028"/>
      <c r="M1028" s="180">
        <v>44029</v>
      </c>
      <c r="N1028">
        <v>7.6481409219999996</v>
      </c>
      <c r="O1028">
        <v>9.6217099201052605</v>
      </c>
      <c r="P1028" s="180">
        <v>44029</v>
      </c>
      <c r="Q1028" s="173">
        <f t="shared" si="167"/>
        <v>-0.20511624383742286</v>
      </c>
      <c r="R1028"/>
    </row>
    <row r="1029" spans="1:18" x14ac:dyDescent="0.25">
      <c r="A1029" s="180">
        <v>44028</v>
      </c>
      <c r="B1029">
        <v>1.019155083</v>
      </c>
      <c r="C1029">
        <v>0.82716951760000001</v>
      </c>
      <c r="D1029" s="180">
        <v>44028</v>
      </c>
      <c r="E1029" s="173">
        <f t="shared" si="168"/>
        <v>0.23209942014913534</v>
      </c>
      <c r="F1029"/>
      <c r="M1029" s="180">
        <v>44028</v>
      </c>
      <c r="N1029">
        <v>7.8778081279999999</v>
      </c>
      <c r="O1029">
        <v>9.8409922743684195</v>
      </c>
      <c r="P1029" s="180">
        <v>44028</v>
      </c>
      <c r="Q1029" s="173">
        <f t="shared" si="167"/>
        <v>-0.19949046718405375</v>
      </c>
      <c r="R1029"/>
    </row>
    <row r="1030" spans="1:18" x14ac:dyDescent="0.25">
      <c r="A1030" s="180">
        <v>44027</v>
      </c>
      <c r="B1030">
        <v>1.0249244289999999</v>
      </c>
      <c r="C1030">
        <v>0.83070993360000001</v>
      </c>
      <c r="D1030" s="180">
        <v>44027</v>
      </c>
      <c r="E1030" s="173">
        <f t="shared" si="168"/>
        <v>0.23379339471522109</v>
      </c>
      <c r="F1030"/>
      <c r="M1030" s="180">
        <v>44027</v>
      </c>
      <c r="N1030">
        <v>7.9224037010000004</v>
      </c>
      <c r="O1030">
        <v>9.8749641692631602</v>
      </c>
      <c r="P1030" s="180">
        <v>44027</v>
      </c>
      <c r="Q1030" s="173">
        <f t="shared" si="167"/>
        <v>-0.19772835979908715</v>
      </c>
      <c r="R1030"/>
    </row>
    <row r="1031" spans="1:18" x14ac:dyDescent="0.25">
      <c r="A1031" s="180">
        <v>44026</v>
      </c>
      <c r="B1031">
        <v>0.96521169200000001</v>
      </c>
      <c r="C1031">
        <v>0.78625713210000003</v>
      </c>
      <c r="D1031" s="180">
        <v>44026</v>
      </c>
      <c r="E1031" s="173">
        <f t="shared" si="168"/>
        <v>0.22760309902949111</v>
      </c>
      <c r="F1031"/>
      <c r="M1031" s="180">
        <v>44026</v>
      </c>
      <c r="N1031">
        <v>7.4608395119999997</v>
      </c>
      <c r="O1031">
        <v>9.3543653881578894</v>
      </c>
      <c r="P1031" s="180">
        <v>44026</v>
      </c>
      <c r="Q1031" s="173">
        <f t="shared" si="167"/>
        <v>-0.20242162857514515</v>
      </c>
      <c r="R1031"/>
    </row>
    <row r="1032" spans="1:18" x14ac:dyDescent="0.25">
      <c r="A1032" s="180">
        <v>44025</v>
      </c>
      <c r="B1032">
        <v>0.99434689200000004</v>
      </c>
      <c r="C1032">
        <v>0.80039311199999996</v>
      </c>
      <c r="D1032" s="180">
        <v>44025</v>
      </c>
      <c r="E1032" s="173">
        <f t="shared" si="168"/>
        <v>0.24232314982740641</v>
      </c>
      <c r="F1032"/>
      <c r="M1032" s="180">
        <v>44025</v>
      </c>
      <c r="N1032">
        <v>7.6860471600000002</v>
      </c>
      <c r="O1032">
        <v>9.5089256143684207</v>
      </c>
      <c r="P1032" s="180">
        <v>44025</v>
      </c>
      <c r="Q1032" s="173">
        <f t="shared" si="167"/>
        <v>-0.19170183134190974</v>
      </c>
      <c r="R1032"/>
    </row>
    <row r="1033" spans="1:18" x14ac:dyDescent="0.25">
      <c r="A1033" s="180">
        <v>44022</v>
      </c>
      <c r="B1033">
        <v>0.98396206799999997</v>
      </c>
      <c r="C1033">
        <v>0.79060627569999997</v>
      </c>
      <c r="D1033" s="180">
        <v>44022</v>
      </c>
      <c r="E1033" s="173">
        <f t="shared" si="168"/>
        <v>0.24456647795870767</v>
      </c>
      <c r="F1033"/>
      <c r="M1033" s="180">
        <v>44022</v>
      </c>
      <c r="N1033">
        <v>7.6057751270000002</v>
      </c>
      <c r="O1033">
        <v>9.3876751414210506</v>
      </c>
      <c r="P1033" s="180">
        <v>44022</v>
      </c>
      <c r="Q1033" s="173">
        <f t="shared" si="167"/>
        <v>-0.18981270523079871</v>
      </c>
      <c r="R1033"/>
    </row>
    <row r="1034" spans="1:18" x14ac:dyDescent="0.25">
      <c r="A1034" s="180">
        <v>44021</v>
      </c>
      <c r="B1034">
        <v>0.939249632</v>
      </c>
      <c r="C1034">
        <v>0.75425249949999995</v>
      </c>
      <c r="D1034" s="180">
        <v>44021</v>
      </c>
      <c r="E1034" s="173">
        <f t="shared" si="168"/>
        <v>0.24527215040405717</v>
      </c>
      <c r="F1034"/>
      <c r="M1034" s="180">
        <v>44021</v>
      </c>
      <c r="N1034">
        <v>7.2601594289999998</v>
      </c>
      <c r="O1034">
        <v>8.9625568655263095</v>
      </c>
      <c r="P1034" s="180">
        <v>44021</v>
      </c>
      <c r="Q1034" s="173">
        <f t="shared" si="167"/>
        <v>-0.1899455102008259</v>
      </c>
      <c r="R1034"/>
    </row>
    <row r="1035" spans="1:18" x14ac:dyDescent="0.25">
      <c r="A1035" s="180">
        <v>44020</v>
      </c>
      <c r="B1035">
        <v>0.986846742</v>
      </c>
      <c r="C1035">
        <v>0.78600978229999996</v>
      </c>
      <c r="D1035" s="180">
        <v>44020</v>
      </c>
      <c r="E1035" s="173">
        <f t="shared" si="168"/>
        <v>0.25551458038132363</v>
      </c>
      <c r="F1035"/>
      <c r="M1035" s="180">
        <v>44020</v>
      </c>
      <c r="N1035">
        <v>7.6280729139999996</v>
      </c>
      <c r="O1035">
        <v>9.32344350163158</v>
      </c>
      <c r="P1035" s="180">
        <v>44020</v>
      </c>
      <c r="Q1035" s="173">
        <f t="shared" si="167"/>
        <v>-0.18183953035537723</v>
      </c>
      <c r="R1035"/>
    </row>
    <row r="1036" spans="1:18" x14ac:dyDescent="0.25">
      <c r="A1036" s="180">
        <v>44019</v>
      </c>
      <c r="B1036">
        <v>0.98425053600000001</v>
      </c>
      <c r="C1036">
        <v>0.78558506085000002</v>
      </c>
      <c r="D1036" s="180">
        <v>44019</v>
      </c>
      <c r="E1036" s="173">
        <f t="shared" si="168"/>
        <v>0.25288856045078645</v>
      </c>
      <c r="F1036"/>
      <c r="M1036" s="180">
        <v>44019</v>
      </c>
      <c r="N1036">
        <v>7.6080049059999997</v>
      </c>
      <c r="O1036">
        <v>9.30752894794737</v>
      </c>
      <c r="P1036" s="180">
        <v>44019</v>
      </c>
      <c r="Q1036" s="173">
        <f t="shared" si="167"/>
        <v>-0.18259669687325267</v>
      </c>
      <c r="R1036"/>
    </row>
    <row r="1037" spans="1:18" x14ac:dyDescent="0.25">
      <c r="A1037" s="180">
        <v>44018</v>
      </c>
      <c r="B1037">
        <v>1.0142511380000001</v>
      </c>
      <c r="C1037">
        <v>0.81548403319999996</v>
      </c>
      <c r="D1037" s="180">
        <v>44018</v>
      </c>
      <c r="E1037" s="173">
        <f t="shared" si="168"/>
        <v>0.24374125882027159</v>
      </c>
      <c r="F1037"/>
      <c r="M1037" s="180">
        <v>44018</v>
      </c>
      <c r="N1037">
        <v>7.8399018900000002</v>
      </c>
      <c r="O1037">
        <v>9.6573623053157895</v>
      </c>
      <c r="P1037" s="180">
        <v>44018</v>
      </c>
      <c r="Q1037" s="173">
        <f t="shared" si="167"/>
        <v>-0.18819428720359679</v>
      </c>
      <c r="R1037"/>
    </row>
    <row r="1038" spans="1:18" x14ac:dyDescent="0.25">
      <c r="A1038" s="180">
        <v>44014</v>
      </c>
      <c r="B1038">
        <v>1.0035778470000001</v>
      </c>
      <c r="C1038">
        <v>0.80688636405000003</v>
      </c>
      <c r="D1038" s="180">
        <v>44014</v>
      </c>
      <c r="E1038" s="173">
        <f t="shared" si="168"/>
        <v>0.24376602668403966</v>
      </c>
      <c r="F1038"/>
      <c r="M1038" s="180">
        <v>44014</v>
      </c>
      <c r="N1038">
        <v>7.7574000779999999</v>
      </c>
      <c r="O1038">
        <v>9.5566479915263205</v>
      </c>
      <c r="P1038" s="180">
        <v>44014</v>
      </c>
      <c r="Q1038" s="173">
        <f t="shared" si="167"/>
        <v>-0.18827186217611824</v>
      </c>
      <c r="R1038"/>
    </row>
    <row r="1039" spans="1:18" x14ac:dyDescent="0.25">
      <c r="A1039" s="180">
        <v>44013</v>
      </c>
      <c r="B1039">
        <v>1.0030009120000001</v>
      </c>
      <c r="C1039">
        <v>0.80963667630000002</v>
      </c>
      <c r="D1039" s="180">
        <v>44013</v>
      </c>
      <c r="E1039" s="173">
        <f t="shared" si="168"/>
        <v>0.23882840459212537</v>
      </c>
      <c r="F1039"/>
      <c r="M1039" s="180">
        <v>44013</v>
      </c>
      <c r="N1039">
        <v>7.7529405210000002</v>
      </c>
      <c r="O1039">
        <v>9.5818733747368405</v>
      </c>
      <c r="P1039" s="180">
        <v>44013</v>
      </c>
      <c r="Q1039" s="173">
        <f t="shared" si="167"/>
        <v>-0.19087424579820966</v>
      </c>
      <c r="R1039"/>
    </row>
    <row r="1040" spans="1:18" x14ac:dyDescent="0.25">
      <c r="A1040" s="180">
        <v>44012</v>
      </c>
      <c r="B1040">
        <v>1.04540561</v>
      </c>
      <c r="C1040">
        <v>0.83844959475000003</v>
      </c>
      <c r="D1040" s="180">
        <v>44012</v>
      </c>
      <c r="E1040" s="173">
        <f t="shared" si="168"/>
        <v>0.24683179113672052</v>
      </c>
      <c r="F1040"/>
      <c r="M1040" s="180">
        <v>44012</v>
      </c>
      <c r="N1040">
        <v>8.080717989</v>
      </c>
      <c r="O1040">
        <v>9.9154673652631597</v>
      </c>
      <c r="P1040" s="180">
        <v>44012</v>
      </c>
      <c r="Q1040" s="173">
        <f t="shared" si="167"/>
        <v>-0.18503912207818202</v>
      </c>
      <c r="R1040"/>
    </row>
    <row r="1041" spans="1:18" x14ac:dyDescent="0.25">
      <c r="A1041" s="180">
        <v>44011</v>
      </c>
      <c r="B1041">
        <v>1.0171358109999999</v>
      </c>
      <c r="C1041">
        <v>0.81919983404999996</v>
      </c>
      <c r="D1041" s="180">
        <v>44011</v>
      </c>
      <c r="E1041" s="173">
        <f t="shared" si="168"/>
        <v>0.24162111455935542</v>
      </c>
      <c r="F1041"/>
      <c r="M1041" s="180">
        <v>44011</v>
      </c>
      <c r="N1041">
        <v>7.8621996770000004</v>
      </c>
      <c r="O1041">
        <v>9.6914740775263208</v>
      </c>
      <c r="P1041" s="180">
        <v>44011</v>
      </c>
      <c r="Q1041" s="173">
        <f t="shared" si="167"/>
        <v>-0.18875089443495985</v>
      </c>
      <c r="R1041"/>
    </row>
    <row r="1042" spans="1:18" x14ac:dyDescent="0.25">
      <c r="A1042" s="180">
        <v>44008</v>
      </c>
      <c r="B1042">
        <v>0.97530804800000004</v>
      </c>
      <c r="C1042">
        <v>0.79103878999999999</v>
      </c>
      <c r="D1042" s="180">
        <v>44008</v>
      </c>
      <c r="E1042" s="173">
        <f t="shared" si="168"/>
        <v>0.23294591912490165</v>
      </c>
      <c r="F1042"/>
      <c r="M1042" s="180">
        <v>44008</v>
      </c>
      <c r="N1042">
        <v>7.5388817660000003</v>
      </c>
      <c r="O1042">
        <v>9.3657478249999997</v>
      </c>
      <c r="P1042" s="180">
        <v>44008</v>
      </c>
      <c r="Q1042" s="173">
        <f t="shared" si="167"/>
        <v>-0.19505821565295023</v>
      </c>
      <c r="R1042"/>
    </row>
    <row r="1043" spans="1:18" x14ac:dyDescent="0.25">
      <c r="A1043" s="180">
        <v>44007</v>
      </c>
      <c r="B1043">
        <v>1.0485787499999999</v>
      </c>
      <c r="C1043">
        <v>0.84070741145000005</v>
      </c>
      <c r="D1043" s="180">
        <v>44007</v>
      </c>
      <c r="E1043" s="173">
        <f t="shared" si="168"/>
        <v>0.24725764959235488</v>
      </c>
      <c r="F1043"/>
      <c r="M1043" s="180">
        <v>44007</v>
      </c>
      <c r="N1043">
        <v>8.1052455539999997</v>
      </c>
      <c r="O1043">
        <v>9.9762921782105298</v>
      </c>
      <c r="P1043" s="180">
        <v>44007</v>
      </c>
      <c r="Q1043" s="173">
        <f t="shared" si="167"/>
        <v>-0.18754930096144637</v>
      </c>
      <c r="R1043"/>
    </row>
    <row r="1044" spans="1:18" x14ac:dyDescent="0.25">
      <c r="A1044" s="180">
        <v>44006</v>
      </c>
      <c r="B1044">
        <v>1.0110779969999999</v>
      </c>
      <c r="C1044">
        <v>0.81516813555000001</v>
      </c>
      <c r="D1044" s="180">
        <v>44006</v>
      </c>
      <c r="E1044" s="173">
        <f t="shared" si="168"/>
        <v>0.24033061758212379</v>
      </c>
      <c r="F1044"/>
      <c r="M1044" s="180">
        <v>44006</v>
      </c>
      <c r="N1044">
        <v>7.8153743240000004</v>
      </c>
      <c r="O1044">
        <v>9.6783026701052606</v>
      </c>
      <c r="P1044" s="180">
        <v>44006</v>
      </c>
      <c r="Q1044" s="173">
        <f t="shared" si="167"/>
        <v>-0.19248502651808461</v>
      </c>
      <c r="R1044"/>
    </row>
    <row r="1045" spans="1:18" x14ac:dyDescent="0.25">
      <c r="A1045" s="180">
        <v>44005</v>
      </c>
      <c r="B1045">
        <v>1.069059931</v>
      </c>
      <c r="C1045">
        <v>0.85946420935000001</v>
      </c>
      <c r="D1045" s="180">
        <v>44005</v>
      </c>
      <c r="E1045" s="173">
        <f t="shared" si="168"/>
        <v>0.24386788812126811</v>
      </c>
      <c r="F1045"/>
      <c r="M1045" s="180">
        <v>44005</v>
      </c>
      <c r="N1045">
        <v>8.2635598419999994</v>
      </c>
      <c r="O1045">
        <v>10.1848226167895</v>
      </c>
      <c r="P1045" s="180">
        <v>44005</v>
      </c>
      <c r="Q1045" s="173">
        <f t="shared" si="167"/>
        <v>-0.1886397875621646</v>
      </c>
      <c r="R1045"/>
    </row>
    <row r="1046" spans="1:18" x14ac:dyDescent="0.25">
      <c r="A1046" s="180">
        <v>44004</v>
      </c>
      <c r="B1046">
        <v>1.079733222</v>
      </c>
      <c r="C1046">
        <v>0.86754373600000001</v>
      </c>
      <c r="D1046" s="180">
        <v>44004</v>
      </c>
      <c r="E1046" s="173">
        <f t="shared" si="168"/>
        <v>0.24458650001710114</v>
      </c>
      <c r="F1046"/>
      <c r="M1046" s="180">
        <v>44004</v>
      </c>
      <c r="N1046">
        <v>8.3460616529999996</v>
      </c>
      <c r="O1046">
        <v>10.2682290458421</v>
      </c>
      <c r="P1046" s="180">
        <v>44004</v>
      </c>
      <c r="Q1046" s="173">
        <f t="shared" si="167"/>
        <v>-0.18719560931691925</v>
      </c>
      <c r="R1046"/>
    </row>
    <row r="1047" spans="1:18" x14ac:dyDescent="0.25">
      <c r="A1047" s="180">
        <v>44001</v>
      </c>
      <c r="B1047">
        <v>1.102522142</v>
      </c>
      <c r="C1047">
        <v>0.87335155509999995</v>
      </c>
      <c r="D1047" s="180">
        <v>44001</v>
      </c>
      <c r="E1047" s="173">
        <f t="shared" si="168"/>
        <v>0.26240359401863056</v>
      </c>
      <c r="F1047"/>
      <c r="M1047" s="180">
        <v>44001</v>
      </c>
      <c r="N1047">
        <v>8.5222141699999998</v>
      </c>
      <c r="O1047">
        <v>10.3409467758947</v>
      </c>
      <c r="P1047" s="180">
        <v>44001</v>
      </c>
      <c r="Q1047" s="173">
        <f t="shared" si="167"/>
        <v>-0.17587679787060342</v>
      </c>
      <c r="R1047"/>
    </row>
    <row r="1048" spans="1:18" x14ac:dyDescent="0.25">
      <c r="A1048" s="180">
        <v>44000</v>
      </c>
      <c r="B1048">
        <v>1.0950219910000001</v>
      </c>
      <c r="C1048">
        <v>0.88299287370000001</v>
      </c>
      <c r="D1048" s="180">
        <v>44000</v>
      </c>
      <c r="E1048" s="173">
        <f t="shared" si="168"/>
        <v>0.24012551359733592</v>
      </c>
      <c r="F1048"/>
      <c r="M1048" s="180">
        <v>44000</v>
      </c>
      <c r="N1048">
        <v>8.4642399239999992</v>
      </c>
      <c r="O1048">
        <v>10.4636061588947</v>
      </c>
      <c r="P1048" s="180">
        <v>44000</v>
      </c>
      <c r="Q1048" s="173">
        <f t="shared" si="167"/>
        <v>-0.19107812397880808</v>
      </c>
      <c r="R1048"/>
    </row>
    <row r="1049" spans="1:18" x14ac:dyDescent="0.25">
      <c r="A1049" s="180">
        <v>43999</v>
      </c>
      <c r="B1049">
        <v>1.0904065140000001</v>
      </c>
      <c r="C1049">
        <v>0.87866250850000005</v>
      </c>
      <c r="D1049" s="180">
        <v>43999</v>
      </c>
      <c r="E1049" s="173">
        <f t="shared" si="168"/>
        <v>0.24098445472707913</v>
      </c>
      <c r="F1049"/>
      <c r="M1049" s="180">
        <v>43999</v>
      </c>
      <c r="N1049">
        <v>8.4285634649999999</v>
      </c>
      <c r="O1049">
        <v>10.412367024315801</v>
      </c>
      <c r="P1049" s="180">
        <v>43999</v>
      </c>
      <c r="Q1049" s="173">
        <f t="shared" si="167"/>
        <v>-0.19052378337058831</v>
      </c>
      <c r="R1049"/>
    </row>
    <row r="1050" spans="1:18" x14ac:dyDescent="0.25">
      <c r="A1050" s="180">
        <v>43998</v>
      </c>
      <c r="B1050">
        <v>1.1140608350000001</v>
      </c>
      <c r="C1050">
        <v>0.90969386689999998</v>
      </c>
      <c r="D1050" s="180">
        <v>43998</v>
      </c>
      <c r="E1050" s="173">
        <f t="shared" si="168"/>
        <v>0.22465466189898539</v>
      </c>
      <c r="F1050"/>
      <c r="M1050" s="180">
        <v>43998</v>
      </c>
      <c r="N1050">
        <v>8.6114053179999992</v>
      </c>
      <c r="O1050">
        <v>10.7567688165789</v>
      </c>
      <c r="P1050" s="180">
        <v>43998</v>
      </c>
      <c r="Q1050" s="173">
        <f t="shared" si="167"/>
        <v>-0.19944311671664386</v>
      </c>
      <c r="R1050"/>
    </row>
    <row r="1051" spans="1:18" x14ac:dyDescent="0.25">
      <c r="A1051" s="180">
        <v>43997</v>
      </c>
      <c r="B1051">
        <v>1.0817524940000001</v>
      </c>
      <c r="C1051">
        <v>0.87846768900000005</v>
      </c>
      <c r="D1051" s="180">
        <v>43997</v>
      </c>
      <c r="E1051" s="173">
        <f t="shared" si="168"/>
        <v>0.23140840300160431</v>
      </c>
      <c r="F1051"/>
      <c r="M1051" s="180">
        <v>43997</v>
      </c>
      <c r="N1051">
        <v>8.3616701039999999</v>
      </c>
      <c r="O1051">
        <v>10.4180052076316</v>
      </c>
      <c r="P1051" s="180">
        <v>43997</v>
      </c>
      <c r="Q1051" s="173">
        <f t="shared" si="167"/>
        <v>-0.19738280627132471</v>
      </c>
      <c r="R1051"/>
    </row>
    <row r="1052" spans="1:18" x14ac:dyDescent="0.25">
      <c r="A1052" s="180">
        <v>43994</v>
      </c>
      <c r="B1052">
        <v>1.053482695</v>
      </c>
      <c r="C1052">
        <v>0.86886824824999997</v>
      </c>
      <c r="D1052" s="180">
        <v>43994</v>
      </c>
      <c r="E1052" s="173">
        <f t="shared" si="168"/>
        <v>0.21247691709512306</v>
      </c>
      <c r="F1052"/>
      <c r="M1052" s="180">
        <v>43994</v>
      </c>
      <c r="N1052">
        <v>8.1431517919999994</v>
      </c>
      <c r="O1052">
        <v>10.320209139631601</v>
      </c>
      <c r="P1052" s="180">
        <v>43994</v>
      </c>
      <c r="Q1052" s="173">
        <f t="shared" si="167"/>
        <v>-0.21095089432551126</v>
      </c>
      <c r="R1052"/>
    </row>
    <row r="1053" spans="1:18" x14ac:dyDescent="0.25">
      <c r="A1053" s="180">
        <v>43993</v>
      </c>
      <c r="B1053">
        <v>1.024347495</v>
      </c>
      <c r="C1053">
        <v>0.83889954909999997</v>
      </c>
      <c r="D1053" s="180">
        <v>43993</v>
      </c>
      <c r="E1053" s="173">
        <f t="shared" si="168"/>
        <v>0.22106096742924097</v>
      </c>
      <c r="F1053"/>
      <c r="M1053" s="180">
        <v>43993</v>
      </c>
      <c r="N1053">
        <v>7.9179441439999998</v>
      </c>
      <c r="O1053">
        <v>9.9691502126315807</v>
      </c>
      <c r="P1053" s="180">
        <v>43993</v>
      </c>
      <c r="Q1053" s="173">
        <f t="shared" si="167"/>
        <v>-0.20575535776686016</v>
      </c>
      <c r="R1053"/>
    </row>
    <row r="1054" spans="1:18" x14ac:dyDescent="0.25">
      <c r="A1054" s="180">
        <v>43992</v>
      </c>
      <c r="B1054">
        <v>1.1307919399999999</v>
      </c>
      <c r="C1054">
        <v>0.92135543340000003</v>
      </c>
      <c r="D1054" s="180">
        <v>43992</v>
      </c>
      <c r="E1054" s="173">
        <f t="shared" si="168"/>
        <v>0.22731347643670377</v>
      </c>
      <c r="F1054"/>
      <c r="M1054" s="180">
        <v>43992</v>
      </c>
      <c r="N1054">
        <v>8.7407324820000003</v>
      </c>
      <c r="O1054">
        <v>10.9123034406316</v>
      </c>
      <c r="P1054" s="180">
        <v>43992</v>
      </c>
      <c r="Q1054" s="173">
        <f t="shared" si="167"/>
        <v>-0.19900206866918926</v>
      </c>
      <c r="R1054"/>
    </row>
    <row r="1055" spans="1:18" x14ac:dyDescent="0.25">
      <c r="A1055" s="180">
        <v>43991</v>
      </c>
      <c r="B1055">
        <v>1.2173321399999999</v>
      </c>
      <c r="C1055">
        <v>0.98733894794999999</v>
      </c>
      <c r="D1055" s="180">
        <v>43991</v>
      </c>
      <c r="E1055" s="173">
        <f t="shared" si="168"/>
        <v>0.23294248902824305</v>
      </c>
      <c r="F1055"/>
      <c r="M1055" s="180">
        <v>43991</v>
      </c>
      <c r="N1055">
        <v>9.4096660910000001</v>
      </c>
      <c r="O1055">
        <v>11.6839062974211</v>
      </c>
      <c r="P1055" s="180">
        <v>43991</v>
      </c>
      <c r="Q1055" s="173">
        <f t="shared" si="167"/>
        <v>-0.19464724797759422</v>
      </c>
      <c r="R1055"/>
    </row>
    <row r="1056" spans="1:18" x14ac:dyDescent="0.25">
      <c r="A1056" s="180">
        <v>43990</v>
      </c>
      <c r="B1056">
        <v>1.2424287970000001</v>
      </c>
      <c r="C1056">
        <v>1.0136663901</v>
      </c>
      <c r="D1056" s="180">
        <v>43990</v>
      </c>
      <c r="E1056" s="173">
        <f t="shared" si="168"/>
        <v>0.22567820057389121</v>
      </c>
      <c r="F1056"/>
      <c r="M1056" s="180">
        <v>43990</v>
      </c>
      <c r="N1056">
        <v>9.6036568370000008</v>
      </c>
      <c r="O1056">
        <v>11.961597025894701</v>
      </c>
      <c r="P1056" s="180">
        <v>43990</v>
      </c>
      <c r="Q1056" s="173">
        <f t="shared" si="167"/>
        <v>-0.19712586737290888</v>
      </c>
      <c r="R1056"/>
    </row>
    <row r="1057" spans="1:18" x14ac:dyDescent="0.25">
      <c r="A1057" s="180">
        <v>43987</v>
      </c>
      <c r="B1057">
        <v>1.1781005819999999</v>
      </c>
      <c r="C1057">
        <v>0.97044220204999998</v>
      </c>
      <c r="D1057" s="180">
        <v>43987</v>
      </c>
      <c r="E1057" s="173">
        <f t="shared" si="168"/>
        <v>0.21398325372838717</v>
      </c>
      <c r="F1057"/>
      <c r="M1057" s="180">
        <v>43987</v>
      </c>
      <c r="N1057">
        <v>9.1064161880000007</v>
      </c>
      <c r="O1057">
        <v>11.4603930353158</v>
      </c>
      <c r="P1057" s="180">
        <v>43987</v>
      </c>
      <c r="Q1057" s="173">
        <f t="shared" si="167"/>
        <v>-0.2054010573687915</v>
      </c>
      <c r="R1057"/>
    </row>
    <row r="1058" spans="1:18" x14ac:dyDescent="0.25">
      <c r="A1058" s="180">
        <v>43986</v>
      </c>
      <c r="B1058">
        <v>1.1218494530000001</v>
      </c>
      <c r="C1058">
        <v>0.92436029455000002</v>
      </c>
      <c r="D1058" s="180">
        <v>43986</v>
      </c>
      <c r="E1058" s="173">
        <f t="shared" si="168"/>
        <v>0.21364954727544017</v>
      </c>
      <c r="F1058"/>
      <c r="M1058" s="180">
        <v>43986</v>
      </c>
      <c r="N1058">
        <v>8.6716093430000001</v>
      </c>
      <c r="O1058">
        <v>10.9446392412632</v>
      </c>
      <c r="P1058" s="180">
        <v>43986</v>
      </c>
      <c r="Q1058" s="173">
        <f t="shared" si="167"/>
        <v>-0.20768431449923727</v>
      </c>
      <c r="R1058"/>
    </row>
    <row r="1059" spans="1:18" x14ac:dyDescent="0.25">
      <c r="A1059" s="180">
        <v>43985</v>
      </c>
      <c r="B1059">
        <v>1.1005028699999999</v>
      </c>
      <c r="C1059">
        <v>0.89340505785000002</v>
      </c>
      <c r="D1059" s="180">
        <v>43985</v>
      </c>
      <c r="E1059" s="173">
        <f t="shared" si="168"/>
        <v>0.23180729763091512</v>
      </c>
      <c r="F1059"/>
      <c r="M1059" s="180">
        <v>43985</v>
      </c>
      <c r="N1059">
        <v>8.5066057189999995</v>
      </c>
      <c r="O1059">
        <v>10.5900371630526</v>
      </c>
      <c r="P1059" s="180">
        <v>43985</v>
      </c>
      <c r="Q1059" s="173">
        <f t="shared" si="167"/>
        <v>-0.19673504558807864</v>
      </c>
      <c r="R1059"/>
    </row>
    <row r="1060" spans="1:18" x14ac:dyDescent="0.25">
      <c r="A1060" s="180">
        <v>43984</v>
      </c>
      <c r="B1060">
        <v>1.0390593290000001</v>
      </c>
      <c r="C1060">
        <v>0.84727404854999999</v>
      </c>
      <c r="D1060" s="180">
        <v>43984</v>
      </c>
      <c r="E1060" s="173">
        <f t="shared" si="168"/>
        <v>0.22635566470873952</v>
      </c>
      <c r="F1060"/>
      <c r="M1060" s="180">
        <v>43984</v>
      </c>
      <c r="N1060">
        <v>8.0316628570000006</v>
      </c>
      <c r="O1060">
        <v>10.0625697603158</v>
      </c>
      <c r="P1060" s="180">
        <v>43984</v>
      </c>
      <c r="Q1060" s="173">
        <f t="shared" si="167"/>
        <v>-0.20182785825994232</v>
      </c>
      <c r="R1060"/>
    </row>
    <row r="1061" spans="1:18" x14ac:dyDescent="0.25">
      <c r="A1061" s="180">
        <v>43983</v>
      </c>
      <c r="B1061">
        <v>1.0312707109999999</v>
      </c>
      <c r="C1061">
        <v>0.85044536604999998</v>
      </c>
      <c r="D1061" s="180">
        <v>43983</v>
      </c>
      <c r="E1061" s="173">
        <f t="shared" si="168"/>
        <v>0.21262429330394952</v>
      </c>
      <c r="F1061"/>
      <c r="M1061" s="180">
        <v>43983</v>
      </c>
      <c r="N1061">
        <v>7.9714588329999998</v>
      </c>
      <c r="O1061">
        <v>10.0873848485789</v>
      </c>
      <c r="P1061" s="180">
        <v>43983</v>
      </c>
      <c r="Q1061" s="173">
        <f t="shared" si="167"/>
        <v>-0.2097596202921701</v>
      </c>
      <c r="R1061"/>
    </row>
    <row r="1062" spans="1:18" x14ac:dyDescent="0.25">
      <c r="A1062" s="180">
        <v>43980</v>
      </c>
      <c r="B1062">
        <v>1.0081933240000001</v>
      </c>
      <c r="C1062">
        <v>0.84247612164999996</v>
      </c>
      <c r="D1062" s="180">
        <v>43980</v>
      </c>
      <c r="E1062" s="173">
        <f t="shared" si="168"/>
        <v>0.19670255107698589</v>
      </c>
      <c r="F1062"/>
      <c r="M1062" s="180">
        <v>43980</v>
      </c>
      <c r="N1062">
        <v>7.7930765370000001</v>
      </c>
      <c r="O1062">
        <v>9.9901378046315692</v>
      </c>
      <c r="P1062" s="180">
        <v>43980</v>
      </c>
      <c r="Q1062" s="173">
        <f t="shared" si="167"/>
        <v>-0.21992301914123552</v>
      </c>
      <c r="R1062"/>
    </row>
    <row r="1063" spans="1:18" x14ac:dyDescent="0.25">
      <c r="A1063" s="180">
        <v>43979</v>
      </c>
      <c r="B1063">
        <v>1.0523288260000001</v>
      </c>
      <c r="C1063">
        <v>0.86084094145000001</v>
      </c>
      <c r="D1063" s="180">
        <v>43979</v>
      </c>
      <c r="E1063" s="173">
        <f t="shared" si="168"/>
        <v>0.22244281763302057</v>
      </c>
      <c r="F1063"/>
      <c r="M1063" s="180">
        <v>43979</v>
      </c>
      <c r="N1063">
        <v>8.134232677</v>
      </c>
      <c r="O1063">
        <v>10.2036677979474</v>
      </c>
      <c r="P1063" s="180">
        <v>43979</v>
      </c>
      <c r="Q1063" s="173">
        <f t="shared" si="167"/>
        <v>-0.20281286709115459</v>
      </c>
      <c r="R1063"/>
    </row>
    <row r="1064" spans="1:18" x14ac:dyDescent="0.25">
      <c r="A1064" s="180">
        <v>43978</v>
      </c>
      <c r="B1064">
        <v>1.0953104579999999</v>
      </c>
      <c r="C1064">
        <v>0.88974199480000005</v>
      </c>
      <c r="D1064" s="180">
        <v>43978</v>
      </c>
      <c r="E1064" s="173">
        <f t="shared" si="168"/>
        <v>0.23104277914431637</v>
      </c>
      <c r="F1064"/>
      <c r="M1064" s="180">
        <v>43978</v>
      </c>
      <c r="N1064">
        <v>8.4664697029999996</v>
      </c>
      <c r="O1064">
        <v>10.5370462433158</v>
      </c>
      <c r="P1064" s="180">
        <v>43978</v>
      </c>
      <c r="Q1064" s="173">
        <f t="shared" si="167"/>
        <v>-0.19650445604044636</v>
      </c>
      <c r="R1064"/>
    </row>
    <row r="1065" spans="1:18" x14ac:dyDescent="0.25">
      <c r="A1065" s="180">
        <v>43977</v>
      </c>
      <c r="B1065">
        <v>1.0572327699999999</v>
      </c>
      <c r="C1065">
        <v>0.83460207730000002</v>
      </c>
      <c r="D1065" s="180">
        <v>43977</v>
      </c>
      <c r="E1065" s="173">
        <f t="shared" si="168"/>
        <v>0.2667507052225736</v>
      </c>
      <c r="F1065"/>
      <c r="M1065" s="180">
        <v>43977</v>
      </c>
      <c r="N1065">
        <v>8.1721389149999997</v>
      </c>
      <c r="O1065">
        <v>9.8869818906842095</v>
      </c>
      <c r="P1065" s="180">
        <v>43977</v>
      </c>
      <c r="Q1065" s="173">
        <f t="shared" si="167"/>
        <v>-0.17344453490907905</v>
      </c>
      <c r="R1065"/>
    </row>
    <row r="1066" spans="1:18" x14ac:dyDescent="0.25">
      <c r="A1066" s="180">
        <v>43973</v>
      </c>
      <c r="B1066">
        <v>0.97126950599999995</v>
      </c>
      <c r="C1066">
        <v>0.77032673284999997</v>
      </c>
      <c r="D1066" s="180">
        <v>43973</v>
      </c>
      <c r="E1066" s="173">
        <f t="shared" si="168"/>
        <v>0.26085395272025186</v>
      </c>
      <c r="F1066"/>
      <c r="M1066" s="180">
        <v>43973</v>
      </c>
      <c r="N1066">
        <v>7.5076648639999997</v>
      </c>
      <c r="O1066">
        <v>9.1239360581052598</v>
      </c>
      <c r="P1066" s="180">
        <v>43973</v>
      </c>
      <c r="Q1066" s="173">
        <f t="shared" si="167"/>
        <v>-0.17714626492471344</v>
      </c>
      <c r="R1066"/>
    </row>
    <row r="1067" spans="1:18" x14ac:dyDescent="0.25">
      <c r="A1067" s="180">
        <v>43972</v>
      </c>
      <c r="B1067">
        <v>0.97126950599999995</v>
      </c>
      <c r="C1067">
        <v>0.77987661065000002</v>
      </c>
      <c r="D1067" s="180">
        <v>43972</v>
      </c>
      <c r="E1067" s="173">
        <f t="shared" si="168"/>
        <v>0.24541432931355719</v>
      </c>
      <c r="F1067"/>
      <c r="M1067" s="180">
        <v>43972</v>
      </c>
      <c r="N1067">
        <v>7.5076648639999997</v>
      </c>
      <c r="O1067">
        <v>9.2360375446842102</v>
      </c>
      <c r="P1067" s="180">
        <v>43972</v>
      </c>
      <c r="Q1067" s="173">
        <f t="shared" si="167"/>
        <v>-0.18713357024831209</v>
      </c>
      <c r="R1067"/>
    </row>
    <row r="1068" spans="1:18" x14ac:dyDescent="0.25">
      <c r="A1068" s="180">
        <v>43971</v>
      </c>
      <c r="B1068">
        <v>0.99261608800000001</v>
      </c>
      <c r="C1068">
        <v>0.77946440029999997</v>
      </c>
      <c r="D1068" s="180">
        <v>43971</v>
      </c>
      <c r="E1068" s="173">
        <f t="shared" si="168"/>
        <v>0.27345916967851552</v>
      </c>
      <c r="F1068"/>
      <c r="M1068" s="180">
        <v>43971</v>
      </c>
      <c r="N1068">
        <v>7.6726684880000002</v>
      </c>
      <c r="O1068">
        <v>9.2454416099473704</v>
      </c>
      <c r="P1068" s="180">
        <v>43971</v>
      </c>
      <c r="Q1068" s="173">
        <f t="shared" si="167"/>
        <v>-0.17011335837708277</v>
      </c>
      <c r="R1068"/>
    </row>
    <row r="1069" spans="1:18" x14ac:dyDescent="0.25">
      <c r="A1069" s="180">
        <v>43970</v>
      </c>
      <c r="B1069">
        <v>0.94559591300000001</v>
      </c>
      <c r="C1069">
        <v>0.74578400980000004</v>
      </c>
      <c r="D1069" s="180">
        <v>43970</v>
      </c>
      <c r="E1069" s="173">
        <f t="shared" si="168"/>
        <v>0.26792194599825808</v>
      </c>
      <c r="F1069"/>
      <c r="M1069" s="180">
        <v>43970</v>
      </c>
      <c r="N1069">
        <v>7.30921456</v>
      </c>
      <c r="O1069">
        <v>8.8529393186842107</v>
      </c>
      <c r="P1069" s="180">
        <v>43970</v>
      </c>
      <c r="Q1069" s="173">
        <f t="shared" si="167"/>
        <v>-0.17437426182580573</v>
      </c>
      <c r="R1069"/>
    </row>
    <row r="1070" spans="1:18" x14ac:dyDescent="0.25">
      <c r="A1070" s="180">
        <v>43969</v>
      </c>
      <c r="B1070">
        <v>1.006750987</v>
      </c>
      <c r="C1070">
        <v>0.7818316703</v>
      </c>
      <c r="D1070" s="180">
        <v>43969</v>
      </c>
      <c r="E1070" s="173">
        <f t="shared" si="168"/>
        <v>0.28768253480150685</v>
      </c>
      <c r="F1070"/>
      <c r="M1070" s="180">
        <v>43969</v>
      </c>
      <c r="N1070">
        <v>7.7819276439999996</v>
      </c>
      <c r="O1070">
        <v>9.0354281689999993</v>
      </c>
      <c r="P1070" s="180">
        <v>43969</v>
      </c>
      <c r="Q1070" s="173">
        <f t="shared" si="167"/>
        <v>-0.13873172378268506</v>
      </c>
      <c r="R1070"/>
    </row>
    <row r="1071" spans="1:18" x14ac:dyDescent="0.25">
      <c r="A1071" s="180">
        <v>43966</v>
      </c>
      <c r="B1071">
        <v>0.91819151700000001</v>
      </c>
      <c r="C1071">
        <v>0.71255516289999998</v>
      </c>
      <c r="D1071" s="180">
        <v>43966</v>
      </c>
      <c r="E1071" s="173">
        <f t="shared" si="168"/>
        <v>0.28859008369694328</v>
      </c>
      <c r="F1071"/>
      <c r="M1071" s="180">
        <v>43966</v>
      </c>
      <c r="N1071">
        <v>7.0973855840000004</v>
      </c>
      <c r="O1071">
        <v>8.2808200761999995</v>
      </c>
      <c r="P1071" s="180">
        <v>43966</v>
      </c>
      <c r="Q1071" s="173">
        <f t="shared" si="167"/>
        <v>-0.14291271653170221</v>
      </c>
      <c r="R1071"/>
    </row>
    <row r="1072" spans="1:18" x14ac:dyDescent="0.25">
      <c r="A1072" s="180">
        <v>43965</v>
      </c>
      <c r="B1072">
        <v>0.91646071299999998</v>
      </c>
      <c r="C1072">
        <v>0.72108171129999998</v>
      </c>
      <c r="D1072" s="180">
        <v>43965</v>
      </c>
      <c r="E1072" s="173">
        <f t="shared" si="168"/>
        <v>0.27095265160415949</v>
      </c>
      <c r="F1072"/>
      <c r="M1072" s="180">
        <v>43965</v>
      </c>
      <c r="N1072">
        <v>7.0840069120000004</v>
      </c>
      <c r="O1072">
        <v>8.3733981120499994</v>
      </c>
      <c r="P1072" s="180">
        <v>43965</v>
      </c>
      <c r="Q1072" s="173">
        <f t="shared" si="167"/>
        <v>-0.15398661126531896</v>
      </c>
      <c r="R1072"/>
    </row>
    <row r="1073" spans="1:18" x14ac:dyDescent="0.25">
      <c r="A1073" s="180">
        <v>43964</v>
      </c>
      <c r="B1073">
        <v>0.90492201900000002</v>
      </c>
      <c r="C1073">
        <v>0.69812998775000001</v>
      </c>
      <c r="D1073" s="180">
        <v>43964</v>
      </c>
      <c r="E1073" s="173">
        <f t="shared" si="168"/>
        <v>0.29620849251364939</v>
      </c>
      <c r="F1073"/>
      <c r="M1073" s="180">
        <v>43964</v>
      </c>
      <c r="N1073">
        <v>6.9948157650000002</v>
      </c>
      <c r="O1073">
        <v>8.1125622245500004</v>
      </c>
      <c r="P1073" s="180">
        <v>43964</v>
      </c>
      <c r="Q1073" s="173">
        <f t="shared" si="167"/>
        <v>-0.13777970863107938</v>
      </c>
      <c r="R1073"/>
    </row>
    <row r="1074" spans="1:18" x14ac:dyDescent="0.25">
      <c r="A1074" s="180">
        <v>43963</v>
      </c>
      <c r="B1074">
        <v>0.93376875299999995</v>
      </c>
      <c r="C1074">
        <v>0.73749438774999998</v>
      </c>
      <c r="D1074" s="180">
        <v>43963</v>
      </c>
      <c r="E1074" s="173">
        <f t="shared" si="168"/>
        <v>0.26613675779799179</v>
      </c>
      <c r="F1074"/>
      <c r="M1074" s="180">
        <v>43963</v>
      </c>
      <c r="N1074">
        <v>7.2177936340000004</v>
      </c>
      <c r="O1074">
        <v>8.5529924438999991</v>
      </c>
      <c r="P1074" s="180">
        <v>43963</v>
      </c>
      <c r="Q1074" s="173">
        <f t="shared" si="167"/>
        <v>-0.15610896638313571</v>
      </c>
      <c r="R1074"/>
    </row>
    <row r="1075" spans="1:18" x14ac:dyDescent="0.25">
      <c r="A1075" s="180">
        <v>43962</v>
      </c>
      <c r="B1075">
        <v>0.97386571200000005</v>
      </c>
      <c r="C1075">
        <v>0.77847169100000002</v>
      </c>
      <c r="D1075" s="180">
        <v>43962</v>
      </c>
      <c r="E1075" s="173">
        <f t="shared" si="168"/>
        <v>0.25099695115310239</v>
      </c>
      <c r="F1075"/>
      <c r="M1075" s="180">
        <v>43962</v>
      </c>
      <c r="N1075">
        <v>7.5277328729999997</v>
      </c>
      <c r="O1075">
        <v>8.7641207835500001</v>
      </c>
      <c r="P1075" s="180">
        <v>43962</v>
      </c>
      <c r="Q1075" s="173">
        <f t="shared" si="167"/>
        <v>-0.14107381003587544</v>
      </c>
      <c r="R1075"/>
    </row>
    <row r="1076" spans="1:18" x14ac:dyDescent="0.25">
      <c r="A1076" s="180">
        <v>43959</v>
      </c>
      <c r="B1076">
        <v>1.018410719</v>
      </c>
      <c r="C1076">
        <v>0.80017194235</v>
      </c>
      <c r="D1076" s="180">
        <v>43959</v>
      </c>
      <c r="E1076" s="173">
        <f t="shared" si="168"/>
        <v>0.27273985139876483</v>
      </c>
      <c r="F1076"/>
      <c r="M1076" s="180">
        <v>43959</v>
      </c>
      <c r="N1076">
        <v>7.60844583</v>
      </c>
      <c r="O1076">
        <v>8.8947966260999998</v>
      </c>
      <c r="P1076" s="180">
        <v>43959</v>
      </c>
      <c r="Q1076" s="173">
        <f t="shared" si="167"/>
        <v>-0.14461834825154529</v>
      </c>
      <c r="R1076"/>
    </row>
    <row r="1077" spans="1:18" x14ac:dyDescent="0.25">
      <c r="A1077" s="180">
        <v>43958</v>
      </c>
      <c r="B1077">
        <v>0.95601165799999999</v>
      </c>
      <c r="C1077">
        <v>0.76542625019999999</v>
      </c>
      <c r="D1077" s="180">
        <v>43958</v>
      </c>
      <c r="E1077" s="173">
        <f t="shared" si="168"/>
        <v>0.24899251593501201</v>
      </c>
      <c r="F1077"/>
      <c r="M1077" s="180">
        <v>43958</v>
      </c>
      <c r="N1077">
        <v>7.1422686129999997</v>
      </c>
      <c r="O1077">
        <v>8.3802070560999997</v>
      </c>
      <c r="P1077" s="180">
        <v>43958</v>
      </c>
      <c r="Q1077" s="173">
        <f t="shared" si="167"/>
        <v>-0.14772170124351494</v>
      </c>
      <c r="R1077"/>
    </row>
    <row r="1078" spans="1:18" x14ac:dyDescent="0.25">
      <c r="A1078" s="180">
        <v>43957</v>
      </c>
      <c r="B1078">
        <v>0.94121001999999998</v>
      </c>
      <c r="C1078">
        <v>0.76222247369999996</v>
      </c>
      <c r="D1078" s="180">
        <v>43957</v>
      </c>
      <c r="E1078" s="173">
        <f t="shared" si="168"/>
        <v>0.23482323399775143</v>
      </c>
      <c r="F1078"/>
      <c r="M1078" s="180">
        <v>43957</v>
      </c>
      <c r="N1078">
        <v>7.0316870409999996</v>
      </c>
      <c r="O1078">
        <v>8.1651696789999999</v>
      </c>
      <c r="P1078" s="180">
        <v>43957</v>
      </c>
      <c r="Q1078" s="173">
        <f t="shared" si="167"/>
        <v>-0.13881923861486972</v>
      </c>
      <c r="R1078"/>
    </row>
    <row r="1079" spans="1:18" x14ac:dyDescent="0.25">
      <c r="A1079" s="180">
        <v>43956</v>
      </c>
      <c r="B1079">
        <v>0.96558918800000004</v>
      </c>
      <c r="C1079">
        <v>0.78280831225000003</v>
      </c>
      <c r="D1079" s="180">
        <v>43956</v>
      </c>
      <c r="E1079" s="173">
        <f t="shared" si="168"/>
        <v>0.23349378499142273</v>
      </c>
      <c r="F1079"/>
      <c r="M1079" s="180">
        <v>43956</v>
      </c>
      <c r="N1079">
        <v>7.2138213960000002</v>
      </c>
      <c r="O1079">
        <v>8.36768189945</v>
      </c>
      <c r="P1079" s="180">
        <v>43956</v>
      </c>
      <c r="Q1079" s="173">
        <f t="shared" si="167"/>
        <v>-0.13789488143972609</v>
      </c>
      <c r="R1079"/>
    </row>
    <row r="1080" spans="1:18" x14ac:dyDescent="0.25">
      <c r="A1080" s="180">
        <v>43955</v>
      </c>
      <c r="B1080">
        <v>0.97922991299999995</v>
      </c>
      <c r="C1080">
        <v>0.79800860544999996</v>
      </c>
      <c r="D1080" s="180">
        <v>43955</v>
      </c>
      <c r="E1080" s="173">
        <f t="shared" si="168"/>
        <v>0.22709192145592044</v>
      </c>
      <c r="F1080"/>
      <c r="M1080" s="180">
        <v>43955</v>
      </c>
      <c r="N1080">
        <v>7.3157299030000003</v>
      </c>
      <c r="O1080">
        <v>8.4584022619999999</v>
      </c>
      <c r="P1080" s="180">
        <v>43955</v>
      </c>
      <c r="Q1080" s="173">
        <f t="shared" si="167"/>
        <v>-0.13509316814282291</v>
      </c>
      <c r="R1080"/>
    </row>
    <row r="1081" spans="1:18" x14ac:dyDescent="0.25">
      <c r="A1081" s="180">
        <v>43952</v>
      </c>
      <c r="B1081">
        <v>0.98300288000000002</v>
      </c>
      <c r="C1081">
        <v>0.80545178004999995</v>
      </c>
      <c r="D1081" s="180">
        <v>43952</v>
      </c>
      <c r="E1081" s="173">
        <f t="shared" si="168"/>
        <v>0.22043665970789492</v>
      </c>
      <c r="F1081"/>
      <c r="M1081" s="180">
        <v>43952</v>
      </c>
      <c r="N1081">
        <v>7.3439173630000001</v>
      </c>
      <c r="O1081">
        <v>8.4297173399999998</v>
      </c>
      <c r="P1081" s="180">
        <v>43952</v>
      </c>
      <c r="Q1081" s="173">
        <f t="shared" si="167"/>
        <v>-0.12880621415948923</v>
      </c>
      <c r="R1081"/>
    </row>
    <row r="1082" spans="1:18" x14ac:dyDescent="0.25">
      <c r="A1082" s="180">
        <v>43951</v>
      </c>
      <c r="B1082">
        <v>1.0178302619999999</v>
      </c>
      <c r="C1082">
        <v>0.84988370300000005</v>
      </c>
      <c r="D1082" s="180">
        <v>43951</v>
      </c>
      <c r="E1082" s="173">
        <f t="shared" si="168"/>
        <v>0.19761122422652205</v>
      </c>
      <c r="F1082"/>
      <c r="M1082" s="180">
        <v>43951</v>
      </c>
      <c r="N1082">
        <v>7.604109298</v>
      </c>
      <c r="O1082">
        <v>8.6584733513999996</v>
      </c>
      <c r="P1082" s="180">
        <v>43951</v>
      </c>
      <c r="Q1082" s="173">
        <f t="shared" si="167"/>
        <v>-0.12177251238285768</v>
      </c>
      <c r="R1082"/>
    </row>
    <row r="1083" spans="1:18" x14ac:dyDescent="0.25">
      <c r="A1083" s="180">
        <v>43950</v>
      </c>
      <c r="B1083">
        <v>1.0567208400000001</v>
      </c>
      <c r="C1083">
        <v>0.87977872224999998</v>
      </c>
      <c r="D1083" s="180">
        <v>43950</v>
      </c>
      <c r="E1083" s="173">
        <f t="shared" si="168"/>
        <v>0.20112116066807972</v>
      </c>
      <c r="F1083"/>
      <c r="M1083" s="180">
        <v>43950</v>
      </c>
      <c r="N1083">
        <v>7.8946569589999998</v>
      </c>
      <c r="O1083">
        <v>8.9568419046500001</v>
      </c>
      <c r="P1083" s="180">
        <v>43950</v>
      </c>
      <c r="Q1083" s="173">
        <f t="shared" si="167"/>
        <v>-0.11858922563973809</v>
      </c>
      <c r="R1083"/>
    </row>
    <row r="1084" spans="1:18" x14ac:dyDescent="0.25">
      <c r="A1084" s="180">
        <v>43949</v>
      </c>
      <c r="B1084">
        <v>0.98097128200000006</v>
      </c>
      <c r="C1084">
        <v>0.83519062060000004</v>
      </c>
      <c r="D1084" s="180">
        <v>43949</v>
      </c>
      <c r="E1084" s="173">
        <f t="shared" si="168"/>
        <v>0.17454777125642448</v>
      </c>
      <c r="F1084"/>
      <c r="M1084" s="180">
        <v>43949</v>
      </c>
      <c r="N1084">
        <v>7.3287395000000002</v>
      </c>
      <c r="O1084">
        <v>8.5092092269500004</v>
      </c>
      <c r="P1084" s="180">
        <v>43949</v>
      </c>
      <c r="Q1084" s="173">
        <f t="shared" si="167"/>
        <v>-0.13872848762623763</v>
      </c>
      <c r="R1084"/>
    </row>
    <row r="1085" spans="1:18" x14ac:dyDescent="0.25">
      <c r="A1085" s="180">
        <v>43948</v>
      </c>
      <c r="B1085">
        <v>0.93221294600000004</v>
      </c>
      <c r="C1085">
        <v>0.81491144015000005</v>
      </c>
      <c r="D1085" s="180">
        <v>43948</v>
      </c>
      <c r="E1085" s="173">
        <f t="shared" si="168"/>
        <v>0.14394386932205591</v>
      </c>
      <c r="F1085"/>
      <c r="M1085" s="180">
        <v>43948</v>
      </c>
      <c r="N1085">
        <v>6.9644707910000001</v>
      </c>
      <c r="O1085">
        <v>8.3037876010999998</v>
      </c>
      <c r="P1085" s="180">
        <v>43948</v>
      </c>
      <c r="Q1085" s="173">
        <f t="shared" si="167"/>
        <v>-0.16128986848394108</v>
      </c>
      <c r="R1085"/>
    </row>
    <row r="1086" spans="1:18" x14ac:dyDescent="0.25">
      <c r="A1086" s="180">
        <v>43945</v>
      </c>
      <c r="B1086">
        <v>0.88142301300000003</v>
      </c>
      <c r="C1086">
        <v>0.76207987575000002</v>
      </c>
      <c r="D1086" s="180">
        <v>43945</v>
      </c>
      <c r="E1086" s="173">
        <f t="shared" si="168"/>
        <v>0.15660187474777312</v>
      </c>
      <c r="F1086"/>
      <c r="M1086" s="180">
        <v>43945</v>
      </c>
      <c r="N1086">
        <v>6.5850242200000002</v>
      </c>
      <c r="O1086">
        <v>7.8043413433</v>
      </c>
      <c r="P1086" s="180">
        <v>43945</v>
      </c>
      <c r="Q1086" s="173">
        <f t="shared" si="167"/>
        <v>-0.15623575003504675</v>
      </c>
      <c r="R1086"/>
    </row>
    <row r="1087" spans="1:18" x14ac:dyDescent="0.25">
      <c r="A1087" s="180">
        <v>43944</v>
      </c>
      <c r="B1087">
        <v>0.85704384499999997</v>
      </c>
      <c r="C1087">
        <v>0.74278830090000003</v>
      </c>
      <c r="D1087" s="180">
        <v>43944</v>
      </c>
      <c r="E1087" s="173">
        <f t="shared" si="168"/>
        <v>0.15381979490194195</v>
      </c>
      <c r="F1087"/>
      <c r="M1087" s="180">
        <v>43944</v>
      </c>
      <c r="N1087">
        <v>6.4028898649999997</v>
      </c>
      <c r="O1087">
        <v>7.5935512478999998</v>
      </c>
      <c r="P1087" s="180">
        <v>43944</v>
      </c>
      <c r="Q1087" s="173">
        <f t="shared" ref="Q1087:Q1150" si="169">(N1087-O1087)/O1087</f>
        <v>-0.1567990185394848</v>
      </c>
      <c r="R1087"/>
    </row>
    <row r="1088" spans="1:18" x14ac:dyDescent="0.25">
      <c r="A1088" s="180">
        <v>43943</v>
      </c>
      <c r="B1088">
        <v>0.783035657</v>
      </c>
      <c r="C1088">
        <v>0.73335829095000005</v>
      </c>
      <c r="D1088" s="180">
        <v>43943</v>
      </c>
      <c r="E1088" s="173">
        <f t="shared" ref="E1088:E1151" si="170">(B1088-C1088)/C1088</f>
        <v>6.773955740739955E-2</v>
      </c>
      <c r="F1088"/>
      <c r="M1088" s="180">
        <v>43943</v>
      </c>
      <c r="N1088">
        <v>5.849982003</v>
      </c>
      <c r="O1088">
        <v>7.53554802825</v>
      </c>
      <c r="P1088" s="180">
        <v>43943</v>
      </c>
      <c r="Q1088" s="173">
        <f t="shared" si="169"/>
        <v>-0.22368194309570918</v>
      </c>
      <c r="R1088"/>
    </row>
    <row r="1089" spans="1:18" x14ac:dyDescent="0.25">
      <c r="A1089" s="180">
        <v>43942</v>
      </c>
      <c r="B1089">
        <v>0.79406432800000004</v>
      </c>
      <c r="C1089">
        <v>0.73620928575</v>
      </c>
      <c r="D1089" s="180">
        <v>43942</v>
      </c>
      <c r="E1089" s="173">
        <f t="shared" si="170"/>
        <v>7.8585048259831786E-2</v>
      </c>
      <c r="F1089"/>
      <c r="M1089" s="180">
        <v>43942</v>
      </c>
      <c r="N1089">
        <v>5.9323761160000004</v>
      </c>
      <c r="O1089">
        <v>7.5339394129499997</v>
      </c>
      <c r="P1089" s="180">
        <v>43942</v>
      </c>
      <c r="Q1089" s="173">
        <f t="shared" si="169"/>
        <v>-0.21257979513308681</v>
      </c>
      <c r="R1089"/>
    </row>
    <row r="1090" spans="1:18" x14ac:dyDescent="0.25">
      <c r="A1090" s="180">
        <v>43941</v>
      </c>
      <c r="B1090">
        <v>0.81263893200000004</v>
      </c>
      <c r="C1090">
        <v>0.75544314994999995</v>
      </c>
      <c r="D1090" s="180">
        <v>43941</v>
      </c>
      <c r="E1090" s="173">
        <f t="shared" si="170"/>
        <v>7.5711563542254195E-2</v>
      </c>
      <c r="F1090"/>
      <c r="M1090" s="180">
        <v>43941</v>
      </c>
      <c r="N1090">
        <v>6.0711451480000003</v>
      </c>
      <c r="O1090">
        <v>7.7446564786499996</v>
      </c>
      <c r="P1090" s="180">
        <v>43941</v>
      </c>
      <c r="Q1090" s="173">
        <f t="shared" si="169"/>
        <v>-0.21608593425201417</v>
      </c>
      <c r="R1090"/>
    </row>
    <row r="1091" spans="1:18" x14ac:dyDescent="0.25">
      <c r="A1091" s="180">
        <v>43938</v>
      </c>
      <c r="B1091">
        <v>0.81292916000000004</v>
      </c>
      <c r="C1091">
        <v>0.75631357924999998</v>
      </c>
      <c r="D1091" s="180">
        <v>43938</v>
      </c>
      <c r="E1091" s="173">
        <f t="shared" si="170"/>
        <v>7.4857284469416807E-2</v>
      </c>
      <c r="F1091"/>
      <c r="M1091" s="180">
        <v>43938</v>
      </c>
      <c r="N1091">
        <v>6.0733134140000002</v>
      </c>
      <c r="O1091">
        <v>7.7888969587499997</v>
      </c>
      <c r="P1091" s="180">
        <v>43938</v>
      </c>
      <c r="Q1091" s="173">
        <f t="shared" si="169"/>
        <v>-0.22026014130572408</v>
      </c>
      <c r="R1091"/>
    </row>
    <row r="1092" spans="1:18" x14ac:dyDescent="0.25">
      <c r="A1092" s="180">
        <v>43937</v>
      </c>
      <c r="B1092">
        <v>0.73921119999999996</v>
      </c>
      <c r="C1092">
        <v>0.70043807709999995</v>
      </c>
      <c r="D1092" s="180">
        <v>43937</v>
      </c>
      <c r="E1092" s="173">
        <f t="shared" si="170"/>
        <v>5.5355532726791584E-2</v>
      </c>
      <c r="F1092"/>
      <c r="M1092" s="180">
        <v>43937</v>
      </c>
      <c r="N1092">
        <v>5.5225738189999998</v>
      </c>
      <c r="O1092">
        <v>7.2393757140500004</v>
      </c>
      <c r="P1092" s="180">
        <v>43937</v>
      </c>
      <c r="Q1092" s="173">
        <f t="shared" si="169"/>
        <v>-0.23714778219316263</v>
      </c>
      <c r="R1092"/>
    </row>
    <row r="1093" spans="1:18" x14ac:dyDescent="0.25">
      <c r="A1093" s="180">
        <v>43936</v>
      </c>
      <c r="B1093">
        <v>0.75633466299999996</v>
      </c>
      <c r="C1093">
        <v>0.72990591849999997</v>
      </c>
      <c r="D1093" s="180">
        <v>43936</v>
      </c>
      <c r="E1093" s="173">
        <f t="shared" si="170"/>
        <v>3.6208426086354564E-2</v>
      </c>
      <c r="F1093"/>
      <c r="M1093" s="180">
        <v>43936</v>
      </c>
      <c r="N1093">
        <v>5.6505015199999997</v>
      </c>
      <c r="O1093">
        <v>7.5267767255500004</v>
      </c>
      <c r="P1093" s="180">
        <v>43936</v>
      </c>
      <c r="Q1093" s="173">
        <f t="shared" si="169"/>
        <v>-0.24928004031006998</v>
      </c>
      <c r="R1093"/>
    </row>
    <row r="1094" spans="1:18" x14ac:dyDescent="0.25">
      <c r="A1094" s="180">
        <v>43935</v>
      </c>
      <c r="B1094">
        <v>0.82889171100000003</v>
      </c>
      <c r="C1094">
        <v>0.77949263864999996</v>
      </c>
      <c r="D1094" s="180">
        <v>43935</v>
      </c>
      <c r="E1094" s="173">
        <f t="shared" si="170"/>
        <v>6.3373366085347674E-2</v>
      </c>
      <c r="F1094"/>
      <c r="M1094" s="180">
        <v>43935</v>
      </c>
      <c r="N1094">
        <v>6.1925680510000003</v>
      </c>
      <c r="O1094">
        <v>8.0283429380500007</v>
      </c>
      <c r="P1094" s="180">
        <v>43935</v>
      </c>
      <c r="Q1094" s="173">
        <f t="shared" si="169"/>
        <v>-0.22866174268035075</v>
      </c>
      <c r="R1094"/>
    </row>
    <row r="1095" spans="1:18" x14ac:dyDescent="0.25">
      <c r="A1095" s="180">
        <v>43934</v>
      </c>
      <c r="B1095">
        <v>0.84688585800000005</v>
      </c>
      <c r="C1095">
        <v>0.79149825725</v>
      </c>
      <c r="D1095" s="180">
        <v>43934</v>
      </c>
      <c r="E1095" s="173">
        <f t="shared" si="170"/>
        <v>6.9978171452253116E-2</v>
      </c>
      <c r="F1095"/>
      <c r="M1095" s="180">
        <v>43934</v>
      </c>
      <c r="N1095">
        <v>6.3270005510000003</v>
      </c>
      <c r="O1095">
        <v>8.1423300708999999</v>
      </c>
      <c r="P1095" s="180">
        <v>43934</v>
      </c>
      <c r="Q1095" s="173">
        <f t="shared" si="169"/>
        <v>-0.22294963531235784</v>
      </c>
      <c r="R1095"/>
    </row>
    <row r="1096" spans="1:18" x14ac:dyDescent="0.25">
      <c r="A1096" s="180">
        <v>43930</v>
      </c>
      <c r="B1096">
        <v>0.90289989900000001</v>
      </c>
      <c r="C1096">
        <v>0.83831832735</v>
      </c>
      <c r="D1096" s="180">
        <v>43930</v>
      </c>
      <c r="E1096" s="173">
        <f t="shared" si="170"/>
        <v>7.7037050894674095E-2</v>
      </c>
      <c r="F1096"/>
      <c r="M1096" s="180">
        <v>43930</v>
      </c>
      <c r="N1096">
        <v>6.7454759129999999</v>
      </c>
      <c r="O1096">
        <v>8.6045885637000001</v>
      </c>
      <c r="P1096" s="180">
        <v>43930</v>
      </c>
      <c r="Q1096" s="173">
        <f t="shared" si="169"/>
        <v>-0.21606060963135418</v>
      </c>
      <c r="R1096"/>
    </row>
    <row r="1097" spans="1:18" x14ac:dyDescent="0.25">
      <c r="A1097" s="180">
        <v>43929</v>
      </c>
      <c r="B1097">
        <v>0.79957866300000002</v>
      </c>
      <c r="C1097">
        <v>0.78492549514999999</v>
      </c>
      <c r="D1097" s="180">
        <v>43929</v>
      </c>
      <c r="E1097" s="173">
        <f t="shared" si="170"/>
        <v>1.8668227673251717E-2</v>
      </c>
      <c r="F1097"/>
      <c r="M1097" s="180">
        <v>43929</v>
      </c>
      <c r="N1097">
        <v>5.973573172</v>
      </c>
      <c r="O1097">
        <v>8.0398851777000004</v>
      </c>
      <c r="P1097" s="180">
        <v>43929</v>
      </c>
      <c r="Q1097" s="173">
        <f t="shared" si="169"/>
        <v>-0.25700765123254132</v>
      </c>
      <c r="R1097"/>
    </row>
    <row r="1098" spans="1:18" x14ac:dyDescent="0.25">
      <c r="A1098" s="180">
        <v>43928</v>
      </c>
      <c r="B1098">
        <v>0.78419656900000001</v>
      </c>
      <c r="C1098">
        <v>0.74505579624999996</v>
      </c>
      <c r="D1098" s="180">
        <v>43928</v>
      </c>
      <c r="E1098" s="173">
        <f t="shared" si="170"/>
        <v>5.2534015501929668E-2</v>
      </c>
      <c r="F1098"/>
      <c r="M1098" s="180">
        <v>43928</v>
      </c>
      <c r="N1098">
        <v>5.858655068</v>
      </c>
      <c r="O1098">
        <v>7.6270555884500002</v>
      </c>
      <c r="P1098" s="180">
        <v>43928</v>
      </c>
      <c r="Q1098" s="173">
        <f t="shared" si="169"/>
        <v>-0.23185887397070634</v>
      </c>
      <c r="R1098"/>
    </row>
    <row r="1099" spans="1:18" x14ac:dyDescent="0.25">
      <c r="A1099" s="180">
        <v>43927</v>
      </c>
      <c r="B1099">
        <v>0.73805028699999997</v>
      </c>
      <c r="C1099">
        <v>0.72140499979999995</v>
      </c>
      <c r="D1099" s="180">
        <v>43927</v>
      </c>
      <c r="E1099" s="173">
        <f t="shared" si="170"/>
        <v>2.3073429217450269E-2</v>
      </c>
      <c r="F1099"/>
      <c r="M1099" s="180">
        <v>43927</v>
      </c>
      <c r="N1099">
        <v>5.5139007539999998</v>
      </c>
      <c r="O1099">
        <v>7.3997539858500003</v>
      </c>
      <c r="P1099" s="180">
        <v>43927</v>
      </c>
      <c r="Q1099" s="173">
        <f t="shared" si="169"/>
        <v>-0.25485350397542644</v>
      </c>
      <c r="R1099"/>
    </row>
    <row r="1100" spans="1:18" x14ac:dyDescent="0.25">
      <c r="A1100" s="180">
        <v>43924</v>
      </c>
      <c r="B1100">
        <v>0.66113981700000002</v>
      </c>
      <c r="C1100">
        <v>0.66917357865000004</v>
      </c>
      <c r="D1100" s="180">
        <v>43924</v>
      </c>
      <c r="E1100" s="173">
        <f t="shared" si="170"/>
        <v>-1.2005497387101636E-2</v>
      </c>
      <c r="F1100"/>
      <c r="M1100" s="180">
        <v>43924</v>
      </c>
      <c r="N1100">
        <v>4.9393102310000003</v>
      </c>
      <c r="O1100">
        <v>6.8353712244500002</v>
      </c>
      <c r="P1100" s="180">
        <v>43924</v>
      </c>
      <c r="Q1100" s="173">
        <f t="shared" si="169"/>
        <v>-0.27738961516352234</v>
      </c>
      <c r="R1100"/>
    </row>
    <row r="1101" spans="1:18" x14ac:dyDescent="0.25">
      <c r="A1101" s="180">
        <v>43923</v>
      </c>
      <c r="B1101">
        <v>0.70322290399999998</v>
      </c>
      <c r="C1101">
        <v>0.69722030994999995</v>
      </c>
      <c r="D1101" s="180">
        <v>43923</v>
      </c>
      <c r="E1101" s="173">
        <f t="shared" si="170"/>
        <v>8.6093218518412049E-3</v>
      </c>
      <c r="F1101"/>
      <c r="M1101" s="180">
        <v>43923</v>
      </c>
      <c r="N1101">
        <v>5.2537088189999999</v>
      </c>
      <c r="O1101">
        <v>7.1368877231500001</v>
      </c>
      <c r="P1101" s="180">
        <v>43923</v>
      </c>
      <c r="Q1101" s="173">
        <f t="shared" si="169"/>
        <v>-0.26386556398267447</v>
      </c>
      <c r="R1101"/>
    </row>
    <row r="1102" spans="1:18" x14ac:dyDescent="0.25">
      <c r="A1102" s="180">
        <v>43922</v>
      </c>
      <c r="B1102">
        <v>0.70728609899999995</v>
      </c>
      <c r="C1102">
        <v>0.68827523305000005</v>
      </c>
      <c r="D1102" s="180">
        <v>43922</v>
      </c>
      <c r="E1102" s="173">
        <f t="shared" si="170"/>
        <v>2.7621022865744825E-2</v>
      </c>
      <c r="F1102"/>
      <c r="M1102" s="180">
        <v>43922</v>
      </c>
      <c r="N1102">
        <v>5.2840645449999997</v>
      </c>
      <c r="O1102">
        <v>7.0755738792000002</v>
      </c>
      <c r="P1102" s="180">
        <v>43922</v>
      </c>
      <c r="Q1102" s="173">
        <f t="shared" si="169"/>
        <v>-0.25319632934177738</v>
      </c>
      <c r="R1102"/>
    </row>
    <row r="1103" spans="1:18" x14ac:dyDescent="0.25">
      <c r="A1103" s="180">
        <v>43921</v>
      </c>
      <c r="B1103">
        <v>0.74704736100000002</v>
      </c>
      <c r="C1103">
        <v>0.73438531009999997</v>
      </c>
      <c r="D1103" s="180">
        <v>43921</v>
      </c>
      <c r="E1103" s="173">
        <f t="shared" si="170"/>
        <v>1.7241699589927644E-2</v>
      </c>
      <c r="F1103"/>
      <c r="M1103" s="180">
        <v>43921</v>
      </c>
      <c r="N1103">
        <v>5.5811170040000002</v>
      </c>
      <c r="O1103">
        <v>7.5619068023500002</v>
      </c>
      <c r="P1103" s="180">
        <v>43921</v>
      </c>
      <c r="Q1103" s="173">
        <f t="shared" si="169"/>
        <v>-0.26194316461747896</v>
      </c>
      <c r="R1103"/>
    </row>
    <row r="1104" spans="1:18" x14ac:dyDescent="0.25">
      <c r="A1104" s="180">
        <v>43920</v>
      </c>
      <c r="B1104">
        <v>0.78042360300000002</v>
      </c>
      <c r="C1104">
        <v>0.74634401164999997</v>
      </c>
      <c r="D1104" s="180">
        <v>43920</v>
      </c>
      <c r="E1104" s="173">
        <f t="shared" si="170"/>
        <v>4.5662041656444302E-2</v>
      </c>
      <c r="F1104"/>
      <c r="M1104" s="180">
        <v>43920</v>
      </c>
      <c r="N1104">
        <v>5.8304676080000002</v>
      </c>
      <c r="O1104">
        <v>7.7089233349999997</v>
      </c>
      <c r="P1104" s="180">
        <v>43920</v>
      </c>
      <c r="Q1104" s="173">
        <f t="shared" si="169"/>
        <v>-0.24367290286458654</v>
      </c>
      <c r="R1104"/>
    </row>
    <row r="1105" spans="1:18" x14ac:dyDescent="0.25">
      <c r="A1105" s="180">
        <v>43917</v>
      </c>
      <c r="B1105">
        <v>0.81757281100000001</v>
      </c>
      <c r="C1105">
        <v>0.73991608185000002</v>
      </c>
      <c r="D1105" s="180">
        <v>43917</v>
      </c>
      <c r="E1105" s="173">
        <f t="shared" si="170"/>
        <v>0.10495342790203471</v>
      </c>
      <c r="F1105"/>
      <c r="M1105" s="180">
        <v>43917</v>
      </c>
      <c r="N1105">
        <v>6.108005672</v>
      </c>
      <c r="O1105">
        <v>7.6502759196500003</v>
      </c>
      <c r="P1105" s="180">
        <v>43917</v>
      </c>
      <c r="Q1105" s="173">
        <f t="shared" si="169"/>
        <v>-0.20159668276651635</v>
      </c>
      <c r="R1105"/>
    </row>
    <row r="1106" spans="1:18" x14ac:dyDescent="0.25">
      <c r="A1106" s="180">
        <v>43916</v>
      </c>
      <c r="B1106">
        <v>0.89216145599999996</v>
      </c>
      <c r="C1106">
        <v>0.76972299065000005</v>
      </c>
      <c r="D1106" s="180">
        <v>43916</v>
      </c>
      <c r="E1106" s="173">
        <f t="shared" si="170"/>
        <v>0.15906821913504957</v>
      </c>
      <c r="F1106"/>
      <c r="M1106" s="180">
        <v>43916</v>
      </c>
      <c r="N1106">
        <v>6.6652500659999996</v>
      </c>
      <c r="O1106">
        <v>7.9497493875999998</v>
      </c>
      <c r="P1106" s="180">
        <v>43916</v>
      </c>
      <c r="Q1106" s="173">
        <f t="shared" si="169"/>
        <v>-0.16157733520550463</v>
      </c>
      <c r="R1106"/>
    </row>
    <row r="1107" spans="1:18" x14ac:dyDescent="0.25">
      <c r="A1107" s="180">
        <v>43915</v>
      </c>
      <c r="B1107">
        <v>0.83382559000000001</v>
      </c>
      <c r="C1107">
        <v>0.70331513300000004</v>
      </c>
      <c r="D1107" s="180">
        <v>43915</v>
      </c>
      <c r="E1107" s="173">
        <f t="shared" si="170"/>
        <v>0.18556469337337572</v>
      </c>
      <c r="F1107"/>
      <c r="M1107" s="180">
        <v>43915</v>
      </c>
      <c r="N1107">
        <v>6.229428575</v>
      </c>
      <c r="O1107">
        <v>7.2691389480000002</v>
      </c>
      <c r="P1107" s="180">
        <v>43915</v>
      </c>
      <c r="Q1107" s="173">
        <f t="shared" si="169"/>
        <v>-0.14303074689280243</v>
      </c>
      <c r="R1107"/>
    </row>
    <row r="1108" spans="1:18" x14ac:dyDescent="0.25">
      <c r="A1108" s="180">
        <v>43914</v>
      </c>
      <c r="B1108">
        <v>0.86052658299999996</v>
      </c>
      <c r="C1108">
        <v>0.69600539179999998</v>
      </c>
      <c r="D1108" s="180">
        <v>43914</v>
      </c>
      <c r="E1108" s="173">
        <f t="shared" si="170"/>
        <v>0.23637919064752852</v>
      </c>
      <c r="F1108"/>
      <c r="M1108" s="180">
        <v>43914</v>
      </c>
      <c r="N1108">
        <v>6.4289090590000004</v>
      </c>
      <c r="O1108">
        <v>7.1962382387500003</v>
      </c>
      <c r="P1108" s="180">
        <v>43914</v>
      </c>
      <c r="Q1108" s="173">
        <f t="shared" si="169"/>
        <v>-0.10662920741257816</v>
      </c>
      <c r="R1108"/>
    </row>
    <row r="1109" spans="1:18" x14ac:dyDescent="0.25">
      <c r="A1109" s="180">
        <v>43913</v>
      </c>
      <c r="B1109">
        <v>0.77577995200000005</v>
      </c>
      <c r="C1109">
        <v>0.63198163699999998</v>
      </c>
      <c r="D1109" s="180">
        <v>43913</v>
      </c>
      <c r="E1109" s="173">
        <f t="shared" si="170"/>
        <v>0.22753559056336958</v>
      </c>
      <c r="F1109"/>
      <c r="M1109" s="180">
        <v>43913</v>
      </c>
      <c r="N1109">
        <v>5.7957753500000004</v>
      </c>
      <c r="O1109">
        <v>6.5537629156000001</v>
      </c>
      <c r="P1109" s="180">
        <v>43913</v>
      </c>
      <c r="Q1109" s="173">
        <f t="shared" si="169"/>
        <v>-0.11565684864732485</v>
      </c>
      <c r="R1109"/>
    </row>
    <row r="1110" spans="1:18" x14ac:dyDescent="0.25">
      <c r="A1110" s="180">
        <v>43910</v>
      </c>
      <c r="B1110">
        <v>0.85762430099999998</v>
      </c>
      <c r="C1110">
        <v>0.68432759094999995</v>
      </c>
      <c r="D1110" s="180">
        <v>43910</v>
      </c>
      <c r="E1110" s="173">
        <f t="shared" si="170"/>
        <v>0.25323647963605467</v>
      </c>
      <c r="F1110"/>
      <c r="M1110" s="180">
        <v>43910</v>
      </c>
      <c r="N1110">
        <v>6.4072263969999996</v>
      </c>
      <c r="O1110">
        <v>7.07605133665</v>
      </c>
      <c r="P1110" s="180">
        <v>43910</v>
      </c>
      <c r="Q1110" s="173">
        <f t="shared" si="169"/>
        <v>-9.4519514886199335E-2</v>
      </c>
      <c r="R1110"/>
    </row>
    <row r="1111" spans="1:18" x14ac:dyDescent="0.25">
      <c r="A1111" s="180">
        <v>43909</v>
      </c>
      <c r="B1111">
        <v>0.94004910699999999</v>
      </c>
      <c r="C1111">
        <v>0.72167203840000005</v>
      </c>
      <c r="D1111" s="180">
        <v>43909</v>
      </c>
      <c r="E1111" s="173">
        <f t="shared" si="170"/>
        <v>0.30259876644820266</v>
      </c>
      <c r="F1111"/>
      <c r="M1111" s="180">
        <v>43909</v>
      </c>
      <c r="N1111">
        <v>7.0230139769999997</v>
      </c>
      <c r="O1111">
        <v>7.4623944297999998</v>
      </c>
      <c r="P1111" s="180">
        <v>43909</v>
      </c>
      <c r="Q1111" s="173">
        <f t="shared" si="169"/>
        <v>-5.8879285587665718E-2</v>
      </c>
      <c r="R1111"/>
    </row>
    <row r="1112" spans="1:18" x14ac:dyDescent="0.25">
      <c r="A1112" s="180">
        <v>43908</v>
      </c>
      <c r="B1112">
        <v>0.88751780499999999</v>
      </c>
      <c r="C1112">
        <v>0.69369894345000005</v>
      </c>
      <c r="D1112" s="180">
        <v>43908</v>
      </c>
      <c r="E1112" s="173">
        <f t="shared" si="170"/>
        <v>0.27939910155560138</v>
      </c>
      <c r="F1112"/>
      <c r="M1112" s="180">
        <v>43908</v>
      </c>
      <c r="N1112">
        <v>6.6305578079999998</v>
      </c>
      <c r="O1112">
        <v>7.1295061165</v>
      </c>
      <c r="P1112" s="180">
        <v>43908</v>
      </c>
      <c r="Q1112" s="173">
        <f t="shared" si="169"/>
        <v>-6.9983572543022468E-2</v>
      </c>
      <c r="R1112"/>
    </row>
    <row r="1113" spans="1:18" x14ac:dyDescent="0.25">
      <c r="A1113" s="180">
        <v>43907</v>
      </c>
      <c r="B1113">
        <v>0.97023283900000001</v>
      </c>
      <c r="C1113">
        <v>0.77367966945</v>
      </c>
      <c r="D1113" s="180">
        <v>43907</v>
      </c>
      <c r="E1113" s="173">
        <f t="shared" si="170"/>
        <v>0.25404980550894846</v>
      </c>
      <c r="F1113"/>
      <c r="M1113" s="180">
        <v>43907</v>
      </c>
      <c r="N1113">
        <v>7.2485136539999999</v>
      </c>
      <c r="O1113">
        <v>7.9584379401499996</v>
      </c>
      <c r="P1113" s="180">
        <v>43907</v>
      </c>
      <c r="Q1113" s="173">
        <f t="shared" si="169"/>
        <v>-8.9203973378803425E-2</v>
      </c>
      <c r="R1113"/>
    </row>
    <row r="1114" spans="1:18" x14ac:dyDescent="0.25">
      <c r="A1114" s="180">
        <v>43906</v>
      </c>
      <c r="B1114">
        <v>0.86168749600000005</v>
      </c>
      <c r="C1114">
        <v>0.71978542769999998</v>
      </c>
      <c r="D1114" s="180">
        <v>43906</v>
      </c>
      <c r="E1114" s="173">
        <f t="shared" si="170"/>
        <v>0.19714495853775962</v>
      </c>
      <c r="F1114"/>
      <c r="M1114" s="180">
        <v>43906</v>
      </c>
      <c r="N1114">
        <v>6.4375821230000003</v>
      </c>
      <c r="O1114">
        <v>7.4125525387</v>
      </c>
      <c r="P1114" s="180">
        <v>43906</v>
      </c>
      <c r="Q1114" s="173">
        <f t="shared" si="169"/>
        <v>-0.13152964658392671</v>
      </c>
      <c r="R1114"/>
    </row>
    <row r="1115" spans="1:18" x14ac:dyDescent="0.25">
      <c r="A1115" s="180">
        <v>43903</v>
      </c>
      <c r="B1115">
        <v>0.92756929499999996</v>
      </c>
      <c r="C1115">
        <v>0.83423021409999998</v>
      </c>
      <c r="D1115" s="180">
        <v>43903</v>
      </c>
      <c r="E1115" s="173">
        <f t="shared" si="170"/>
        <v>0.11188647848327793</v>
      </c>
      <c r="F1115"/>
      <c r="M1115" s="180">
        <v>43903</v>
      </c>
      <c r="N1115">
        <v>6.9297785330000004</v>
      </c>
      <c r="O1115">
        <v>8.5584815407499999</v>
      </c>
      <c r="P1115" s="180">
        <v>43903</v>
      </c>
      <c r="Q1115" s="173">
        <f t="shared" si="169"/>
        <v>-0.19030280079417833</v>
      </c>
      <c r="R1115"/>
    </row>
    <row r="1116" spans="1:18" x14ac:dyDescent="0.25">
      <c r="A1116" s="180">
        <v>43902</v>
      </c>
      <c r="B1116">
        <v>0.86429955000000003</v>
      </c>
      <c r="C1116">
        <v>0.76108875695</v>
      </c>
      <c r="D1116" s="180">
        <v>43902</v>
      </c>
      <c r="E1116" s="173">
        <f t="shared" si="170"/>
        <v>0.13560940443215677</v>
      </c>
      <c r="F1116"/>
      <c r="M1116" s="180">
        <v>43902</v>
      </c>
      <c r="N1116">
        <v>6.4570965180000002</v>
      </c>
      <c r="O1116">
        <v>7.8420933034000004</v>
      </c>
      <c r="P1116" s="180">
        <v>43902</v>
      </c>
      <c r="Q1116" s="173">
        <f t="shared" si="169"/>
        <v>-0.17661059768308598</v>
      </c>
      <c r="R1116"/>
    </row>
    <row r="1117" spans="1:18" x14ac:dyDescent="0.25">
      <c r="A1117" s="180">
        <v>43901</v>
      </c>
      <c r="B1117">
        <v>0.92756929499999996</v>
      </c>
      <c r="C1117">
        <v>0.83439128254999995</v>
      </c>
      <c r="D1117" s="180">
        <v>43901</v>
      </c>
      <c r="E1117" s="173">
        <f t="shared" si="170"/>
        <v>0.11167184317318947</v>
      </c>
      <c r="F1117"/>
      <c r="M1117" s="180">
        <v>43901</v>
      </c>
      <c r="N1117">
        <v>6.9297785330000004</v>
      </c>
      <c r="O1117">
        <v>8.5881088885000008</v>
      </c>
      <c r="P1117" s="180">
        <v>43901</v>
      </c>
      <c r="Q1117" s="173">
        <f t="shared" si="169"/>
        <v>-0.19309610264963051</v>
      </c>
      <c r="R1117"/>
    </row>
    <row r="1118" spans="1:18" x14ac:dyDescent="0.25">
      <c r="A1118" s="180">
        <v>43900</v>
      </c>
      <c r="B1118">
        <v>1.002738396</v>
      </c>
      <c r="C1118">
        <v>0.89979246940000002</v>
      </c>
      <c r="D1118" s="180">
        <v>43900</v>
      </c>
      <c r="E1118" s="173">
        <f t="shared" si="170"/>
        <v>0.11441074481168581</v>
      </c>
      <c r="F1118"/>
      <c r="M1118" s="180">
        <v>43900</v>
      </c>
      <c r="N1118">
        <v>7.4913594589999999</v>
      </c>
      <c r="O1118">
        <v>9.2007211887500002</v>
      </c>
      <c r="P1118" s="180">
        <v>43900</v>
      </c>
      <c r="Q1118" s="173">
        <f t="shared" si="169"/>
        <v>-0.18578562426607259</v>
      </c>
      <c r="R1118"/>
    </row>
    <row r="1119" spans="1:18" x14ac:dyDescent="0.25">
      <c r="A1119" s="180">
        <v>43899</v>
      </c>
      <c r="B1119">
        <v>0.94179047699999996</v>
      </c>
      <c r="C1119">
        <v>0.84573135919999998</v>
      </c>
      <c r="D1119" s="180">
        <v>43899</v>
      </c>
      <c r="E1119" s="173">
        <f t="shared" si="170"/>
        <v>0.11358112331422224</v>
      </c>
      <c r="F1119"/>
      <c r="M1119" s="180">
        <v>43899</v>
      </c>
      <c r="N1119">
        <v>7.0360235729999996</v>
      </c>
      <c r="O1119">
        <v>8.6879932828000008</v>
      </c>
      <c r="P1119" s="180">
        <v>43899</v>
      </c>
      <c r="Q1119" s="173">
        <f t="shared" si="169"/>
        <v>-0.1901439902204434</v>
      </c>
      <c r="R1119"/>
    </row>
    <row r="1120" spans="1:18" x14ac:dyDescent="0.25">
      <c r="A1120" s="180">
        <v>43896</v>
      </c>
      <c r="B1120">
        <v>1.0697811079999999</v>
      </c>
      <c r="C1120">
        <v>0.97658312714999995</v>
      </c>
      <c r="D1120" s="180">
        <v>43896</v>
      </c>
      <c r="E1120" s="173">
        <f t="shared" si="170"/>
        <v>9.5432716641319845E-2</v>
      </c>
      <c r="F1120"/>
      <c r="M1120" s="180">
        <v>43896</v>
      </c>
      <c r="N1120">
        <v>7.9922289339999999</v>
      </c>
      <c r="O1120">
        <v>9.9799577725000006</v>
      </c>
      <c r="P1120" s="180">
        <v>43896</v>
      </c>
      <c r="Q1120" s="173">
        <f t="shared" si="169"/>
        <v>-0.19917206904193849</v>
      </c>
      <c r="R1120"/>
    </row>
    <row r="1121" spans="1:18" x14ac:dyDescent="0.25">
      <c r="A1121" s="180">
        <v>43895</v>
      </c>
      <c r="B1121">
        <v>1.1130251090000001</v>
      </c>
      <c r="C1121">
        <v>1.01375035255</v>
      </c>
      <c r="D1121" s="180">
        <v>43895</v>
      </c>
      <c r="E1121" s="173">
        <f t="shared" si="170"/>
        <v>9.7928209050959267E-2</v>
      </c>
      <c r="F1121"/>
      <c r="M1121" s="180">
        <v>43895</v>
      </c>
      <c r="N1121">
        <v>8.3153005869999994</v>
      </c>
      <c r="O1121">
        <v>10.321162909750001</v>
      </c>
      <c r="P1121" s="180">
        <v>43895</v>
      </c>
      <c r="Q1121" s="173">
        <f t="shared" si="169"/>
        <v>-0.19434460441033649</v>
      </c>
      <c r="R1121"/>
    </row>
    <row r="1122" spans="1:18" x14ac:dyDescent="0.25">
      <c r="A1122" s="180">
        <v>43894</v>
      </c>
      <c r="B1122">
        <v>1.158590934</v>
      </c>
      <c r="C1122">
        <v>1.0645745593</v>
      </c>
      <c r="D1122" s="180">
        <v>43894</v>
      </c>
      <c r="E1122" s="173">
        <f t="shared" si="170"/>
        <v>8.8313565150213158E-2</v>
      </c>
      <c r="F1122"/>
      <c r="M1122" s="180">
        <v>43894</v>
      </c>
      <c r="N1122">
        <v>8.6557183680000005</v>
      </c>
      <c r="O1122">
        <v>10.8045202349</v>
      </c>
      <c r="P1122" s="180">
        <v>43894</v>
      </c>
      <c r="Q1122" s="173">
        <f t="shared" si="169"/>
        <v>-0.19887989657875701</v>
      </c>
      <c r="R1122"/>
    </row>
    <row r="1123" spans="1:18" x14ac:dyDescent="0.25">
      <c r="A1123" s="180">
        <v>43893</v>
      </c>
      <c r="B1123">
        <v>1.0988039270000001</v>
      </c>
      <c r="C1123">
        <v>1.04494510715</v>
      </c>
      <c r="D1123" s="180">
        <v>43893</v>
      </c>
      <c r="E1123" s="173">
        <f t="shared" si="170"/>
        <v>5.1542247991280113E-2</v>
      </c>
      <c r="F1123"/>
      <c r="M1123" s="180">
        <v>43893</v>
      </c>
      <c r="N1123">
        <v>8.2090555470000002</v>
      </c>
      <c r="O1123">
        <v>10.572832786399999</v>
      </c>
      <c r="P1123" s="180">
        <v>43893</v>
      </c>
      <c r="Q1123" s="173">
        <f t="shared" si="169"/>
        <v>-0.22357085250043515</v>
      </c>
      <c r="R1123"/>
    </row>
    <row r="1124" spans="1:18" x14ac:dyDescent="0.25">
      <c r="A1124" s="180">
        <v>43892</v>
      </c>
      <c r="B1124">
        <v>1.173392572</v>
      </c>
      <c r="C1124">
        <v>1.0926264988000001</v>
      </c>
      <c r="D1124" s="180">
        <v>43892</v>
      </c>
      <c r="E1124" s="173">
        <f t="shared" si="170"/>
        <v>7.3919196805773052E-2</v>
      </c>
      <c r="F1124"/>
      <c r="M1124" s="180">
        <v>43892</v>
      </c>
      <c r="N1124">
        <v>8.7662999409999998</v>
      </c>
      <c r="O1124">
        <v>11.046600443499999</v>
      </c>
      <c r="P1124" s="180">
        <v>43892</v>
      </c>
      <c r="Q1124" s="173">
        <f t="shared" si="169"/>
        <v>-0.20642554369220131</v>
      </c>
      <c r="R1124"/>
    </row>
    <row r="1125" spans="1:18" x14ac:dyDescent="0.25">
      <c r="A1125" s="180">
        <v>43889</v>
      </c>
      <c r="B1125">
        <v>1.124344008</v>
      </c>
      <c r="C1125">
        <v>1.04567190435</v>
      </c>
      <c r="D1125" s="180">
        <v>43889</v>
      </c>
      <c r="E1125" s="173">
        <f t="shared" si="170"/>
        <v>7.5235935213257304E-2</v>
      </c>
      <c r="F1125"/>
      <c r="M1125" s="180">
        <v>43889</v>
      </c>
      <c r="N1125">
        <v>8.3998629660000006</v>
      </c>
      <c r="O1125">
        <v>10.570972921699999</v>
      </c>
      <c r="P1125" s="180">
        <v>43889</v>
      </c>
      <c r="Q1125" s="173">
        <f t="shared" si="169"/>
        <v>-0.20538411854628474</v>
      </c>
      <c r="R1125"/>
    </row>
    <row r="1126" spans="1:18" x14ac:dyDescent="0.25">
      <c r="A1126" s="180">
        <v>43888</v>
      </c>
      <c r="B1126">
        <v>1.1621175109999999</v>
      </c>
      <c r="C1126">
        <v>1.0827522952499999</v>
      </c>
      <c r="D1126" s="180">
        <v>43888</v>
      </c>
      <c r="E1126" s="173">
        <f t="shared" si="170"/>
        <v>7.3299512823175428E-2</v>
      </c>
      <c r="F1126"/>
      <c r="M1126" s="180">
        <v>43888</v>
      </c>
      <c r="N1126">
        <v>8.6296978499999994</v>
      </c>
      <c r="O1126">
        <v>10.941332338200001</v>
      </c>
      <c r="P1126" s="180">
        <v>43888</v>
      </c>
      <c r="Q1126" s="173">
        <f t="shared" si="169"/>
        <v>-0.21127541114250595</v>
      </c>
      <c r="R1126"/>
    </row>
    <row r="1127" spans="1:18" x14ac:dyDescent="0.25">
      <c r="A1127" s="180">
        <v>43887</v>
      </c>
      <c r="B1127">
        <v>1.208029799</v>
      </c>
      <c r="C1127">
        <v>1.12757271925</v>
      </c>
      <c r="D1127" s="180">
        <v>43887</v>
      </c>
      <c r="E1127" s="173">
        <f t="shared" si="170"/>
        <v>7.1354226983706748E-2</v>
      </c>
      <c r="F1127"/>
      <c r="M1127" s="180">
        <v>43887</v>
      </c>
      <c r="N1127">
        <v>8.9706351170000005</v>
      </c>
      <c r="O1127">
        <v>11.36460444545</v>
      </c>
      <c r="P1127" s="180">
        <v>43887</v>
      </c>
      <c r="Q1127" s="173">
        <f t="shared" si="169"/>
        <v>-0.21065135526194786</v>
      </c>
      <c r="R1127"/>
    </row>
    <row r="1128" spans="1:18" x14ac:dyDescent="0.25">
      <c r="A1128" s="180">
        <v>43886</v>
      </c>
      <c r="B1128">
        <v>1.2175700140000001</v>
      </c>
      <c r="C1128">
        <v>1.1455229955999999</v>
      </c>
      <c r="D1128" s="180">
        <v>43886</v>
      </c>
      <c r="E1128" s="173">
        <f t="shared" si="170"/>
        <v>6.2894432217193083E-2</v>
      </c>
      <c r="F1128"/>
      <c r="M1128" s="180">
        <v>43886</v>
      </c>
      <c r="N1128">
        <v>9.0414792249999998</v>
      </c>
      <c r="O1128">
        <v>11.54084825995</v>
      </c>
      <c r="P1128" s="180">
        <v>43886</v>
      </c>
      <c r="Q1128" s="173">
        <f t="shared" si="169"/>
        <v>-0.21656718628071003</v>
      </c>
      <c r="R1128"/>
    </row>
    <row r="1129" spans="1:18" x14ac:dyDescent="0.25">
      <c r="A1129" s="180">
        <v>43885</v>
      </c>
      <c r="B1129">
        <v>1.2950842659999999</v>
      </c>
      <c r="C1129">
        <v>1.19302454125</v>
      </c>
      <c r="D1129" s="180">
        <v>43885</v>
      </c>
      <c r="E1129" s="173">
        <f t="shared" si="170"/>
        <v>8.5547045531071897E-2</v>
      </c>
      <c r="F1129"/>
      <c r="M1129" s="180">
        <v>43885</v>
      </c>
      <c r="N1129">
        <v>9.6170875989999995</v>
      </c>
      <c r="O1129">
        <v>11.998093990699999</v>
      </c>
      <c r="P1129" s="180">
        <v>43885</v>
      </c>
      <c r="Q1129" s="173">
        <f t="shared" si="169"/>
        <v>-0.19844871973378214</v>
      </c>
      <c r="R1129"/>
    </row>
    <row r="1130" spans="1:18" x14ac:dyDescent="0.25">
      <c r="A1130" s="180">
        <v>43882</v>
      </c>
      <c r="B1130">
        <v>1.374089176</v>
      </c>
      <c r="C1130">
        <v>1.2299933381499999</v>
      </c>
      <c r="D1130" s="180">
        <v>43882</v>
      </c>
      <c r="E1130" s="173">
        <f t="shared" si="170"/>
        <v>0.11715172219284604</v>
      </c>
      <c r="F1130"/>
      <c r="M1130" s="180">
        <v>43882</v>
      </c>
      <c r="N1130">
        <v>10.203765364000001</v>
      </c>
      <c r="O1130">
        <v>12.167426929099999</v>
      </c>
      <c r="P1130" s="180">
        <v>43882</v>
      </c>
      <c r="Q1130" s="173">
        <f t="shared" si="169"/>
        <v>-0.1613867563407054</v>
      </c>
      <c r="R1130"/>
    </row>
    <row r="1131" spans="1:18" x14ac:dyDescent="0.25">
      <c r="A1131" s="180">
        <v>43881</v>
      </c>
      <c r="B1131">
        <v>1.421193991</v>
      </c>
      <c r="C1131">
        <v>1.2479894255499999</v>
      </c>
      <c r="D1131" s="180">
        <v>43881</v>
      </c>
      <c r="E1131" s="173">
        <f t="shared" si="170"/>
        <v>0.13878688545270909</v>
      </c>
      <c r="F1131"/>
      <c r="M1131" s="180">
        <v>43881</v>
      </c>
      <c r="N1131">
        <v>10.553558145</v>
      </c>
      <c r="O1131">
        <v>12.3076646818</v>
      </c>
      <c r="P1131" s="180">
        <v>43881</v>
      </c>
      <c r="Q1131" s="173">
        <f t="shared" si="169"/>
        <v>-0.14252147601923953</v>
      </c>
      <c r="R1131"/>
    </row>
    <row r="1132" spans="1:18" x14ac:dyDescent="0.25">
      <c r="A1132" s="180">
        <v>43880</v>
      </c>
      <c r="B1132">
        <v>1.40822526</v>
      </c>
      <c r="C1132">
        <v>1.23569945775</v>
      </c>
      <c r="D1132" s="180">
        <v>43880</v>
      </c>
      <c r="E1132" s="173">
        <f t="shared" si="170"/>
        <v>0.13961793150264901</v>
      </c>
      <c r="F1132"/>
      <c r="M1132" s="180">
        <v>43880</v>
      </c>
      <c r="N1132">
        <v>10.457254437</v>
      </c>
      <c r="O1132">
        <v>12.185860787999999</v>
      </c>
      <c r="P1132" s="180">
        <v>43880</v>
      </c>
      <c r="Q1132" s="173">
        <f t="shared" si="169"/>
        <v>-0.1418534464715239</v>
      </c>
      <c r="R1132"/>
    </row>
    <row r="1133" spans="1:18" x14ac:dyDescent="0.25">
      <c r="A1133" s="180">
        <v>43879</v>
      </c>
      <c r="B1133">
        <v>1.396747188</v>
      </c>
      <c r="C1133">
        <v>1.2298581793000001</v>
      </c>
      <c r="D1133" s="180">
        <v>43879</v>
      </c>
      <c r="E1133" s="173">
        <f t="shared" si="170"/>
        <v>0.13569776703439768</v>
      </c>
      <c r="F1133"/>
      <c r="M1133" s="180">
        <v>43879</v>
      </c>
      <c r="N1133">
        <v>10.37202012</v>
      </c>
      <c r="O1133">
        <v>12.134782309749999</v>
      </c>
      <c r="P1133" s="180">
        <v>43879</v>
      </c>
      <c r="Q1133" s="173">
        <f t="shared" si="169"/>
        <v>-0.1452652503155053</v>
      </c>
      <c r="R1133"/>
    </row>
    <row r="1134" spans="1:18" x14ac:dyDescent="0.25">
      <c r="A1134" s="180">
        <v>43875</v>
      </c>
      <c r="B1134">
        <v>1.4250697029999999</v>
      </c>
      <c r="C1134">
        <v>1.24492795645</v>
      </c>
      <c r="D1134" s="180">
        <v>43875</v>
      </c>
      <c r="E1134" s="173">
        <f t="shared" si="170"/>
        <v>0.14470053918918074</v>
      </c>
      <c r="F1134"/>
      <c r="M1134" s="180">
        <v>43875</v>
      </c>
      <c r="N1134">
        <v>10.582338564000001</v>
      </c>
      <c r="O1134">
        <v>12.27256314635</v>
      </c>
      <c r="P1134" s="180">
        <v>43875</v>
      </c>
      <c r="Q1134" s="173">
        <f t="shared" si="169"/>
        <v>-0.13772384482313232</v>
      </c>
      <c r="R1134"/>
    </row>
    <row r="1135" spans="1:18" x14ac:dyDescent="0.25">
      <c r="A1135" s="180">
        <v>43874</v>
      </c>
      <c r="B1135">
        <v>1.4438520029999999</v>
      </c>
      <c r="C1135">
        <v>1.2535684799</v>
      </c>
      <c r="D1135" s="180">
        <v>43874</v>
      </c>
      <c r="E1135" s="173">
        <f t="shared" si="170"/>
        <v>0.15179348089158984</v>
      </c>
      <c r="F1135"/>
      <c r="M1135" s="180">
        <v>43874</v>
      </c>
      <c r="N1135">
        <v>10.721812901</v>
      </c>
      <c r="O1135">
        <v>12.354477170199999</v>
      </c>
      <c r="P1135" s="180">
        <v>43874</v>
      </c>
      <c r="Q1135" s="173">
        <f t="shared" si="169"/>
        <v>-0.1321516278437195</v>
      </c>
      <c r="R1135"/>
    </row>
    <row r="1136" spans="1:18" x14ac:dyDescent="0.25">
      <c r="A1136" s="180">
        <v>43873</v>
      </c>
      <c r="B1136">
        <v>1.4399762899999999</v>
      </c>
      <c r="C1136">
        <v>1.2456380609</v>
      </c>
      <c r="D1136" s="180">
        <v>43873</v>
      </c>
      <c r="E1136" s="173">
        <f t="shared" si="170"/>
        <v>0.15601500564263948</v>
      </c>
      <c r="F1136"/>
      <c r="M1136" s="180">
        <v>43873</v>
      </c>
      <c r="N1136">
        <v>10.693032482</v>
      </c>
      <c r="O1136">
        <v>12.285303964900001</v>
      </c>
      <c r="P1136" s="180">
        <v>43873</v>
      </c>
      <c r="Q1136" s="173">
        <f t="shared" si="169"/>
        <v>-0.12960782146288244</v>
      </c>
      <c r="R1136"/>
    </row>
    <row r="1137" spans="1:18" x14ac:dyDescent="0.25">
      <c r="A1137" s="180">
        <v>43872</v>
      </c>
      <c r="B1137">
        <v>1.428349152</v>
      </c>
      <c r="C1137">
        <v>1.2410168697499999</v>
      </c>
      <c r="D1137" s="180">
        <v>43872</v>
      </c>
      <c r="E1137" s="173">
        <f t="shared" si="170"/>
        <v>0.15095063315919127</v>
      </c>
      <c r="F1137"/>
      <c r="M1137" s="180">
        <v>43872</v>
      </c>
      <c r="N1137">
        <v>10.606691226000001</v>
      </c>
      <c r="O1137">
        <v>12.2419249324</v>
      </c>
      <c r="P1137" s="180">
        <v>43872</v>
      </c>
      <c r="Q1137" s="173">
        <f t="shared" si="169"/>
        <v>-0.13357651802553699</v>
      </c>
      <c r="R1137"/>
    </row>
    <row r="1138" spans="1:18" x14ac:dyDescent="0.25">
      <c r="A1138" s="180">
        <v>43871</v>
      </c>
      <c r="B1138">
        <v>1.411951907</v>
      </c>
      <c r="C1138">
        <v>1.2344352383499999</v>
      </c>
      <c r="D1138" s="180">
        <v>43871</v>
      </c>
      <c r="E1138" s="173">
        <f t="shared" si="170"/>
        <v>0.1438039543388899</v>
      </c>
      <c r="F1138"/>
      <c r="M1138" s="180">
        <v>43871</v>
      </c>
      <c r="N1138">
        <v>10.484927916</v>
      </c>
      <c r="O1138">
        <v>12.1795126383</v>
      </c>
      <c r="P1138" s="180">
        <v>43871</v>
      </c>
      <c r="Q1138" s="173">
        <f t="shared" si="169"/>
        <v>-0.13913403373556726</v>
      </c>
      <c r="R1138"/>
    </row>
    <row r="1139" spans="1:18" x14ac:dyDescent="0.25">
      <c r="A1139" s="180">
        <v>43868</v>
      </c>
      <c r="B1139">
        <v>1.421193991</v>
      </c>
      <c r="C1139">
        <v>1.2339341509499999</v>
      </c>
      <c r="D1139" s="180">
        <v>43868</v>
      </c>
      <c r="E1139" s="173">
        <f t="shared" si="170"/>
        <v>0.15175837373965995</v>
      </c>
      <c r="F1139"/>
      <c r="M1139" s="180">
        <v>43868</v>
      </c>
      <c r="N1139">
        <v>10.553558145</v>
      </c>
      <c r="O1139">
        <v>12.1674010463</v>
      </c>
      <c r="P1139" s="180">
        <v>43868</v>
      </c>
      <c r="Q1139" s="173">
        <f t="shared" si="169"/>
        <v>-0.13263661608250807</v>
      </c>
      <c r="R1139"/>
    </row>
    <row r="1140" spans="1:18" x14ac:dyDescent="0.25">
      <c r="A1140" s="180">
        <v>43867</v>
      </c>
      <c r="B1140">
        <v>1.4328211289999999</v>
      </c>
      <c r="C1140">
        <v>1.24657794405</v>
      </c>
      <c r="D1140" s="180">
        <v>43867</v>
      </c>
      <c r="E1140" s="173">
        <f t="shared" si="170"/>
        <v>0.14940356183819159</v>
      </c>
      <c r="F1140"/>
      <c r="M1140" s="180">
        <v>43867</v>
      </c>
      <c r="N1140">
        <v>10.639899400999999</v>
      </c>
      <c r="O1140">
        <v>12.292054749549999</v>
      </c>
      <c r="P1140" s="180">
        <v>43867</v>
      </c>
      <c r="Q1140" s="173">
        <f t="shared" si="169"/>
        <v>-0.13440839487071793</v>
      </c>
      <c r="R1140"/>
    </row>
    <row r="1141" spans="1:18" x14ac:dyDescent="0.25">
      <c r="A1141" s="180">
        <v>43866</v>
      </c>
      <c r="B1141">
        <v>1.4578641939999999</v>
      </c>
      <c r="C1141">
        <v>1.2616734097</v>
      </c>
      <c r="D1141" s="180">
        <v>43866</v>
      </c>
      <c r="E1141" s="173">
        <f t="shared" si="170"/>
        <v>0.1555004510609842</v>
      </c>
      <c r="F1141"/>
      <c r="M1141" s="180">
        <v>43866</v>
      </c>
      <c r="N1141">
        <v>10.825865184</v>
      </c>
      <c r="O1141">
        <v>12.437450449350001</v>
      </c>
      <c r="P1141" s="180">
        <v>43866</v>
      </c>
      <c r="Q1141" s="173">
        <f t="shared" si="169"/>
        <v>-0.12957521092550162</v>
      </c>
      <c r="R1141"/>
    </row>
    <row r="1142" spans="1:18" x14ac:dyDescent="0.25">
      <c r="A1142" s="180">
        <v>43865</v>
      </c>
      <c r="B1142">
        <v>1.405094877</v>
      </c>
      <c r="C1142">
        <v>1.2367938512000001</v>
      </c>
      <c r="D1142" s="180">
        <v>43865</v>
      </c>
      <c r="E1142" s="173">
        <f t="shared" si="170"/>
        <v>0.13607847875109158</v>
      </c>
      <c r="F1142"/>
      <c r="M1142" s="180">
        <v>43865</v>
      </c>
      <c r="N1142">
        <v>10.434008714000001</v>
      </c>
      <c r="O1142">
        <v>12.163324264</v>
      </c>
      <c r="P1142" s="180">
        <v>43865</v>
      </c>
      <c r="Q1142" s="173">
        <f t="shared" si="169"/>
        <v>-0.14217458257840615</v>
      </c>
      <c r="R1142"/>
    </row>
    <row r="1143" spans="1:18" x14ac:dyDescent="0.25">
      <c r="A1143" s="180">
        <v>43864</v>
      </c>
      <c r="B1143">
        <v>1.3857163139999999</v>
      </c>
      <c r="C1143">
        <v>1.22188982865</v>
      </c>
      <c r="D1143" s="180">
        <v>43864</v>
      </c>
      <c r="E1143" s="173">
        <f t="shared" si="170"/>
        <v>0.13407631482701107</v>
      </c>
      <c r="F1143"/>
      <c r="M1143" s="180">
        <v>43864</v>
      </c>
      <c r="N1143">
        <v>10.29010662</v>
      </c>
      <c r="O1143">
        <v>12.01797430005</v>
      </c>
      <c r="P1143" s="180">
        <v>43864</v>
      </c>
      <c r="Q1143" s="173">
        <f t="shared" si="169"/>
        <v>-0.14377362082084094</v>
      </c>
      <c r="R1143"/>
    </row>
    <row r="1144" spans="1:18" x14ac:dyDescent="0.25">
      <c r="A1144" s="180">
        <v>43861</v>
      </c>
      <c r="B1144">
        <v>1.3666358830000001</v>
      </c>
      <c r="C1144">
        <v>1.2081885137999999</v>
      </c>
      <c r="D1144" s="180">
        <v>43861</v>
      </c>
      <c r="E1144" s="173">
        <f t="shared" si="170"/>
        <v>0.131144575031301</v>
      </c>
      <c r="F1144"/>
      <c r="M1144" s="180">
        <v>43861</v>
      </c>
      <c r="N1144">
        <v>10.148418404999999</v>
      </c>
      <c r="O1144">
        <v>11.884305983599999</v>
      </c>
      <c r="P1144" s="180">
        <v>43861</v>
      </c>
      <c r="Q1144" s="173">
        <f t="shared" si="169"/>
        <v>-0.14606554063783572</v>
      </c>
      <c r="R1144"/>
    </row>
    <row r="1145" spans="1:18" x14ac:dyDescent="0.25">
      <c r="A1145" s="180">
        <v>43860</v>
      </c>
      <c r="B1145">
        <v>1.4137406969999999</v>
      </c>
      <c r="C1145">
        <v>1.23194633865</v>
      </c>
      <c r="D1145" s="180">
        <v>43860</v>
      </c>
      <c r="E1145" s="173">
        <f t="shared" si="170"/>
        <v>0.14756678326526385</v>
      </c>
      <c r="F1145"/>
      <c r="M1145" s="180">
        <v>43860</v>
      </c>
      <c r="N1145">
        <v>10.498211186000001</v>
      </c>
      <c r="O1145">
        <v>12.10613372145</v>
      </c>
      <c r="P1145" s="180">
        <v>43860</v>
      </c>
      <c r="Q1145" s="173">
        <f t="shared" si="169"/>
        <v>-0.1328188315482618</v>
      </c>
      <c r="R1145"/>
    </row>
    <row r="1146" spans="1:18" x14ac:dyDescent="0.25">
      <c r="A1146" s="180">
        <v>43859</v>
      </c>
      <c r="B1146">
        <v>1.4185108049999999</v>
      </c>
      <c r="C1146">
        <v>1.2227671909</v>
      </c>
      <c r="D1146" s="180">
        <v>43859</v>
      </c>
      <c r="E1146" s="173">
        <f t="shared" si="170"/>
        <v>0.16008248794762453</v>
      </c>
      <c r="F1146"/>
      <c r="M1146" s="180">
        <v>43859</v>
      </c>
      <c r="N1146">
        <v>10.53363324</v>
      </c>
      <c r="O1146">
        <v>12.0169867547</v>
      </c>
      <c r="P1146" s="180">
        <v>43859</v>
      </c>
      <c r="Q1146" s="173">
        <f t="shared" si="169"/>
        <v>-0.12343805855655457</v>
      </c>
      <c r="R1146"/>
    </row>
    <row r="1147" spans="1:18" x14ac:dyDescent="0.25">
      <c r="A1147" s="180">
        <v>43858</v>
      </c>
      <c r="B1147">
        <v>1.438783763</v>
      </c>
      <c r="C1147">
        <v>1.2400418338000001</v>
      </c>
      <c r="D1147" s="180">
        <v>43858</v>
      </c>
      <c r="E1147" s="173">
        <f t="shared" si="170"/>
        <v>0.16027034232463963</v>
      </c>
      <c r="F1147"/>
      <c r="M1147" s="180">
        <v>43858</v>
      </c>
      <c r="N1147">
        <v>10.684176968999999</v>
      </c>
      <c r="O1147">
        <v>12.19406462095</v>
      </c>
      <c r="P1147" s="180">
        <v>43858</v>
      </c>
      <c r="Q1147" s="173">
        <f t="shared" si="169"/>
        <v>-0.12382152291992449</v>
      </c>
      <c r="R1147"/>
    </row>
    <row r="1148" spans="1:18" x14ac:dyDescent="0.25">
      <c r="A1148" s="180">
        <v>43857</v>
      </c>
      <c r="B1148">
        <v>1.4134425660000001</v>
      </c>
      <c r="C1148">
        <v>1.2329980769</v>
      </c>
      <c r="D1148" s="180">
        <v>43857</v>
      </c>
      <c r="E1148" s="173">
        <f t="shared" si="170"/>
        <v>0.14634612371308242</v>
      </c>
      <c r="F1148"/>
      <c r="M1148" s="180">
        <v>43857</v>
      </c>
      <c r="N1148">
        <v>10.495997308</v>
      </c>
      <c r="O1148">
        <v>12.13975292165</v>
      </c>
      <c r="P1148" s="180">
        <v>43857</v>
      </c>
      <c r="Q1148" s="173">
        <f t="shared" si="169"/>
        <v>-0.13540272394823882</v>
      </c>
      <c r="R1148"/>
    </row>
    <row r="1149" spans="1:18" x14ac:dyDescent="0.25">
      <c r="A1149" s="180">
        <v>43854</v>
      </c>
      <c r="B1149">
        <v>1.4677025420000001</v>
      </c>
      <c r="C1149">
        <v>1.2533176869</v>
      </c>
      <c r="D1149" s="180">
        <v>43854</v>
      </c>
      <c r="E1149" s="173">
        <f t="shared" si="170"/>
        <v>0.17105388150251599</v>
      </c>
      <c r="F1149"/>
      <c r="M1149" s="180">
        <v>43854</v>
      </c>
      <c r="N1149">
        <v>10.89892317</v>
      </c>
      <c r="O1149">
        <v>12.349686564000001</v>
      </c>
      <c r="P1149" s="180">
        <v>43854</v>
      </c>
      <c r="Q1149" s="173">
        <f t="shared" si="169"/>
        <v>-0.11747370157790515</v>
      </c>
      <c r="R1149"/>
    </row>
    <row r="1150" spans="1:18" x14ac:dyDescent="0.25">
      <c r="A1150" s="180">
        <v>43853</v>
      </c>
      <c r="B1150">
        <v>1.518384937</v>
      </c>
      <c r="C1150">
        <v>1.27187397135</v>
      </c>
      <c r="D1150" s="180">
        <v>43853</v>
      </c>
      <c r="E1150" s="173">
        <f t="shared" si="170"/>
        <v>0.1938171322024515</v>
      </c>
      <c r="F1150"/>
      <c r="M1150" s="180">
        <v>43853</v>
      </c>
      <c r="N1150">
        <v>11.275282491</v>
      </c>
      <c r="O1150">
        <v>12.537524632049999</v>
      </c>
      <c r="P1150" s="180">
        <v>43853</v>
      </c>
      <c r="Q1150" s="173">
        <f t="shared" si="169"/>
        <v>-0.10067714146884278</v>
      </c>
      <c r="R1150"/>
    </row>
    <row r="1151" spans="1:18" x14ac:dyDescent="0.25">
      <c r="A1151" s="180">
        <v>43852</v>
      </c>
      <c r="B1151">
        <v>1.414187895</v>
      </c>
      <c r="C1151">
        <v>1.2722948306999999</v>
      </c>
      <c r="D1151" s="180">
        <v>43852</v>
      </c>
      <c r="E1151" s="173">
        <f t="shared" si="170"/>
        <v>0.11152530127150823</v>
      </c>
      <c r="F1151"/>
      <c r="M1151" s="180">
        <v>43852</v>
      </c>
      <c r="N1151">
        <v>10.501532004</v>
      </c>
      <c r="O1151">
        <v>12.5394052058</v>
      </c>
      <c r="P1151" s="180">
        <v>43852</v>
      </c>
      <c r="Q1151" s="173">
        <f t="shared" ref="Q1151:Q1214" si="171">(N1151-O1151)/O1151</f>
        <v>-0.16251753319666218</v>
      </c>
      <c r="R1151"/>
    </row>
    <row r="1152" spans="1:18" x14ac:dyDescent="0.25">
      <c r="A1152" s="180">
        <v>43851</v>
      </c>
      <c r="B1152">
        <v>1.40897059</v>
      </c>
      <c r="C1152">
        <v>1.2759344080999999</v>
      </c>
      <c r="D1152" s="180">
        <v>43851</v>
      </c>
      <c r="E1152" s="173">
        <f t="shared" ref="E1152:E1215" si="172">(B1152-C1152)/C1152</f>
        <v>0.10426569034853832</v>
      </c>
      <c r="F1152"/>
      <c r="M1152" s="180">
        <v>43851</v>
      </c>
      <c r="N1152">
        <v>10.462789132999999</v>
      </c>
      <c r="O1152">
        <v>12.575346488899999</v>
      </c>
      <c r="P1152" s="180">
        <v>43851</v>
      </c>
      <c r="Q1152" s="173">
        <f t="shared" si="171"/>
        <v>-0.16799198000347038</v>
      </c>
      <c r="R1152"/>
    </row>
    <row r="1153" spans="1:18" x14ac:dyDescent="0.25">
      <c r="A1153" s="180">
        <v>43847</v>
      </c>
      <c r="B1153">
        <v>1.433417392</v>
      </c>
      <c r="C1153">
        <v>1.2922585792000001</v>
      </c>
      <c r="D1153" s="180">
        <v>43847</v>
      </c>
      <c r="E1153" s="173">
        <f t="shared" si="172"/>
        <v>0.10923418507106156</v>
      </c>
      <c r="F1153"/>
      <c r="M1153" s="180">
        <v>43847</v>
      </c>
      <c r="N1153">
        <v>10.644327157999999</v>
      </c>
      <c r="O1153">
        <v>12.726101525100001</v>
      </c>
      <c r="P1153" s="180">
        <v>43847</v>
      </c>
      <c r="Q1153" s="173">
        <f t="shared" si="171"/>
        <v>-0.16358303939301969</v>
      </c>
      <c r="R1153"/>
    </row>
    <row r="1154" spans="1:18" x14ac:dyDescent="0.25">
      <c r="A1154" s="180">
        <v>43846</v>
      </c>
      <c r="B1154">
        <v>1.407181799</v>
      </c>
      <c r="C1154">
        <v>1.28961576535</v>
      </c>
      <c r="D1154" s="180">
        <v>43846</v>
      </c>
      <c r="E1154" s="173">
        <f t="shared" si="172"/>
        <v>9.1163613852140446E-2</v>
      </c>
      <c r="F1154"/>
      <c r="M1154" s="180">
        <v>43846</v>
      </c>
      <c r="N1154">
        <v>10.449505862000001</v>
      </c>
      <c r="O1154">
        <v>12.695170658449999</v>
      </c>
      <c r="P1154" s="180">
        <v>43846</v>
      </c>
      <c r="Q1154" s="173">
        <f t="shared" si="171"/>
        <v>-0.1768912649437499</v>
      </c>
      <c r="R1154"/>
    </row>
    <row r="1155" spans="1:18" x14ac:dyDescent="0.25">
      <c r="A1155" s="180">
        <v>43845</v>
      </c>
      <c r="B1155">
        <v>1.3964490570000001</v>
      </c>
      <c r="C1155">
        <v>1.2716012778000001</v>
      </c>
      <c r="D1155" s="180">
        <v>43845</v>
      </c>
      <c r="E1155" s="173">
        <f t="shared" si="172"/>
        <v>9.8181545882054633E-2</v>
      </c>
      <c r="F1155"/>
      <c r="M1155" s="180">
        <v>43845</v>
      </c>
      <c r="N1155">
        <v>10.369806240999999</v>
      </c>
      <c r="O1155">
        <v>12.516675952650001</v>
      </c>
      <c r="P1155" s="180">
        <v>43845</v>
      </c>
      <c r="Q1155" s="173">
        <f t="shared" si="171"/>
        <v>-0.17152075517265999</v>
      </c>
      <c r="R1155"/>
    </row>
    <row r="1156" spans="1:18" x14ac:dyDescent="0.25">
      <c r="A1156" s="180">
        <v>43844</v>
      </c>
      <c r="B1156">
        <v>1.420299596</v>
      </c>
      <c r="C1156">
        <v>1.2839932904</v>
      </c>
      <c r="D1156" s="180">
        <v>43844</v>
      </c>
      <c r="E1156" s="173">
        <f t="shared" si="172"/>
        <v>0.10615811361252267</v>
      </c>
      <c r="F1156"/>
      <c r="M1156" s="180">
        <v>43844</v>
      </c>
      <c r="N1156">
        <v>10.546916510000001</v>
      </c>
      <c r="O1156">
        <v>12.63516081345</v>
      </c>
      <c r="P1156" s="180">
        <v>43844</v>
      </c>
      <c r="Q1156" s="173">
        <f t="shared" si="171"/>
        <v>-0.16527247529980657</v>
      </c>
      <c r="R1156"/>
    </row>
    <row r="1157" spans="1:18" x14ac:dyDescent="0.25">
      <c r="A1157" s="180">
        <v>43843</v>
      </c>
      <c r="B1157">
        <v>1.4128463019999999</v>
      </c>
      <c r="C1157">
        <v>1.28017783545</v>
      </c>
      <c r="D1157" s="180">
        <v>43843</v>
      </c>
      <c r="E1157" s="173">
        <f t="shared" si="172"/>
        <v>0.10363284137267163</v>
      </c>
      <c r="F1157"/>
      <c r="M1157" s="180">
        <v>43843</v>
      </c>
      <c r="N1157">
        <v>10.491569551</v>
      </c>
      <c r="O1157">
        <v>12.5909364401</v>
      </c>
      <c r="P1157" s="180">
        <v>43843</v>
      </c>
      <c r="Q1157" s="173">
        <f t="shared" si="171"/>
        <v>-0.16673635825957095</v>
      </c>
      <c r="R1157"/>
    </row>
    <row r="1158" spans="1:18" x14ac:dyDescent="0.25">
      <c r="A1158" s="180">
        <v>43840</v>
      </c>
      <c r="B1158">
        <v>1.4095668530000001</v>
      </c>
      <c r="C1158">
        <v>1.2727172255500001</v>
      </c>
      <c r="D1158" s="180">
        <v>43840</v>
      </c>
      <c r="E1158" s="173">
        <f t="shared" si="172"/>
        <v>0.10752555611153992</v>
      </c>
      <c r="F1158"/>
      <c r="M1158" s="180">
        <v>43840</v>
      </c>
      <c r="N1158">
        <v>10.467216888999999</v>
      </c>
      <c r="O1158">
        <v>12.51798327545</v>
      </c>
      <c r="P1158" s="180">
        <v>43840</v>
      </c>
      <c r="Q1158" s="173">
        <f t="shared" si="171"/>
        <v>-0.163825621214235</v>
      </c>
      <c r="R1158"/>
    </row>
    <row r="1159" spans="1:18" x14ac:dyDescent="0.25">
      <c r="A1159" s="180">
        <v>43839</v>
      </c>
      <c r="B1159">
        <v>1.4307342059999999</v>
      </c>
      <c r="C1159">
        <v>1.2842171545500001</v>
      </c>
      <c r="D1159" s="180">
        <v>43839</v>
      </c>
      <c r="E1159" s="173">
        <f t="shared" si="172"/>
        <v>0.11409055776189235</v>
      </c>
      <c r="F1159"/>
      <c r="M1159" s="180">
        <v>43839</v>
      </c>
      <c r="N1159">
        <v>10.624402253</v>
      </c>
      <c r="O1159">
        <v>12.62715732765</v>
      </c>
      <c r="P1159" s="180">
        <v>43839</v>
      </c>
      <c r="Q1159" s="173">
        <f t="shared" si="171"/>
        <v>-0.15860696296739077</v>
      </c>
      <c r="R1159"/>
    </row>
    <row r="1160" spans="1:18" x14ac:dyDescent="0.25">
      <c r="A1160" s="180">
        <v>43838</v>
      </c>
      <c r="B1160">
        <v>1.432224865</v>
      </c>
      <c r="C1160">
        <v>1.2787775797500001</v>
      </c>
      <c r="D1160" s="180">
        <v>43838</v>
      </c>
      <c r="E1160" s="173">
        <f t="shared" si="172"/>
        <v>0.11999528900092131</v>
      </c>
      <c r="F1160"/>
      <c r="M1160" s="180">
        <v>43838</v>
      </c>
      <c r="N1160">
        <v>10.635471645000001</v>
      </c>
      <c r="O1160">
        <v>12.57711647845</v>
      </c>
      <c r="P1160" s="180">
        <v>43838</v>
      </c>
      <c r="Q1160" s="173">
        <f t="shared" si="171"/>
        <v>-0.15437917242611771</v>
      </c>
      <c r="R1160"/>
    </row>
    <row r="1161" spans="1:18" x14ac:dyDescent="0.25">
      <c r="A1161" s="180">
        <v>43837</v>
      </c>
      <c r="B1161">
        <v>1.421193991</v>
      </c>
      <c r="C1161">
        <v>1.2690898315000001</v>
      </c>
      <c r="D1161" s="180">
        <v>43837</v>
      </c>
      <c r="E1161" s="173">
        <f t="shared" si="172"/>
        <v>0.11985294951124181</v>
      </c>
      <c r="F1161"/>
      <c r="M1161" s="180">
        <v>43837</v>
      </c>
      <c r="N1161">
        <v>10.553558145</v>
      </c>
      <c r="O1161">
        <v>12.483876340649999</v>
      </c>
      <c r="P1161" s="180">
        <v>43837</v>
      </c>
      <c r="Q1161" s="173">
        <f t="shared" si="171"/>
        <v>-0.15462490519587227</v>
      </c>
      <c r="R1161"/>
    </row>
    <row r="1162" spans="1:18" x14ac:dyDescent="0.25">
      <c r="A1162" s="180">
        <v>43836</v>
      </c>
      <c r="B1162">
        <v>1.4328211289999999</v>
      </c>
      <c r="C1162">
        <v>1.2785350988999999</v>
      </c>
      <c r="D1162" s="180">
        <v>43836</v>
      </c>
      <c r="E1162" s="173">
        <f t="shared" si="172"/>
        <v>0.12067406693233643</v>
      </c>
      <c r="F1162"/>
      <c r="M1162" s="180">
        <v>43836</v>
      </c>
      <c r="N1162">
        <v>10.639899400999999</v>
      </c>
      <c r="O1162">
        <v>12.59179071905</v>
      </c>
      <c r="P1162" s="180">
        <v>43836</v>
      </c>
      <c r="Q1162" s="173">
        <f t="shared" si="171"/>
        <v>-0.1550130050285066</v>
      </c>
      <c r="R1162"/>
    </row>
    <row r="1163" spans="1:18" x14ac:dyDescent="0.25">
      <c r="A1163" s="180">
        <v>43833</v>
      </c>
      <c r="B1163">
        <v>1.4599511169999999</v>
      </c>
      <c r="C1163">
        <v>1.2896398189</v>
      </c>
      <c r="D1163" s="180">
        <v>43833</v>
      </c>
      <c r="E1163" s="173">
        <f t="shared" si="172"/>
        <v>0.13206113490297403</v>
      </c>
      <c r="F1163"/>
      <c r="M1163" s="180">
        <v>43833</v>
      </c>
      <c r="N1163">
        <v>10.841362331999999</v>
      </c>
      <c r="O1163">
        <v>12.69883489525</v>
      </c>
      <c r="P1163" s="180">
        <v>43833</v>
      </c>
      <c r="Q1163" s="173">
        <f t="shared" si="171"/>
        <v>-0.14627110113422992</v>
      </c>
      <c r="R1163"/>
    </row>
    <row r="1164" spans="1:18" x14ac:dyDescent="0.25">
      <c r="A1164" s="180">
        <v>43832</v>
      </c>
      <c r="B1164">
        <v>1.4775408889999999</v>
      </c>
      <c r="C1164">
        <v>1.2989903207</v>
      </c>
      <c r="D1164" s="180">
        <v>43832</v>
      </c>
      <c r="E1164" s="173">
        <f t="shared" si="172"/>
        <v>0.13745334776919862</v>
      </c>
      <c r="F1164"/>
      <c r="M1164" s="180">
        <v>43832</v>
      </c>
      <c r="N1164">
        <v>10.971981155</v>
      </c>
      <c r="O1164">
        <v>12.789005949850001</v>
      </c>
      <c r="P1164" s="180">
        <v>43832</v>
      </c>
      <c r="Q1164" s="173">
        <f t="shared" si="171"/>
        <v>-0.14207709355794867</v>
      </c>
      <c r="R1164"/>
    </row>
    <row r="1165" spans="1:18" x14ac:dyDescent="0.25">
      <c r="A1165" s="180">
        <v>43830</v>
      </c>
      <c r="B1165">
        <v>1.45190156</v>
      </c>
      <c r="C1165">
        <v>1.2995604415999999</v>
      </c>
      <c r="D1165" s="180">
        <v>43830</v>
      </c>
      <c r="E1165" s="173">
        <f t="shared" si="172"/>
        <v>0.1172251120636143</v>
      </c>
      <c r="F1165"/>
      <c r="M1165" s="180">
        <v>43830</v>
      </c>
      <c r="N1165">
        <v>10.781587615999999</v>
      </c>
      <c r="O1165">
        <v>12.8028088976</v>
      </c>
      <c r="P1165" s="180">
        <v>43830</v>
      </c>
      <c r="Q1165" s="173">
        <f t="shared" si="171"/>
        <v>-0.1578732681059464</v>
      </c>
      <c r="R1165"/>
    </row>
    <row r="1166" spans="1:18" x14ac:dyDescent="0.25">
      <c r="A1166" s="180">
        <v>43829</v>
      </c>
      <c r="B1166">
        <v>1.4620380390000001</v>
      </c>
      <c r="C1166">
        <v>1.2964744213999999</v>
      </c>
      <c r="D1166" s="180">
        <v>43829</v>
      </c>
      <c r="E1166" s="173">
        <f t="shared" si="172"/>
        <v>0.12770295724092731</v>
      </c>
      <c r="F1166"/>
      <c r="M1166" s="180">
        <v>43829</v>
      </c>
      <c r="N1166">
        <v>10.856859481000001</v>
      </c>
      <c r="O1166">
        <v>12.762908667250001</v>
      </c>
      <c r="P1166" s="180">
        <v>43829</v>
      </c>
      <c r="Q1166" s="173">
        <f t="shared" si="171"/>
        <v>-0.1493428524753905</v>
      </c>
      <c r="R1166"/>
    </row>
    <row r="1167" spans="1:18" x14ac:dyDescent="0.25">
      <c r="A1167" s="180">
        <v>43826</v>
      </c>
      <c r="B1167">
        <v>1.453988482</v>
      </c>
      <c r="C1167">
        <v>1.2953681167</v>
      </c>
      <c r="D1167" s="180">
        <v>43826</v>
      </c>
      <c r="E1167" s="173">
        <f t="shared" si="172"/>
        <v>0.12245196037717176</v>
      </c>
      <c r="F1167"/>
      <c r="M1167" s="180">
        <v>43826</v>
      </c>
      <c r="N1167">
        <v>10.797084764999999</v>
      </c>
      <c r="O1167">
        <v>12.75395842585</v>
      </c>
      <c r="P1167" s="180">
        <v>43826</v>
      </c>
      <c r="Q1167" s="173">
        <f t="shared" si="171"/>
        <v>-0.15343265169218101</v>
      </c>
      <c r="R1167"/>
    </row>
    <row r="1168" spans="1:18" x14ac:dyDescent="0.25">
      <c r="A1168" s="180">
        <v>43825</v>
      </c>
      <c r="B1168">
        <v>1.468596937</v>
      </c>
      <c r="C1168">
        <v>1.3013560995</v>
      </c>
      <c r="D1168" s="180">
        <v>43825</v>
      </c>
      <c r="E1168" s="173">
        <f t="shared" si="172"/>
        <v>0.12851273956779119</v>
      </c>
      <c r="F1168"/>
      <c r="M1168" s="180">
        <v>43825</v>
      </c>
      <c r="N1168">
        <v>10.905564804999999</v>
      </c>
      <c r="O1168">
        <v>12.81236718405</v>
      </c>
      <c r="P1168" s="180">
        <v>43825</v>
      </c>
      <c r="Q1168" s="173">
        <f t="shared" si="171"/>
        <v>-0.14882514305582517</v>
      </c>
      <c r="R1168"/>
    </row>
    <row r="1169" spans="1:18" x14ac:dyDescent="0.25">
      <c r="A1169" s="180">
        <v>43823</v>
      </c>
      <c r="B1169">
        <v>1.4638268290000001</v>
      </c>
      <c r="C1169">
        <v>1.2991817430499999</v>
      </c>
      <c r="D1169" s="180">
        <v>43823</v>
      </c>
      <c r="E1169" s="173">
        <f t="shared" si="172"/>
        <v>0.12672983347462549</v>
      </c>
      <c r="F1169"/>
      <c r="M1169" s="180">
        <v>43823</v>
      </c>
      <c r="N1169">
        <v>10.870142750999999</v>
      </c>
      <c r="O1169">
        <v>12.791135158299999</v>
      </c>
      <c r="P1169" s="180">
        <v>43823</v>
      </c>
      <c r="Q1169" s="173">
        <f t="shared" si="171"/>
        <v>-0.15018154241404394</v>
      </c>
      <c r="R1169"/>
    </row>
    <row r="1170" spans="1:18" x14ac:dyDescent="0.25">
      <c r="A1170" s="180">
        <v>43822</v>
      </c>
      <c r="B1170">
        <v>1.464721224</v>
      </c>
      <c r="C1170">
        <v>1.2978413347</v>
      </c>
      <c r="D1170" s="180">
        <v>43822</v>
      </c>
      <c r="E1170" s="173">
        <f t="shared" si="172"/>
        <v>0.12858265863336438</v>
      </c>
      <c r="F1170"/>
      <c r="M1170" s="180">
        <v>43822</v>
      </c>
      <c r="N1170">
        <v>10.876784386000001</v>
      </c>
      <c r="O1170">
        <v>12.7783479479</v>
      </c>
      <c r="P1170" s="180">
        <v>43822</v>
      </c>
      <c r="Q1170" s="173">
        <f t="shared" si="171"/>
        <v>-0.14881137762511026</v>
      </c>
      <c r="R1170"/>
    </row>
    <row r="1171" spans="1:18" x14ac:dyDescent="0.25">
      <c r="A1171" s="180">
        <v>43819</v>
      </c>
      <c r="B1171">
        <v>1.4668081470000001</v>
      </c>
      <c r="C1171">
        <v>1.30304639795</v>
      </c>
      <c r="D1171" s="180">
        <v>43819</v>
      </c>
      <c r="E1171" s="173">
        <f t="shared" si="172"/>
        <v>0.12567606902381681</v>
      </c>
      <c r="F1171"/>
      <c r="M1171" s="180">
        <v>43819</v>
      </c>
      <c r="N1171">
        <v>10.892281534</v>
      </c>
      <c r="O1171">
        <v>12.839725659400001</v>
      </c>
      <c r="P1171" s="180">
        <v>43819</v>
      </c>
      <c r="Q1171" s="173">
        <f t="shared" si="171"/>
        <v>-0.15167334389066725</v>
      </c>
      <c r="R1171"/>
    </row>
    <row r="1172" spans="1:18" x14ac:dyDescent="0.25">
      <c r="A1172" s="180">
        <v>43818</v>
      </c>
      <c r="B1172">
        <v>1.4563735360000001</v>
      </c>
      <c r="C1172">
        <v>1.3001322413500001</v>
      </c>
      <c r="D1172" s="180">
        <v>43818</v>
      </c>
      <c r="E1172" s="173">
        <f t="shared" si="172"/>
        <v>0.12017338673777211</v>
      </c>
      <c r="F1172"/>
      <c r="M1172" s="180">
        <v>43818</v>
      </c>
      <c r="N1172">
        <v>10.814795792</v>
      </c>
      <c r="O1172">
        <v>12.81715742555</v>
      </c>
      <c r="P1172" s="180">
        <v>43818</v>
      </c>
      <c r="Q1172" s="173">
        <f t="shared" si="171"/>
        <v>-0.15622509477479377</v>
      </c>
      <c r="R1172"/>
    </row>
    <row r="1173" spans="1:18" x14ac:dyDescent="0.25">
      <c r="A1173" s="180">
        <v>43817</v>
      </c>
      <c r="B1173">
        <v>1.4614417749999999</v>
      </c>
      <c r="C1173">
        <v>1.300653134</v>
      </c>
      <c r="D1173" s="180">
        <v>43817</v>
      </c>
      <c r="E1173" s="173">
        <f t="shared" si="172"/>
        <v>0.12362146124656161</v>
      </c>
      <c r="F1173"/>
      <c r="M1173" s="180">
        <v>43817</v>
      </c>
      <c r="N1173">
        <v>10.852431724000001</v>
      </c>
      <c r="O1173">
        <v>12.82425779145</v>
      </c>
      <c r="P1173" s="180">
        <v>43817</v>
      </c>
      <c r="Q1173" s="173">
        <f t="shared" si="171"/>
        <v>-0.15375751950063155</v>
      </c>
      <c r="R1173"/>
    </row>
    <row r="1174" spans="1:18" x14ac:dyDescent="0.25">
      <c r="A1174" s="180">
        <v>43816</v>
      </c>
      <c r="B1174">
        <v>1.4739633080000001</v>
      </c>
      <c r="C1174">
        <v>1.30355246405</v>
      </c>
      <c r="D1174" s="180">
        <v>43816</v>
      </c>
      <c r="E1174" s="173">
        <f t="shared" si="172"/>
        <v>0.13072802871359052</v>
      </c>
      <c r="F1174"/>
      <c r="M1174" s="180">
        <v>43816</v>
      </c>
      <c r="N1174">
        <v>10.945414615000001</v>
      </c>
      <c r="O1174">
        <v>12.8504045231</v>
      </c>
      <c r="P1174" s="180">
        <v>43816</v>
      </c>
      <c r="Q1174" s="173">
        <f t="shared" si="171"/>
        <v>-0.14824357510890593</v>
      </c>
      <c r="R1174"/>
    </row>
    <row r="1175" spans="1:18" x14ac:dyDescent="0.25">
      <c r="A1175" s="180">
        <v>43815</v>
      </c>
      <c r="B1175">
        <v>1.4450445300000001</v>
      </c>
      <c r="C1175">
        <v>1.2927867019499999</v>
      </c>
      <c r="D1175" s="180">
        <v>43815</v>
      </c>
      <c r="E1175" s="173">
        <f t="shared" si="172"/>
        <v>0.11777490271236482</v>
      </c>
      <c r="F1175"/>
      <c r="M1175" s="180">
        <v>43815</v>
      </c>
      <c r="N1175">
        <v>10.730668414</v>
      </c>
      <c r="O1175">
        <v>12.74745176225</v>
      </c>
      <c r="P1175" s="180">
        <v>43815</v>
      </c>
      <c r="Q1175" s="173">
        <f t="shared" si="171"/>
        <v>-0.15821070641133578</v>
      </c>
      <c r="R1175"/>
    </row>
    <row r="1176" spans="1:18" x14ac:dyDescent="0.25">
      <c r="A1176" s="180">
        <v>43812</v>
      </c>
      <c r="B1176">
        <v>1.4241753079999999</v>
      </c>
      <c r="C1176">
        <v>1.2825650172</v>
      </c>
      <c r="D1176" s="180">
        <v>43812</v>
      </c>
      <c r="E1176" s="173">
        <f t="shared" si="172"/>
        <v>0.11041178334113062</v>
      </c>
      <c r="F1176"/>
      <c r="M1176" s="180">
        <v>43812</v>
      </c>
      <c r="N1176">
        <v>10.575696928999999</v>
      </c>
      <c r="O1176">
        <v>12.648693358799999</v>
      </c>
      <c r="P1176" s="180">
        <v>43812</v>
      </c>
      <c r="Q1176" s="173">
        <f t="shared" si="171"/>
        <v>-0.16389016406645407</v>
      </c>
      <c r="R1176"/>
    </row>
    <row r="1177" spans="1:18" x14ac:dyDescent="0.25">
      <c r="A1177" s="180">
        <v>43811</v>
      </c>
      <c r="B1177">
        <v>1.4355043139999999</v>
      </c>
      <c r="C1177">
        <v>1.2953832566500001</v>
      </c>
      <c r="D1177" s="180">
        <v>43811</v>
      </c>
      <c r="E1177" s="173">
        <f t="shared" si="172"/>
        <v>0.10816957578436506</v>
      </c>
      <c r="F1177"/>
      <c r="M1177" s="180">
        <v>43811</v>
      </c>
      <c r="N1177">
        <v>10.659824306999999</v>
      </c>
      <c r="O1177">
        <v>12.7765453358</v>
      </c>
      <c r="P1177" s="180">
        <v>43811</v>
      </c>
      <c r="Q1177" s="173">
        <f t="shared" si="171"/>
        <v>-0.16567240777277473</v>
      </c>
      <c r="R1177"/>
    </row>
    <row r="1178" spans="1:18" x14ac:dyDescent="0.25">
      <c r="A1178" s="180">
        <v>43810</v>
      </c>
      <c r="B1178">
        <v>1.3717041219999999</v>
      </c>
      <c r="C1178">
        <v>1.2591032788000001</v>
      </c>
      <c r="D1178" s="180">
        <v>43810</v>
      </c>
      <c r="E1178" s="173">
        <f t="shared" si="172"/>
        <v>8.9429393994839818E-2</v>
      </c>
      <c r="F1178"/>
      <c r="M1178" s="180">
        <v>43810</v>
      </c>
      <c r="N1178">
        <v>10.186054337</v>
      </c>
      <c r="O1178">
        <v>12.425122930600001</v>
      </c>
      <c r="P1178" s="180">
        <v>43810</v>
      </c>
      <c r="Q1178" s="173">
        <f t="shared" si="171"/>
        <v>-0.18020494494148862</v>
      </c>
      <c r="R1178"/>
    </row>
    <row r="1179" spans="1:18" x14ac:dyDescent="0.25">
      <c r="A1179" s="180">
        <v>43809</v>
      </c>
      <c r="B1179">
        <v>1.3767723620000001</v>
      </c>
      <c r="C1179">
        <v>1.2611873825</v>
      </c>
      <c r="D1179" s="180">
        <v>43809</v>
      </c>
      <c r="E1179" s="173">
        <f t="shared" si="172"/>
        <v>9.1647744898050568E-2</v>
      </c>
      <c r="F1179"/>
      <c r="M1179" s="180">
        <v>43809</v>
      </c>
      <c r="N1179">
        <v>10.223690270000001</v>
      </c>
      <c r="O1179">
        <v>12.443076422400001</v>
      </c>
      <c r="P1179" s="180">
        <v>43809</v>
      </c>
      <c r="Q1179" s="173">
        <f t="shared" si="171"/>
        <v>-0.17836313762444356</v>
      </c>
      <c r="R1179"/>
    </row>
    <row r="1180" spans="1:18" x14ac:dyDescent="0.25">
      <c r="A1180" s="180">
        <v>43808</v>
      </c>
      <c r="B1180">
        <v>1.377070494</v>
      </c>
      <c r="C1180">
        <v>1.2578338376</v>
      </c>
      <c r="D1180" s="180">
        <v>43808</v>
      </c>
      <c r="E1180" s="173">
        <f t="shared" si="172"/>
        <v>9.4795236728174359E-2</v>
      </c>
      <c r="F1180"/>
      <c r="M1180" s="180">
        <v>43808</v>
      </c>
      <c r="N1180">
        <v>10.225904148</v>
      </c>
      <c r="O1180">
        <v>12.4195629097</v>
      </c>
      <c r="P1180" s="180">
        <v>43808</v>
      </c>
      <c r="Q1180" s="173">
        <f t="shared" si="171"/>
        <v>-0.17662930472268842</v>
      </c>
      <c r="R1180"/>
    </row>
    <row r="1181" spans="1:18" x14ac:dyDescent="0.25">
      <c r="A1181" s="180">
        <v>43805</v>
      </c>
      <c r="B1181">
        <v>1.3883995</v>
      </c>
      <c r="C1181">
        <v>1.2584015057</v>
      </c>
      <c r="D1181" s="180">
        <v>43805</v>
      </c>
      <c r="E1181" s="173">
        <f t="shared" si="172"/>
        <v>0.10330406766931448</v>
      </c>
      <c r="F1181"/>
      <c r="M1181" s="180">
        <v>43805</v>
      </c>
      <c r="N1181">
        <v>10.310031526</v>
      </c>
      <c r="O1181">
        <v>12.42732243535</v>
      </c>
      <c r="P1181" s="180">
        <v>43805</v>
      </c>
      <c r="Q1181" s="173">
        <f t="shared" si="171"/>
        <v>-0.17037386133374027</v>
      </c>
      <c r="R1181"/>
    </row>
    <row r="1182" spans="1:18" x14ac:dyDescent="0.25">
      <c r="A1182" s="180">
        <v>43804</v>
      </c>
      <c r="B1182">
        <v>1.3609713800000001</v>
      </c>
      <c r="C1182">
        <v>1.24648815555</v>
      </c>
      <c r="D1182" s="180">
        <v>43804</v>
      </c>
      <c r="E1182" s="173">
        <f t="shared" si="172"/>
        <v>9.1844614760487234E-2</v>
      </c>
      <c r="F1182"/>
      <c r="M1182" s="180">
        <v>43804</v>
      </c>
      <c r="N1182">
        <v>10.106354716</v>
      </c>
      <c r="O1182">
        <v>12.308127273849999</v>
      </c>
      <c r="P1182" s="180">
        <v>43804</v>
      </c>
      <c r="Q1182" s="173">
        <f t="shared" si="171"/>
        <v>-0.1788876982551125</v>
      </c>
      <c r="R1182"/>
    </row>
    <row r="1183" spans="1:18" x14ac:dyDescent="0.25">
      <c r="A1183" s="180">
        <v>43803</v>
      </c>
      <c r="B1183">
        <v>1.358586326</v>
      </c>
      <c r="C1183">
        <v>1.24250800355</v>
      </c>
      <c r="D1183" s="180">
        <v>43803</v>
      </c>
      <c r="E1183" s="173">
        <f t="shared" si="172"/>
        <v>9.3422595362242913E-2</v>
      </c>
      <c r="F1183"/>
      <c r="M1183" s="180">
        <v>43803</v>
      </c>
      <c r="N1183">
        <v>10.08864369</v>
      </c>
      <c r="O1183">
        <v>12.2710467068</v>
      </c>
      <c r="P1183" s="180">
        <v>43803</v>
      </c>
      <c r="Q1183" s="173">
        <f t="shared" si="171"/>
        <v>-0.17784978485907171</v>
      </c>
      <c r="R1183"/>
    </row>
    <row r="1184" spans="1:18" x14ac:dyDescent="0.25">
      <c r="A1184" s="180">
        <v>43802</v>
      </c>
      <c r="B1184">
        <v>1.3234067810000001</v>
      </c>
      <c r="C1184">
        <v>1.2277535171</v>
      </c>
      <c r="D1184" s="180">
        <v>43802</v>
      </c>
      <c r="E1184" s="173">
        <f t="shared" si="172"/>
        <v>7.7909175227562508E-2</v>
      </c>
      <c r="F1184"/>
      <c r="M1184" s="180">
        <v>43802</v>
      </c>
      <c r="N1184">
        <v>9.8274060429999999</v>
      </c>
      <c r="O1184">
        <v>12.13067133405</v>
      </c>
      <c r="P1184" s="180">
        <v>43802</v>
      </c>
      <c r="Q1184" s="173">
        <f t="shared" si="171"/>
        <v>-0.18987121385317604</v>
      </c>
      <c r="R1184"/>
    </row>
    <row r="1185" spans="1:18" x14ac:dyDescent="0.25">
      <c r="A1185" s="180">
        <v>43801</v>
      </c>
      <c r="B1185">
        <v>1.3588844579999999</v>
      </c>
      <c r="C1185">
        <v>1.24039178635</v>
      </c>
      <c r="D1185" s="180">
        <v>43801</v>
      </c>
      <c r="E1185" s="173">
        <f t="shared" si="172"/>
        <v>9.5528423320730485E-2</v>
      </c>
      <c r="F1185"/>
      <c r="M1185" s="180">
        <v>43801</v>
      </c>
      <c r="N1185">
        <v>10.090857568000001</v>
      </c>
      <c r="O1185">
        <v>12.2568278853</v>
      </c>
      <c r="P1185" s="180">
        <v>43801</v>
      </c>
      <c r="Q1185" s="173">
        <f t="shared" si="171"/>
        <v>-0.17671540610419403</v>
      </c>
      <c r="R1185"/>
    </row>
    <row r="1186" spans="1:18" x14ac:dyDescent="0.25">
      <c r="A1186" s="180">
        <v>43798</v>
      </c>
      <c r="B1186">
        <v>1.3660396189999999</v>
      </c>
      <c r="C1186">
        <v>1.2468356277999999</v>
      </c>
      <c r="D1186" s="180">
        <v>43798</v>
      </c>
      <c r="E1186" s="173">
        <f t="shared" si="172"/>
        <v>9.5605217353574912E-2</v>
      </c>
      <c r="F1186"/>
      <c r="M1186" s="180">
        <v>43798</v>
      </c>
      <c r="N1186">
        <v>10.143990648999999</v>
      </c>
      <c r="O1186">
        <v>12.329324777149999</v>
      </c>
      <c r="P1186" s="180">
        <v>43798</v>
      </c>
      <c r="Q1186" s="173">
        <f t="shared" si="171"/>
        <v>-0.17724686206661464</v>
      </c>
      <c r="R1186"/>
    </row>
    <row r="1187" spans="1:18" x14ac:dyDescent="0.25">
      <c r="A1187" s="180">
        <v>43796</v>
      </c>
      <c r="B1187">
        <v>1.3803499429999999</v>
      </c>
      <c r="C1187">
        <v>1.2551544046000001</v>
      </c>
      <c r="D1187" s="180">
        <v>43796</v>
      </c>
      <c r="E1187" s="173">
        <f t="shared" si="172"/>
        <v>9.9745129317295358E-2</v>
      </c>
      <c r="F1187"/>
      <c r="M1187" s="180">
        <v>43796</v>
      </c>
      <c r="N1187">
        <v>10.25025681</v>
      </c>
      <c r="O1187">
        <v>12.404652374299999</v>
      </c>
      <c r="P1187" s="180">
        <v>43796</v>
      </c>
      <c r="Q1187" s="173">
        <f t="shared" si="171"/>
        <v>-0.17367641585535146</v>
      </c>
      <c r="R1187"/>
    </row>
    <row r="1188" spans="1:18" x14ac:dyDescent="0.25">
      <c r="A1188" s="180">
        <v>43795</v>
      </c>
      <c r="B1188">
        <v>1.3597788529999999</v>
      </c>
      <c r="C1188">
        <v>1.24784927175</v>
      </c>
      <c r="D1188" s="180">
        <v>43795</v>
      </c>
      <c r="E1188" s="173">
        <f t="shared" si="172"/>
        <v>8.9697997814293995E-2</v>
      </c>
      <c r="F1188"/>
      <c r="M1188" s="180">
        <v>43795</v>
      </c>
      <c r="N1188">
        <v>10.097499203</v>
      </c>
      <c r="O1188">
        <v>12.33516537045</v>
      </c>
      <c r="P1188" s="180">
        <v>43795</v>
      </c>
      <c r="Q1188" s="173">
        <f t="shared" si="171"/>
        <v>-0.18140544534656428</v>
      </c>
      <c r="R1188"/>
    </row>
    <row r="1189" spans="1:18" x14ac:dyDescent="0.25">
      <c r="A1189" s="180">
        <v>43794</v>
      </c>
      <c r="B1189">
        <v>1.372598518</v>
      </c>
      <c r="C1189">
        <v>1.2540786584000001</v>
      </c>
      <c r="D1189" s="180">
        <v>43794</v>
      </c>
      <c r="E1189" s="173">
        <f t="shared" si="172"/>
        <v>9.4507516578913722E-2</v>
      </c>
      <c r="F1189"/>
      <c r="M1189" s="180">
        <v>43794</v>
      </c>
      <c r="N1189">
        <v>10.192695972999999</v>
      </c>
      <c r="O1189">
        <v>12.39934242925</v>
      </c>
      <c r="P1189" s="180">
        <v>43794</v>
      </c>
      <c r="Q1189" s="173">
        <f t="shared" si="171"/>
        <v>-0.17796479683023594</v>
      </c>
      <c r="R1189"/>
    </row>
    <row r="1190" spans="1:18" x14ac:dyDescent="0.25">
      <c r="A1190" s="180">
        <v>43791</v>
      </c>
      <c r="B1190">
        <v>1.342487212</v>
      </c>
      <c r="C1190">
        <v>1.2453727032499999</v>
      </c>
      <c r="D1190" s="180">
        <v>43791</v>
      </c>
      <c r="E1190" s="173">
        <f t="shared" si="172"/>
        <v>7.7980277306997456E-2</v>
      </c>
      <c r="F1190"/>
      <c r="M1190" s="180">
        <v>43791</v>
      </c>
      <c r="N1190">
        <v>9.9690942580000002</v>
      </c>
      <c r="O1190">
        <v>12.323647680100001</v>
      </c>
      <c r="P1190" s="180">
        <v>43791</v>
      </c>
      <c r="Q1190" s="173">
        <f t="shared" si="171"/>
        <v>-0.19105978061204151</v>
      </c>
      <c r="R1190"/>
    </row>
    <row r="1191" spans="1:18" x14ac:dyDescent="0.25">
      <c r="A1191" s="180">
        <v>43790</v>
      </c>
      <c r="B1191">
        <v>1.3260899669999999</v>
      </c>
      <c r="C1191">
        <v>1.237253935</v>
      </c>
      <c r="D1191" s="180">
        <v>43790</v>
      </c>
      <c r="E1191" s="173">
        <f t="shared" si="172"/>
        <v>7.1800969459030167E-2</v>
      </c>
      <c r="F1191"/>
      <c r="M1191" s="180">
        <v>43790</v>
      </c>
      <c r="N1191">
        <v>9.8473309479999998</v>
      </c>
      <c r="O1191">
        <v>12.253887559500001</v>
      </c>
      <c r="P1191" s="180">
        <v>43790</v>
      </c>
      <c r="Q1191" s="173">
        <f t="shared" si="171"/>
        <v>-0.19639127581469309</v>
      </c>
      <c r="R1191"/>
    </row>
    <row r="1192" spans="1:18" x14ac:dyDescent="0.25">
      <c r="A1192" s="180">
        <v>43789</v>
      </c>
      <c r="B1192">
        <v>1.3168478830000001</v>
      </c>
      <c r="C1192">
        <v>1.23772853</v>
      </c>
      <c r="D1192" s="180">
        <v>43789</v>
      </c>
      <c r="E1192" s="173">
        <f t="shared" si="172"/>
        <v>6.3923025996661845E-2</v>
      </c>
      <c r="F1192"/>
      <c r="M1192" s="180">
        <v>43789</v>
      </c>
      <c r="N1192">
        <v>9.7787007189999997</v>
      </c>
      <c r="O1192">
        <v>12.2626472836</v>
      </c>
      <c r="P1192" s="180">
        <v>43789</v>
      </c>
      <c r="Q1192" s="173">
        <f t="shared" si="171"/>
        <v>-0.20256201676142288</v>
      </c>
      <c r="R1192"/>
    </row>
    <row r="1193" spans="1:18" x14ac:dyDescent="0.25">
      <c r="A1193" s="180">
        <v>43788</v>
      </c>
      <c r="B1193">
        <v>1.322810518</v>
      </c>
      <c r="C1193">
        <v>1.2411986194</v>
      </c>
      <c r="D1193" s="180">
        <v>43788</v>
      </c>
      <c r="E1193" s="173">
        <f t="shared" si="172"/>
        <v>6.5752489025045449E-2</v>
      </c>
      <c r="F1193"/>
      <c r="M1193" s="180">
        <v>43788</v>
      </c>
      <c r="N1193">
        <v>9.8229782859999997</v>
      </c>
      <c r="O1193">
        <v>12.290934132849999</v>
      </c>
      <c r="P1193" s="180">
        <v>43788</v>
      </c>
      <c r="Q1193" s="173">
        <f t="shared" si="171"/>
        <v>-0.20079481511937244</v>
      </c>
      <c r="R1193"/>
    </row>
    <row r="1194" spans="1:18" x14ac:dyDescent="0.25">
      <c r="A1194" s="180">
        <v>43787</v>
      </c>
      <c r="B1194">
        <v>1.32489744</v>
      </c>
      <c r="C1194">
        <v>1.2386982930999999</v>
      </c>
      <c r="D1194" s="180">
        <v>43787</v>
      </c>
      <c r="E1194" s="173">
        <f t="shared" si="172"/>
        <v>6.9588492516830525E-2</v>
      </c>
      <c r="F1194"/>
      <c r="M1194" s="180">
        <v>43787</v>
      </c>
      <c r="N1194">
        <v>9.8384754349999994</v>
      </c>
      <c r="O1194">
        <v>12.269833667449999</v>
      </c>
      <c r="P1194" s="180">
        <v>43787</v>
      </c>
      <c r="Q1194" s="173">
        <f t="shared" si="171"/>
        <v>-0.19815739139969135</v>
      </c>
      <c r="R1194"/>
    </row>
    <row r="1195" spans="1:18" x14ac:dyDescent="0.25">
      <c r="A1195" s="180">
        <v>43784</v>
      </c>
      <c r="B1195">
        <v>1.3383133679999999</v>
      </c>
      <c r="C1195">
        <v>1.2433621421500001</v>
      </c>
      <c r="D1195" s="180">
        <v>43784</v>
      </c>
      <c r="E1195" s="173">
        <f t="shared" si="172"/>
        <v>7.6366508703419114E-2</v>
      </c>
      <c r="F1195"/>
      <c r="M1195" s="180">
        <v>43784</v>
      </c>
      <c r="N1195">
        <v>9.9380999610000007</v>
      </c>
      <c r="O1195">
        <v>12.3116553471</v>
      </c>
      <c r="P1195" s="180">
        <v>43784</v>
      </c>
      <c r="Q1195" s="173">
        <f t="shared" si="171"/>
        <v>-0.19278929755445831</v>
      </c>
      <c r="R1195"/>
    </row>
    <row r="1196" spans="1:18" x14ac:dyDescent="0.25">
      <c r="A1196" s="180">
        <v>43783</v>
      </c>
      <c r="B1196">
        <v>1.336226446</v>
      </c>
      <c r="C1196">
        <v>1.24059386905</v>
      </c>
      <c r="D1196" s="180">
        <v>43783</v>
      </c>
      <c r="E1196" s="173">
        <f t="shared" si="172"/>
        <v>7.7086127326448706E-2</v>
      </c>
      <c r="F1196"/>
      <c r="M1196" s="180">
        <v>43783</v>
      </c>
      <c r="N1196">
        <v>9.9226028129999992</v>
      </c>
      <c r="O1196">
        <v>12.281496506050001</v>
      </c>
      <c r="P1196" s="180">
        <v>43783</v>
      </c>
      <c r="Q1196" s="173">
        <f t="shared" si="171"/>
        <v>-0.19206891374255444</v>
      </c>
      <c r="R1196"/>
    </row>
    <row r="1197" spans="1:18" x14ac:dyDescent="0.25">
      <c r="A1197" s="180">
        <v>43782</v>
      </c>
      <c r="B1197">
        <v>1.345170398</v>
      </c>
      <c r="C1197">
        <v>1.2394681547499999</v>
      </c>
      <c r="D1197" s="180">
        <v>43782</v>
      </c>
      <c r="E1197" s="173">
        <f t="shared" si="172"/>
        <v>8.5280321922688029E-2</v>
      </c>
      <c r="F1197"/>
      <c r="M1197" s="180">
        <v>43782</v>
      </c>
      <c r="N1197">
        <v>9.989019163</v>
      </c>
      <c r="O1197">
        <v>12.272145986849999</v>
      </c>
      <c r="P1197" s="180">
        <v>43782</v>
      </c>
      <c r="Q1197" s="173">
        <f t="shared" si="171"/>
        <v>-0.18604136768715457</v>
      </c>
      <c r="R1197"/>
    </row>
    <row r="1198" spans="1:18" x14ac:dyDescent="0.25">
      <c r="A1198" s="180">
        <v>43781</v>
      </c>
      <c r="B1198">
        <v>1.363952697</v>
      </c>
      <c r="C1198">
        <v>1.2508470464999999</v>
      </c>
      <c r="D1198" s="180">
        <v>43781</v>
      </c>
      <c r="E1198" s="173">
        <f t="shared" si="172"/>
        <v>9.0423246244599992E-2</v>
      </c>
      <c r="F1198"/>
      <c r="M1198" s="180">
        <v>43781</v>
      </c>
      <c r="N1198">
        <v>10.128493499999999</v>
      </c>
      <c r="O1198">
        <v>12.373017353750001</v>
      </c>
      <c r="P1198" s="180">
        <v>43781</v>
      </c>
      <c r="Q1198" s="173">
        <f t="shared" si="171"/>
        <v>-0.18140472849734859</v>
      </c>
      <c r="R1198"/>
    </row>
    <row r="1199" spans="1:18" x14ac:dyDescent="0.25">
      <c r="A1199" s="180">
        <v>43780</v>
      </c>
      <c r="B1199">
        <v>1.3559031399999999</v>
      </c>
      <c r="C1199">
        <v>1.24985010255</v>
      </c>
      <c r="D1199" s="180">
        <v>43780</v>
      </c>
      <c r="E1199" s="173">
        <f t="shared" si="172"/>
        <v>8.4852605311329571E-2</v>
      </c>
      <c r="F1199"/>
      <c r="M1199" s="180">
        <v>43780</v>
      </c>
      <c r="N1199">
        <v>10.068718784</v>
      </c>
      <c r="O1199">
        <v>12.358872947649999</v>
      </c>
      <c r="P1199" s="180">
        <v>43780</v>
      </c>
      <c r="Q1199" s="173">
        <f t="shared" si="171"/>
        <v>-0.18530445076591431</v>
      </c>
      <c r="R1199"/>
    </row>
    <row r="1200" spans="1:18" x14ac:dyDescent="0.25">
      <c r="A1200" s="180">
        <v>43777</v>
      </c>
      <c r="B1200">
        <v>1.4107088189999999</v>
      </c>
      <c r="C1200">
        <v>1.2603939572</v>
      </c>
      <c r="D1200" s="180">
        <v>43777</v>
      </c>
      <c r="E1200" s="173">
        <f t="shared" si="172"/>
        <v>0.1192602209343565</v>
      </c>
      <c r="F1200"/>
      <c r="M1200" s="180">
        <v>43777</v>
      </c>
      <c r="N1200">
        <v>10.162210043</v>
      </c>
      <c r="O1200">
        <v>12.2848339525</v>
      </c>
      <c r="P1200" s="180">
        <v>43777</v>
      </c>
      <c r="Q1200" s="173">
        <f t="shared" si="171"/>
        <v>-0.17278409441326145</v>
      </c>
      <c r="R1200"/>
    </row>
    <row r="1201" spans="1:18" x14ac:dyDescent="0.25">
      <c r="A1201" s="180">
        <v>43776</v>
      </c>
      <c r="B1201">
        <v>1.4131681060000001</v>
      </c>
      <c r="C1201">
        <v>1.2676238047499999</v>
      </c>
      <c r="D1201" s="180">
        <v>43776</v>
      </c>
      <c r="E1201" s="173">
        <f t="shared" si="172"/>
        <v>0.11481663621700788</v>
      </c>
      <c r="F1201"/>
      <c r="M1201" s="180">
        <v>43776</v>
      </c>
      <c r="N1201">
        <v>10.179925815000001</v>
      </c>
      <c r="O1201">
        <v>12.32189360235</v>
      </c>
      <c r="P1201" s="180">
        <v>43776</v>
      </c>
      <c r="Q1201" s="173">
        <f t="shared" si="171"/>
        <v>-0.17383430310918194</v>
      </c>
      <c r="R1201"/>
    </row>
    <row r="1202" spans="1:18" x14ac:dyDescent="0.25">
      <c r="A1202" s="180">
        <v>43775</v>
      </c>
      <c r="B1202">
        <v>1.3959530929999999</v>
      </c>
      <c r="C1202">
        <v>1.2682511887500001</v>
      </c>
      <c r="D1202" s="180">
        <v>43775</v>
      </c>
      <c r="E1202" s="173">
        <f t="shared" si="172"/>
        <v>0.10069133416375031</v>
      </c>
      <c r="F1202"/>
      <c r="M1202" s="180">
        <v>43775</v>
      </c>
      <c r="N1202">
        <v>10.055915407000001</v>
      </c>
      <c r="O1202">
        <v>12.35044293975</v>
      </c>
      <c r="P1202" s="180">
        <v>43775</v>
      </c>
      <c r="Q1202" s="173">
        <f t="shared" si="171"/>
        <v>-0.18578503977092545</v>
      </c>
      <c r="R1202"/>
    </row>
    <row r="1203" spans="1:18" x14ac:dyDescent="0.25">
      <c r="A1203" s="180">
        <v>43774</v>
      </c>
      <c r="B1203">
        <v>1.4082495310000001</v>
      </c>
      <c r="C1203">
        <v>1.28165154035</v>
      </c>
      <c r="D1203" s="180">
        <v>43774</v>
      </c>
      <c r="E1203" s="173">
        <f t="shared" si="172"/>
        <v>9.8777231302221255E-2</v>
      </c>
      <c r="F1203"/>
      <c r="M1203" s="180">
        <v>43774</v>
      </c>
      <c r="N1203">
        <v>10.144494269999999</v>
      </c>
      <c r="O1203">
        <v>12.41635338945</v>
      </c>
      <c r="P1203" s="180">
        <v>43774</v>
      </c>
      <c r="Q1203" s="173">
        <f t="shared" si="171"/>
        <v>-0.18297313616897917</v>
      </c>
      <c r="R1203"/>
    </row>
    <row r="1204" spans="1:18" x14ac:dyDescent="0.25">
      <c r="A1204" s="180">
        <v>43773</v>
      </c>
      <c r="B1204">
        <v>1.3965679150000001</v>
      </c>
      <c r="C1204">
        <v>1.2672932648499999</v>
      </c>
      <c r="D1204" s="180">
        <v>43773</v>
      </c>
      <c r="E1204" s="173">
        <f t="shared" si="172"/>
        <v>0.10200847249456617</v>
      </c>
      <c r="F1204"/>
      <c r="M1204" s="180">
        <v>43773</v>
      </c>
      <c r="N1204">
        <v>10.060344349999999</v>
      </c>
      <c r="O1204">
        <v>12.27974751755</v>
      </c>
      <c r="P1204" s="180">
        <v>43773</v>
      </c>
      <c r="Q1204" s="173">
        <f t="shared" si="171"/>
        <v>-0.18073687299987792</v>
      </c>
      <c r="R1204"/>
    </row>
    <row r="1205" spans="1:18" x14ac:dyDescent="0.25">
      <c r="A1205" s="180">
        <v>43770</v>
      </c>
      <c r="B1205">
        <v>1.366749054</v>
      </c>
      <c r="C1205">
        <v>1.2482254822000001</v>
      </c>
      <c r="D1205" s="180">
        <v>43770</v>
      </c>
      <c r="E1205" s="173">
        <f t="shared" si="172"/>
        <v>9.4953655000779111E-2</v>
      </c>
      <c r="F1205"/>
      <c r="M1205" s="180">
        <v>43770</v>
      </c>
      <c r="N1205">
        <v>9.8455406080000003</v>
      </c>
      <c r="O1205">
        <v>12.088642248099999</v>
      </c>
      <c r="P1205" s="180">
        <v>43770</v>
      </c>
      <c r="Q1205" s="173">
        <f t="shared" si="171"/>
        <v>-0.18555447287329169</v>
      </c>
      <c r="R1205"/>
    </row>
    <row r="1206" spans="1:18" x14ac:dyDescent="0.25">
      <c r="A1206" s="180">
        <v>43769</v>
      </c>
      <c r="B1206">
        <v>1.319407768</v>
      </c>
      <c r="C1206">
        <v>1.23300102445</v>
      </c>
      <c r="D1206" s="180">
        <v>43769</v>
      </c>
      <c r="E1206" s="173">
        <f t="shared" si="172"/>
        <v>7.0078403696820224E-2</v>
      </c>
      <c r="F1206"/>
      <c r="M1206" s="180">
        <v>43769</v>
      </c>
      <c r="N1206">
        <v>9.5045119860000007</v>
      </c>
      <c r="O1206">
        <v>11.8964990562</v>
      </c>
      <c r="P1206" s="180">
        <v>43769</v>
      </c>
      <c r="Q1206" s="173">
        <f t="shared" si="171"/>
        <v>-0.20106646996734615</v>
      </c>
      <c r="R1206"/>
    </row>
    <row r="1207" spans="1:18" x14ac:dyDescent="0.25">
      <c r="A1207" s="180">
        <v>43768</v>
      </c>
      <c r="B1207">
        <v>1.3559896709999999</v>
      </c>
      <c r="C1207">
        <v>1.25254401735</v>
      </c>
      <c r="D1207" s="180">
        <v>43768</v>
      </c>
      <c r="E1207" s="173">
        <f t="shared" si="172"/>
        <v>8.25884377850922E-2</v>
      </c>
      <c r="F1207"/>
      <c r="M1207" s="180">
        <v>43768</v>
      </c>
      <c r="N1207">
        <v>9.7680341029999997</v>
      </c>
      <c r="O1207">
        <v>12.0851659512</v>
      </c>
      <c r="P1207" s="180">
        <v>43768</v>
      </c>
      <c r="Q1207" s="173">
        <f t="shared" si="171"/>
        <v>-0.1917335564572798</v>
      </c>
      <c r="R1207"/>
    </row>
    <row r="1208" spans="1:18" x14ac:dyDescent="0.25">
      <c r="A1208" s="180">
        <v>43767</v>
      </c>
      <c r="B1208">
        <v>1.3523007389999999</v>
      </c>
      <c r="C1208">
        <v>1.2664628422999999</v>
      </c>
      <c r="D1208" s="180">
        <v>43767</v>
      </c>
      <c r="E1208" s="173">
        <f t="shared" si="172"/>
        <v>6.7777666926343724E-2</v>
      </c>
      <c r="F1208"/>
      <c r="M1208" s="180">
        <v>43767</v>
      </c>
      <c r="N1208">
        <v>9.7414604439999994</v>
      </c>
      <c r="O1208">
        <v>12.274224543200001</v>
      </c>
      <c r="P1208" s="180">
        <v>43767</v>
      </c>
      <c r="Q1208" s="173">
        <f t="shared" si="171"/>
        <v>-0.20634819660384729</v>
      </c>
      <c r="R1208"/>
    </row>
    <row r="1209" spans="1:18" x14ac:dyDescent="0.25">
      <c r="A1209" s="180">
        <v>43766</v>
      </c>
      <c r="B1209">
        <v>1.35260815</v>
      </c>
      <c r="C1209">
        <v>1.26070336075</v>
      </c>
      <c r="D1209" s="180">
        <v>43766</v>
      </c>
      <c r="E1209" s="173">
        <f t="shared" si="172"/>
        <v>7.2899614700261683E-2</v>
      </c>
      <c r="F1209"/>
      <c r="M1209" s="180">
        <v>43766</v>
      </c>
      <c r="N1209">
        <v>9.7436749159999998</v>
      </c>
      <c r="O1209">
        <v>12.18764805805</v>
      </c>
      <c r="P1209" s="180">
        <v>43766</v>
      </c>
      <c r="Q1209" s="173">
        <f t="shared" si="171"/>
        <v>-0.20052869351078315</v>
      </c>
      <c r="R1209"/>
    </row>
    <row r="1210" spans="1:18" x14ac:dyDescent="0.25">
      <c r="A1210" s="180">
        <v>43763</v>
      </c>
      <c r="B1210">
        <v>1.3393894799999999</v>
      </c>
      <c r="C1210">
        <v>1.25350649115</v>
      </c>
      <c r="D1210" s="180">
        <v>43763</v>
      </c>
      <c r="E1210" s="173">
        <f t="shared" si="172"/>
        <v>6.8514195543741122E-2</v>
      </c>
      <c r="F1210"/>
      <c r="M1210" s="180">
        <v>43763</v>
      </c>
      <c r="N1210">
        <v>9.6484526380000002</v>
      </c>
      <c r="O1210">
        <v>12.116344536450001</v>
      </c>
      <c r="P1210" s="180">
        <v>43763</v>
      </c>
      <c r="Q1210" s="173">
        <f t="shared" si="171"/>
        <v>-0.20368287572425492</v>
      </c>
      <c r="R1210"/>
    </row>
    <row r="1211" spans="1:18" x14ac:dyDescent="0.25">
      <c r="A1211" s="180">
        <v>43762</v>
      </c>
      <c r="B1211">
        <v>1.306496509</v>
      </c>
      <c r="C1211">
        <v>1.2451650990500001</v>
      </c>
      <c r="D1211" s="180">
        <v>43762</v>
      </c>
      <c r="E1211" s="173">
        <f t="shared" si="172"/>
        <v>4.9255644891422694E-2</v>
      </c>
      <c r="F1211"/>
      <c r="M1211" s="180">
        <v>43762</v>
      </c>
      <c r="N1211">
        <v>9.4115041799999997</v>
      </c>
      <c r="O1211">
        <v>12.03720848675</v>
      </c>
      <c r="P1211" s="180">
        <v>43762</v>
      </c>
      <c r="Q1211" s="173">
        <f t="shared" si="171"/>
        <v>-0.2181323277436171</v>
      </c>
      <c r="R1211"/>
    </row>
    <row r="1212" spans="1:18" x14ac:dyDescent="0.25">
      <c r="A1212" s="180">
        <v>43761</v>
      </c>
      <c r="B1212">
        <v>1.320944823</v>
      </c>
      <c r="C1212">
        <v>1.2536970090999999</v>
      </c>
      <c r="D1212" s="180">
        <v>43761</v>
      </c>
      <c r="E1212" s="173">
        <f t="shared" si="172"/>
        <v>5.363960623011757E-2</v>
      </c>
      <c r="F1212"/>
      <c r="M1212" s="180">
        <v>43761</v>
      </c>
      <c r="N1212">
        <v>9.5155843440000005</v>
      </c>
      <c r="O1212">
        <v>12.1142268748</v>
      </c>
      <c r="P1212" s="180">
        <v>43761</v>
      </c>
      <c r="Q1212" s="173">
        <f t="shared" si="171"/>
        <v>-0.21451162815892877</v>
      </c>
      <c r="R1212"/>
    </row>
    <row r="1213" spans="1:18" x14ac:dyDescent="0.25">
      <c r="A1213" s="180">
        <v>43760</v>
      </c>
      <c r="B1213">
        <v>1.3274004530000001</v>
      </c>
      <c r="C1213">
        <v>1.2503710716000001</v>
      </c>
      <c r="D1213" s="180">
        <v>43760</v>
      </c>
      <c r="E1213" s="173">
        <f t="shared" si="172"/>
        <v>6.1605217162799271E-2</v>
      </c>
      <c r="F1213"/>
      <c r="M1213" s="180">
        <v>43760</v>
      </c>
      <c r="N1213">
        <v>9.5620882470000002</v>
      </c>
      <c r="O1213">
        <v>12.085886276449999</v>
      </c>
      <c r="P1213" s="180">
        <v>43760</v>
      </c>
      <c r="Q1213" s="173">
        <f t="shared" si="171"/>
        <v>-0.20882192432736651</v>
      </c>
      <c r="R1213"/>
    </row>
    <row r="1214" spans="1:18" x14ac:dyDescent="0.25">
      <c r="A1214" s="180">
        <v>43759</v>
      </c>
      <c r="B1214">
        <v>1.29389266</v>
      </c>
      <c r="C1214">
        <v>1.2510592241</v>
      </c>
      <c r="D1214" s="180">
        <v>43759</v>
      </c>
      <c r="E1214" s="173">
        <f t="shared" si="172"/>
        <v>3.4237736371604592E-2</v>
      </c>
      <c r="F1214"/>
      <c r="M1214" s="180">
        <v>43759</v>
      </c>
      <c r="N1214">
        <v>9.3207108450000007</v>
      </c>
      <c r="O1214">
        <v>12.084233760649999</v>
      </c>
      <c r="P1214" s="180">
        <v>43759</v>
      </c>
      <c r="Q1214" s="173">
        <f t="shared" si="171"/>
        <v>-0.22868830332038789</v>
      </c>
      <c r="R1214"/>
    </row>
    <row r="1215" spans="1:18" x14ac:dyDescent="0.25">
      <c r="A1215" s="180">
        <v>43756</v>
      </c>
      <c r="B1215">
        <v>1.2696071959999999</v>
      </c>
      <c r="C1215">
        <v>1.2368571318999999</v>
      </c>
      <c r="D1215" s="180">
        <v>43756</v>
      </c>
      <c r="E1215" s="173">
        <f t="shared" si="172"/>
        <v>2.6478453537872215E-2</v>
      </c>
      <c r="F1215"/>
      <c r="M1215" s="180">
        <v>43756</v>
      </c>
      <c r="N1215">
        <v>9.1457675910000003</v>
      </c>
      <c r="O1215">
        <v>11.9465438183</v>
      </c>
      <c r="P1215" s="180">
        <v>43756</v>
      </c>
      <c r="Q1215" s="173">
        <f t="shared" ref="Q1215:Q1278" si="173">(N1215-O1215)/O1215</f>
        <v>-0.23444238516998567</v>
      </c>
      <c r="R1215"/>
    </row>
    <row r="1216" spans="1:18" x14ac:dyDescent="0.25">
      <c r="A1216" s="180">
        <v>43755</v>
      </c>
      <c r="B1216">
        <v>1.271759072</v>
      </c>
      <c r="C1216">
        <v>1.2223407777999999</v>
      </c>
      <c r="D1216" s="180">
        <v>43755</v>
      </c>
      <c r="E1216" s="173">
        <f t="shared" ref="E1216:E1279" si="174">(B1216-C1216)/C1216</f>
        <v>4.0429228164133087E-2</v>
      </c>
      <c r="F1216"/>
      <c r="M1216" s="180">
        <v>43755</v>
      </c>
      <c r="N1216">
        <v>9.1612688920000007</v>
      </c>
      <c r="O1216">
        <v>11.8188414565</v>
      </c>
      <c r="P1216" s="180">
        <v>43755</v>
      </c>
      <c r="Q1216" s="173">
        <f t="shared" si="173"/>
        <v>-0.2248589740611518</v>
      </c>
      <c r="R1216"/>
    </row>
    <row r="1217" spans="1:18" x14ac:dyDescent="0.25">
      <c r="A1217" s="180">
        <v>43754</v>
      </c>
      <c r="B1217">
        <v>1.340311713</v>
      </c>
      <c r="C1217">
        <v>1.2240351862000001</v>
      </c>
      <c r="D1217" s="180">
        <v>43754</v>
      </c>
      <c r="E1217" s="173">
        <f t="shared" si="174"/>
        <v>9.4994431623308742E-2</v>
      </c>
      <c r="F1217"/>
      <c r="M1217" s="180">
        <v>43754</v>
      </c>
      <c r="N1217">
        <v>9.6550960529999994</v>
      </c>
      <c r="O1217">
        <v>11.83676840615</v>
      </c>
      <c r="P1217" s="180">
        <v>43754</v>
      </c>
      <c r="Q1217" s="173">
        <f t="shared" si="173"/>
        <v>-0.18431317385718848</v>
      </c>
      <c r="R1217"/>
    </row>
    <row r="1218" spans="1:18" x14ac:dyDescent="0.25">
      <c r="A1218" s="180">
        <v>43753</v>
      </c>
      <c r="B1218">
        <v>1.34922663</v>
      </c>
      <c r="C1218">
        <v>1.2296213123499999</v>
      </c>
      <c r="D1218" s="180">
        <v>43753</v>
      </c>
      <c r="E1218" s="173">
        <f t="shared" si="174"/>
        <v>9.7270042775539939E-2</v>
      </c>
      <c r="F1218"/>
      <c r="M1218" s="180">
        <v>43753</v>
      </c>
      <c r="N1218">
        <v>9.7193157279999998</v>
      </c>
      <c r="O1218">
        <v>11.890909596549999</v>
      </c>
      <c r="P1218" s="180">
        <v>43753</v>
      </c>
      <c r="Q1218" s="173">
        <f t="shared" si="173"/>
        <v>-0.18262638790728514</v>
      </c>
      <c r="R1218"/>
    </row>
    <row r="1219" spans="1:18" x14ac:dyDescent="0.25">
      <c r="A1219" s="180">
        <v>43752</v>
      </c>
      <c r="B1219">
        <v>1.308955796</v>
      </c>
      <c r="C1219">
        <v>1.21255541535</v>
      </c>
      <c r="D1219" s="180">
        <v>43752</v>
      </c>
      <c r="E1219" s="173">
        <f t="shared" si="174"/>
        <v>7.9501835074625729E-2</v>
      </c>
      <c r="F1219"/>
      <c r="M1219" s="180">
        <v>43752</v>
      </c>
      <c r="N1219">
        <v>9.4292199520000004</v>
      </c>
      <c r="O1219">
        <v>11.734306483999999</v>
      </c>
      <c r="P1219" s="180">
        <v>43752</v>
      </c>
      <c r="Q1219" s="173">
        <f t="shared" si="173"/>
        <v>-0.19643994599451089</v>
      </c>
      <c r="R1219"/>
    </row>
    <row r="1220" spans="1:18" x14ac:dyDescent="0.25">
      <c r="A1220" s="180">
        <v>43749</v>
      </c>
      <c r="B1220">
        <v>1.316026248</v>
      </c>
      <c r="C1220">
        <v>1.2143549304000001</v>
      </c>
      <c r="D1220" s="180">
        <v>43749</v>
      </c>
      <c r="E1220" s="173">
        <f t="shared" si="174"/>
        <v>8.3724547951157982E-2</v>
      </c>
      <c r="F1220"/>
      <c r="M1220" s="180">
        <v>43749</v>
      </c>
      <c r="N1220">
        <v>9.4801527990000007</v>
      </c>
      <c r="O1220">
        <v>11.7503454358</v>
      </c>
      <c r="P1220" s="180">
        <v>43749</v>
      </c>
      <c r="Q1220" s="173">
        <f t="shared" si="173"/>
        <v>-0.19320220407166586</v>
      </c>
      <c r="R1220"/>
    </row>
    <row r="1221" spans="1:18" x14ac:dyDescent="0.25">
      <c r="A1221" s="180">
        <v>43748</v>
      </c>
      <c r="B1221">
        <v>1.271759072</v>
      </c>
      <c r="C1221">
        <v>1.1930170709000001</v>
      </c>
      <c r="D1221" s="180">
        <v>43748</v>
      </c>
      <c r="E1221" s="173">
        <f t="shared" si="174"/>
        <v>6.6002409370888374E-2</v>
      </c>
      <c r="F1221"/>
      <c r="M1221" s="180">
        <v>43748</v>
      </c>
      <c r="N1221">
        <v>9.1612688920000007</v>
      </c>
      <c r="O1221">
        <v>11.548553005800001</v>
      </c>
      <c r="P1221" s="180">
        <v>43748</v>
      </c>
      <c r="Q1221" s="173">
        <f t="shared" si="173"/>
        <v>-0.20671716297280188</v>
      </c>
      <c r="R1221"/>
    </row>
    <row r="1222" spans="1:18" x14ac:dyDescent="0.25">
      <c r="A1222" s="180">
        <v>43747</v>
      </c>
      <c r="B1222">
        <v>1.247473608</v>
      </c>
      <c r="C1222">
        <v>1.17833629445</v>
      </c>
      <c r="D1222" s="180">
        <v>43747</v>
      </c>
      <c r="E1222" s="173">
        <f t="shared" si="174"/>
        <v>5.8673668863158022E-2</v>
      </c>
      <c r="F1222"/>
      <c r="M1222" s="180">
        <v>43747</v>
      </c>
      <c r="N1222">
        <v>8.9863256380000003</v>
      </c>
      <c r="O1222">
        <v>11.40594480655</v>
      </c>
      <c r="P1222" s="180">
        <v>43747</v>
      </c>
      <c r="Q1222" s="173">
        <f t="shared" si="173"/>
        <v>-0.21213667167322295</v>
      </c>
      <c r="R1222"/>
    </row>
    <row r="1223" spans="1:18" x14ac:dyDescent="0.25">
      <c r="A1223" s="180">
        <v>43746</v>
      </c>
      <c r="B1223">
        <v>1.2210362669999999</v>
      </c>
      <c r="C1223">
        <v>1.167982294</v>
      </c>
      <c r="D1223" s="180">
        <v>43746</v>
      </c>
      <c r="E1223" s="173">
        <f t="shared" si="174"/>
        <v>4.542361067675562E-2</v>
      </c>
      <c r="F1223"/>
      <c r="M1223" s="180">
        <v>43746</v>
      </c>
      <c r="N1223">
        <v>8.7958810829999994</v>
      </c>
      <c r="O1223">
        <v>11.3098188184</v>
      </c>
      <c r="P1223" s="180">
        <v>43746</v>
      </c>
      <c r="Q1223" s="173">
        <f t="shared" si="173"/>
        <v>-0.22227922266182223</v>
      </c>
      <c r="R1223"/>
    </row>
    <row r="1224" spans="1:18" x14ac:dyDescent="0.25">
      <c r="A1224" s="180">
        <v>43745</v>
      </c>
      <c r="B1224">
        <v>1.2852851540000001</v>
      </c>
      <c r="C1224">
        <v>1.19921541725</v>
      </c>
      <c r="D1224" s="180">
        <v>43745</v>
      </c>
      <c r="E1224" s="173">
        <f t="shared" si="174"/>
        <v>7.1771706327268758E-2</v>
      </c>
      <c r="F1224"/>
      <c r="M1224" s="180">
        <v>43745</v>
      </c>
      <c r="N1224">
        <v>9.2587056410000006</v>
      </c>
      <c r="O1224">
        <v>11.602128496600001</v>
      </c>
      <c r="P1224" s="180">
        <v>43745</v>
      </c>
      <c r="Q1224" s="173">
        <f t="shared" si="173"/>
        <v>-0.20198214976560028</v>
      </c>
      <c r="R1224"/>
    </row>
    <row r="1225" spans="1:18" x14ac:dyDescent="0.25">
      <c r="A1225" s="180">
        <v>43742</v>
      </c>
      <c r="B1225">
        <v>1.298503824</v>
      </c>
      <c r="C1225">
        <v>1.20224350725</v>
      </c>
      <c r="D1225" s="180">
        <v>43742</v>
      </c>
      <c r="E1225" s="173">
        <f t="shared" si="174"/>
        <v>8.0067237767983399E-2</v>
      </c>
      <c r="F1225"/>
      <c r="M1225" s="180">
        <v>43742</v>
      </c>
      <c r="N1225">
        <v>9.3539279190000002</v>
      </c>
      <c r="O1225">
        <v>11.62781005595</v>
      </c>
      <c r="P1225" s="180">
        <v>43742</v>
      </c>
      <c r="Q1225" s="173">
        <f t="shared" si="173"/>
        <v>-0.19555549376956369</v>
      </c>
      <c r="R1225"/>
    </row>
    <row r="1226" spans="1:18" x14ac:dyDescent="0.25">
      <c r="A1226" s="180">
        <v>43741</v>
      </c>
      <c r="B1226">
        <v>1.298503824</v>
      </c>
      <c r="C1226">
        <v>1.1859175525500001</v>
      </c>
      <c r="D1226" s="180">
        <v>43741</v>
      </c>
      <c r="E1226" s="173">
        <f t="shared" si="174"/>
        <v>9.4936002260792143E-2</v>
      </c>
      <c r="F1226"/>
      <c r="M1226" s="180">
        <v>43741</v>
      </c>
      <c r="N1226">
        <v>9.3539279190000002</v>
      </c>
      <c r="O1226">
        <v>11.478082658750001</v>
      </c>
      <c r="P1226" s="180">
        <v>43741</v>
      </c>
      <c r="Q1226" s="173">
        <f t="shared" si="173"/>
        <v>-0.18506180891899307</v>
      </c>
      <c r="R1226"/>
    </row>
    <row r="1227" spans="1:18" x14ac:dyDescent="0.25">
      <c r="A1227" s="180">
        <v>43740</v>
      </c>
      <c r="B1227">
        <v>1.296044537</v>
      </c>
      <c r="C1227">
        <v>1.18552784</v>
      </c>
      <c r="D1227" s="180">
        <v>43740</v>
      </c>
      <c r="E1227" s="173">
        <f t="shared" si="174"/>
        <v>9.3221511356494161E-2</v>
      </c>
      <c r="F1227"/>
      <c r="M1227" s="180">
        <v>43740</v>
      </c>
      <c r="N1227">
        <v>9.3362121459999994</v>
      </c>
      <c r="O1227">
        <v>11.46410520225</v>
      </c>
      <c r="P1227" s="180">
        <v>43740</v>
      </c>
      <c r="Q1227" s="173">
        <f t="shared" si="173"/>
        <v>-0.18561353186399318</v>
      </c>
      <c r="R1227"/>
    </row>
    <row r="1228" spans="1:18" x14ac:dyDescent="0.25">
      <c r="A1228" s="180">
        <v>43739</v>
      </c>
      <c r="B1228">
        <v>1.3114150840000001</v>
      </c>
      <c r="C1228">
        <v>1.2021081002</v>
      </c>
      <c r="D1228" s="180">
        <v>43739</v>
      </c>
      <c r="E1228" s="173">
        <f t="shared" si="174"/>
        <v>9.092941290539025E-2</v>
      </c>
      <c r="F1228"/>
      <c r="M1228" s="180">
        <v>43739</v>
      </c>
      <c r="N1228">
        <v>9.4469357249999995</v>
      </c>
      <c r="O1228">
        <v>11.611532312550001</v>
      </c>
      <c r="P1228" s="180">
        <v>43739</v>
      </c>
      <c r="Q1228" s="173">
        <f t="shared" si="173"/>
        <v>-0.18641782404639715</v>
      </c>
      <c r="R1228"/>
    </row>
    <row r="1229" spans="1:18" x14ac:dyDescent="0.25">
      <c r="A1229" s="180">
        <v>43738</v>
      </c>
      <c r="B1229">
        <v>1.3615230679999999</v>
      </c>
      <c r="C1229">
        <v>1.22987855515</v>
      </c>
      <c r="D1229" s="180">
        <v>43738</v>
      </c>
      <c r="E1229" s="173">
        <f t="shared" si="174"/>
        <v>0.10703862775617232</v>
      </c>
      <c r="F1229"/>
      <c r="M1229" s="180">
        <v>43738</v>
      </c>
      <c r="N1229">
        <v>9.8078945910000002</v>
      </c>
      <c r="O1229">
        <v>11.863556693650001</v>
      </c>
      <c r="P1229" s="180">
        <v>43738</v>
      </c>
      <c r="Q1229" s="173">
        <f t="shared" si="173"/>
        <v>-0.17327536385022704</v>
      </c>
      <c r="R1229"/>
    </row>
    <row r="1230" spans="1:18" x14ac:dyDescent="0.25">
      <c r="A1230" s="180">
        <v>43735</v>
      </c>
      <c r="B1230">
        <v>1.3633675329999999</v>
      </c>
      <c r="C1230">
        <v>1.2316009966499999</v>
      </c>
      <c r="D1230" s="180">
        <v>43735</v>
      </c>
      <c r="E1230" s="173">
        <f t="shared" si="174"/>
        <v>0.10698800724293814</v>
      </c>
      <c r="F1230"/>
      <c r="M1230" s="180">
        <v>43735</v>
      </c>
      <c r="N1230">
        <v>9.8211814210000004</v>
      </c>
      <c r="O1230">
        <v>11.885088500849999</v>
      </c>
      <c r="P1230" s="180">
        <v>43735</v>
      </c>
      <c r="Q1230" s="173">
        <f t="shared" si="173"/>
        <v>-0.1736551713268599</v>
      </c>
      <c r="R1230"/>
    </row>
    <row r="1231" spans="1:18" x14ac:dyDescent="0.25">
      <c r="A1231" s="180">
        <v>43734</v>
      </c>
      <c r="B1231">
        <v>1.360293424</v>
      </c>
      <c r="C1231">
        <v>1.2291452304999999</v>
      </c>
      <c r="D1231" s="180">
        <v>43734</v>
      </c>
      <c r="E1231" s="173">
        <f t="shared" si="174"/>
        <v>0.10669869617168895</v>
      </c>
      <c r="F1231"/>
      <c r="M1231" s="180">
        <v>43734</v>
      </c>
      <c r="N1231">
        <v>9.7990367050000007</v>
      </c>
      <c r="O1231">
        <v>11.865220535900001</v>
      </c>
      <c r="P1231" s="180">
        <v>43734</v>
      </c>
      <c r="Q1231" s="173">
        <f t="shared" si="173"/>
        <v>-0.1741378362625837</v>
      </c>
      <c r="R1231"/>
    </row>
    <row r="1232" spans="1:18" x14ac:dyDescent="0.25">
      <c r="A1232" s="180">
        <v>43733</v>
      </c>
      <c r="B1232">
        <v>1.401793901</v>
      </c>
      <c r="C1232">
        <v>1.24314724985</v>
      </c>
      <c r="D1232" s="180">
        <v>43733</v>
      </c>
      <c r="E1232" s="173">
        <f t="shared" si="174"/>
        <v>0.12761694253769418</v>
      </c>
      <c r="F1232"/>
      <c r="M1232" s="180">
        <v>43733</v>
      </c>
      <c r="N1232">
        <v>10.097990367</v>
      </c>
      <c r="O1232">
        <v>11.9980289867</v>
      </c>
      <c r="P1232" s="180">
        <v>43733</v>
      </c>
      <c r="Q1232" s="173">
        <f t="shared" si="173"/>
        <v>-0.15836256286813627</v>
      </c>
      <c r="R1232"/>
    </row>
    <row r="1233" spans="1:18" x14ac:dyDescent="0.25">
      <c r="A1233" s="180">
        <v>43732</v>
      </c>
      <c r="B1233">
        <v>1.363674944</v>
      </c>
      <c r="C1233">
        <v>1.223383017</v>
      </c>
      <c r="D1233" s="180">
        <v>43732</v>
      </c>
      <c r="E1233" s="173">
        <f t="shared" si="174"/>
        <v>0.11467539196679893</v>
      </c>
      <c r="F1233"/>
      <c r="M1233" s="180">
        <v>43732</v>
      </c>
      <c r="N1233">
        <v>9.8233958920000006</v>
      </c>
      <c r="O1233">
        <v>11.810309726550001</v>
      </c>
      <c r="P1233" s="180">
        <v>43732</v>
      </c>
      <c r="Q1233" s="173">
        <f t="shared" si="173"/>
        <v>-0.16823554001156688</v>
      </c>
      <c r="R1233"/>
    </row>
    <row r="1234" spans="1:18" x14ac:dyDescent="0.25">
      <c r="A1234" s="180">
        <v>43731</v>
      </c>
      <c r="B1234">
        <v>1.3901122850000001</v>
      </c>
      <c r="C1234">
        <v>1.23925851075</v>
      </c>
      <c r="D1234" s="180">
        <v>43731</v>
      </c>
      <c r="E1234" s="173">
        <f t="shared" si="174"/>
        <v>0.12172906051595581</v>
      </c>
      <c r="F1234"/>
      <c r="M1234" s="180">
        <v>43731</v>
      </c>
      <c r="N1234">
        <v>10.013840447</v>
      </c>
      <c r="O1234">
        <v>11.954765039950001</v>
      </c>
      <c r="P1234" s="180">
        <v>43731</v>
      </c>
      <c r="Q1234" s="173">
        <f t="shared" si="173"/>
        <v>-0.16235572898872452</v>
      </c>
      <c r="R1234"/>
    </row>
    <row r="1235" spans="1:18" x14ac:dyDescent="0.25">
      <c r="A1235" s="180">
        <v>43728</v>
      </c>
      <c r="B1235">
        <v>1.394416039</v>
      </c>
      <c r="C1235">
        <v>1.2367334335</v>
      </c>
      <c r="D1235" s="180">
        <v>43728</v>
      </c>
      <c r="E1235" s="173">
        <f t="shared" si="174"/>
        <v>0.12749926639708656</v>
      </c>
      <c r="F1235"/>
      <c r="M1235" s="180">
        <v>43728</v>
      </c>
      <c r="N1235">
        <v>10.044843049000001</v>
      </c>
      <c r="O1235">
        <v>11.9302491784</v>
      </c>
      <c r="P1235" s="180">
        <v>43728</v>
      </c>
      <c r="Q1235" s="173">
        <f t="shared" si="173"/>
        <v>-0.15803577119022563</v>
      </c>
      <c r="R1235"/>
    </row>
    <row r="1236" spans="1:18" x14ac:dyDescent="0.25">
      <c r="A1236" s="180">
        <v>43727</v>
      </c>
      <c r="B1236">
        <v>1.4005642570000001</v>
      </c>
      <c r="C1236">
        <v>1.2401836123500001</v>
      </c>
      <c r="D1236" s="180">
        <v>43727</v>
      </c>
      <c r="E1236" s="173">
        <f t="shared" si="174"/>
        <v>0.12932008055331243</v>
      </c>
      <c r="F1236"/>
      <c r="M1236" s="180">
        <v>43727</v>
      </c>
      <c r="N1236">
        <v>10.089132481</v>
      </c>
      <c r="O1236">
        <v>11.9657889862</v>
      </c>
      <c r="P1236" s="180">
        <v>43727</v>
      </c>
      <c r="Q1236" s="173">
        <f t="shared" si="173"/>
        <v>-0.15683516626979843</v>
      </c>
      <c r="R1236"/>
    </row>
    <row r="1237" spans="1:18" x14ac:dyDescent="0.25">
      <c r="A1237" s="180">
        <v>43726</v>
      </c>
      <c r="B1237">
        <v>1.4060976540000001</v>
      </c>
      <c r="C1237">
        <v>1.2522097593499999</v>
      </c>
      <c r="D1237" s="180">
        <v>43726</v>
      </c>
      <c r="E1237" s="173">
        <f t="shared" si="174"/>
        <v>0.12289306444144046</v>
      </c>
      <c r="F1237"/>
      <c r="M1237" s="180">
        <v>43726</v>
      </c>
      <c r="N1237">
        <v>10.128992969</v>
      </c>
      <c r="O1237">
        <v>12.0765375979</v>
      </c>
      <c r="P1237" s="180">
        <v>43726</v>
      </c>
      <c r="Q1237" s="173">
        <f t="shared" si="173"/>
        <v>-0.16126680458798553</v>
      </c>
      <c r="R1237"/>
    </row>
    <row r="1238" spans="1:18" x14ac:dyDescent="0.25">
      <c r="A1238" s="180">
        <v>43725</v>
      </c>
      <c r="B1238">
        <v>1.3808899569999999</v>
      </c>
      <c r="C1238">
        <v>1.2428609106999999</v>
      </c>
      <c r="D1238" s="180">
        <v>43725</v>
      </c>
      <c r="E1238" s="173">
        <f t="shared" si="174"/>
        <v>0.11105751666311539</v>
      </c>
      <c r="F1238"/>
      <c r="M1238" s="180">
        <v>43725</v>
      </c>
      <c r="N1238">
        <v>9.9474063000000008</v>
      </c>
      <c r="O1238">
        <v>11.9960821178</v>
      </c>
      <c r="P1238" s="180">
        <v>43725</v>
      </c>
      <c r="Q1238" s="173">
        <f t="shared" si="173"/>
        <v>-0.1707787423995821</v>
      </c>
      <c r="R1238"/>
    </row>
    <row r="1239" spans="1:18" x14ac:dyDescent="0.25">
      <c r="A1239" s="180">
        <v>43724</v>
      </c>
      <c r="B1239">
        <v>1.4125532839999999</v>
      </c>
      <c r="C1239">
        <v>1.25698761065</v>
      </c>
      <c r="D1239" s="180">
        <v>43724</v>
      </c>
      <c r="E1239" s="173">
        <f t="shared" si="174"/>
        <v>0.12376070538161905</v>
      </c>
      <c r="F1239"/>
      <c r="M1239" s="180">
        <v>43724</v>
      </c>
      <c r="N1239">
        <v>10.175496872</v>
      </c>
      <c r="O1239">
        <v>12.1242664017</v>
      </c>
      <c r="P1239" s="180">
        <v>43724</v>
      </c>
      <c r="Q1239" s="173">
        <f t="shared" si="173"/>
        <v>-0.16073298500161246</v>
      </c>
      <c r="R1239"/>
    </row>
    <row r="1240" spans="1:18" x14ac:dyDescent="0.25">
      <c r="A1240" s="180">
        <v>43721</v>
      </c>
      <c r="B1240">
        <v>1.4165496259999999</v>
      </c>
      <c r="C1240">
        <v>1.2570170004000001</v>
      </c>
      <c r="D1240" s="180">
        <v>43721</v>
      </c>
      <c r="E1240" s="173">
        <f t="shared" si="174"/>
        <v>0.12691365792923592</v>
      </c>
      <c r="F1240"/>
      <c r="M1240" s="180">
        <v>43721</v>
      </c>
      <c r="N1240">
        <v>10.204285002000001</v>
      </c>
      <c r="O1240">
        <v>12.126234025800001</v>
      </c>
      <c r="P1240" s="180">
        <v>43721</v>
      </c>
      <c r="Q1240" s="173">
        <f t="shared" si="173"/>
        <v>-0.15849512880180486</v>
      </c>
      <c r="R1240"/>
    </row>
    <row r="1241" spans="1:18" x14ac:dyDescent="0.25">
      <c r="A1241" s="180">
        <v>43720</v>
      </c>
      <c r="B1241">
        <v>1.4076347090000001</v>
      </c>
      <c r="C1241">
        <v>1.2494650844499999</v>
      </c>
      <c r="D1241" s="180">
        <v>43720</v>
      </c>
      <c r="E1241" s="173">
        <f t="shared" si="174"/>
        <v>0.12658987155261295</v>
      </c>
      <c r="F1241"/>
      <c r="M1241" s="180">
        <v>43720</v>
      </c>
      <c r="N1241">
        <v>10.140065327</v>
      </c>
      <c r="O1241">
        <v>12.0683003949</v>
      </c>
      <c r="P1241" s="180">
        <v>43720</v>
      </c>
      <c r="Q1241" s="173">
        <f t="shared" si="173"/>
        <v>-0.15977685380742274</v>
      </c>
      <c r="R1241"/>
    </row>
    <row r="1242" spans="1:18" x14ac:dyDescent="0.25">
      <c r="A1242" s="180">
        <v>43719</v>
      </c>
      <c r="B1242">
        <v>1.4187015030000001</v>
      </c>
      <c r="C1242">
        <v>1.24893959825</v>
      </c>
      <c r="D1242" s="180">
        <v>43719</v>
      </c>
      <c r="E1242" s="173">
        <f t="shared" si="174"/>
        <v>0.13592483174355952</v>
      </c>
      <c r="F1242"/>
      <c r="M1242" s="180">
        <v>43719</v>
      </c>
      <c r="N1242">
        <v>10.219786302999999</v>
      </c>
      <c r="O1242">
        <v>12.061703486300001</v>
      </c>
      <c r="P1242" s="180">
        <v>43719</v>
      </c>
      <c r="Q1242" s="173">
        <f t="shared" si="173"/>
        <v>-0.15270788122026871</v>
      </c>
      <c r="R1242"/>
    </row>
    <row r="1243" spans="1:18" x14ac:dyDescent="0.25">
      <c r="A1243" s="180">
        <v>43718</v>
      </c>
      <c r="B1243">
        <v>1.416857037</v>
      </c>
      <c r="C1243">
        <v>1.2351491617999999</v>
      </c>
      <c r="D1243" s="180">
        <v>43718</v>
      </c>
      <c r="E1243" s="173">
        <f t="shared" si="174"/>
        <v>0.14711411448896966</v>
      </c>
      <c r="F1243"/>
      <c r="M1243" s="180">
        <v>43718</v>
      </c>
      <c r="N1243">
        <v>10.206499473999999</v>
      </c>
      <c r="O1243">
        <v>11.918947409499999</v>
      </c>
      <c r="P1243" s="180">
        <v>43718</v>
      </c>
      <c r="Q1243" s="173">
        <f t="shared" si="173"/>
        <v>-0.14367442666414429</v>
      </c>
      <c r="R1243"/>
    </row>
    <row r="1244" spans="1:18" x14ac:dyDescent="0.25">
      <c r="A1244" s="180">
        <v>43717</v>
      </c>
      <c r="B1244">
        <v>1.358141547</v>
      </c>
      <c r="C1244">
        <v>1.2141606811000001</v>
      </c>
      <c r="D1244" s="180">
        <v>43717</v>
      </c>
      <c r="E1244" s="173">
        <f t="shared" si="174"/>
        <v>0.11858468828817348</v>
      </c>
      <c r="F1244"/>
      <c r="M1244" s="180">
        <v>43717</v>
      </c>
      <c r="N1244">
        <v>9.7835354040000002</v>
      </c>
      <c r="O1244">
        <v>11.7152779647</v>
      </c>
      <c r="P1244" s="180">
        <v>43717</v>
      </c>
      <c r="Q1244" s="173">
        <f t="shared" si="173"/>
        <v>-0.16489088577502373</v>
      </c>
      <c r="R1244"/>
    </row>
    <row r="1245" spans="1:18" x14ac:dyDescent="0.25">
      <c r="A1245" s="180">
        <v>43714</v>
      </c>
      <c r="B1245">
        <v>1.2988112350000001</v>
      </c>
      <c r="C1245">
        <v>1.17813899125</v>
      </c>
      <c r="D1245" s="180">
        <v>43714</v>
      </c>
      <c r="E1245" s="173">
        <f t="shared" si="174"/>
        <v>0.10242615230140834</v>
      </c>
      <c r="F1245"/>
      <c r="M1245" s="180">
        <v>43714</v>
      </c>
      <c r="N1245">
        <v>9.3561423910000006</v>
      </c>
      <c r="O1245">
        <v>11.3705416472</v>
      </c>
      <c r="P1245" s="180">
        <v>43714</v>
      </c>
      <c r="Q1245" s="173">
        <f t="shared" si="173"/>
        <v>-0.17715948093783604</v>
      </c>
      <c r="R1245"/>
    </row>
    <row r="1246" spans="1:18" x14ac:dyDescent="0.25">
      <c r="A1246" s="180">
        <v>43713</v>
      </c>
      <c r="B1246">
        <v>1.296659359</v>
      </c>
      <c r="C1246">
        <v>1.1841339417000001</v>
      </c>
      <c r="D1246" s="180">
        <v>43713</v>
      </c>
      <c r="E1246" s="173">
        <f t="shared" si="174"/>
        <v>9.5027609071363109E-2</v>
      </c>
      <c r="F1246"/>
      <c r="M1246" s="180">
        <v>43713</v>
      </c>
      <c r="N1246">
        <v>9.3406410900000001</v>
      </c>
      <c r="O1246">
        <v>11.417632224449999</v>
      </c>
      <c r="P1246" s="180">
        <v>43713</v>
      </c>
      <c r="Q1246" s="173">
        <f t="shared" si="173"/>
        <v>-0.1819108457533147</v>
      </c>
      <c r="R1246"/>
    </row>
    <row r="1247" spans="1:18" x14ac:dyDescent="0.25">
      <c r="A1247" s="180">
        <v>43712</v>
      </c>
      <c r="B1247">
        <v>1.2443994979999999</v>
      </c>
      <c r="C1247">
        <v>1.1565032399499999</v>
      </c>
      <c r="D1247" s="180">
        <v>43712</v>
      </c>
      <c r="E1247" s="173">
        <f t="shared" si="174"/>
        <v>7.6001739566073423E-2</v>
      </c>
      <c r="F1247"/>
      <c r="M1247" s="180">
        <v>43712</v>
      </c>
      <c r="N1247">
        <v>8.9641809220000006</v>
      </c>
      <c r="O1247">
        <v>11.1558502687</v>
      </c>
      <c r="P1247" s="180">
        <v>43712</v>
      </c>
      <c r="Q1247" s="173">
        <f t="shared" si="173"/>
        <v>-0.19645919350936183</v>
      </c>
      <c r="R1247"/>
    </row>
    <row r="1248" spans="1:18" x14ac:dyDescent="0.25">
      <c r="A1248" s="180">
        <v>43711</v>
      </c>
      <c r="B1248">
        <v>1.2290289510000001</v>
      </c>
      <c r="C1248">
        <v>1.14683534785</v>
      </c>
      <c r="D1248" s="180">
        <v>43711</v>
      </c>
      <c r="E1248" s="173">
        <f t="shared" si="174"/>
        <v>7.1669924810122451E-2</v>
      </c>
      <c r="F1248"/>
      <c r="M1248" s="180">
        <v>43711</v>
      </c>
      <c r="N1248">
        <v>8.8534573440000006</v>
      </c>
      <c r="O1248">
        <v>11.064888195949999</v>
      </c>
      <c r="P1248" s="180">
        <v>43711</v>
      </c>
      <c r="Q1248" s="173">
        <f t="shared" si="173"/>
        <v>-0.19986020760331158</v>
      </c>
      <c r="R1248"/>
    </row>
    <row r="1249" spans="1:18" x14ac:dyDescent="0.25">
      <c r="A1249" s="180">
        <v>43707</v>
      </c>
      <c r="B1249">
        <v>1.26438121</v>
      </c>
      <c r="C1249">
        <v>1.1731935091500001</v>
      </c>
      <c r="D1249" s="180">
        <v>43707</v>
      </c>
      <c r="E1249" s="173">
        <f t="shared" si="174"/>
        <v>7.7726052981717461E-2</v>
      </c>
      <c r="F1249"/>
      <c r="M1249" s="180">
        <v>43707</v>
      </c>
      <c r="N1249">
        <v>9.1081215740000001</v>
      </c>
      <c r="O1249">
        <v>11.3085307433</v>
      </c>
      <c r="P1249" s="180">
        <v>43707</v>
      </c>
      <c r="Q1249" s="173">
        <f t="shared" si="173"/>
        <v>-0.19457958060587874</v>
      </c>
      <c r="R1249"/>
    </row>
    <row r="1250" spans="1:18" x14ac:dyDescent="0.25">
      <c r="A1250" s="180">
        <v>43706</v>
      </c>
      <c r="B1250">
        <v>1.2410179779999999</v>
      </c>
      <c r="C1250">
        <v>1.16906288775</v>
      </c>
      <c r="D1250" s="180">
        <v>43706</v>
      </c>
      <c r="E1250" s="173">
        <f t="shared" si="174"/>
        <v>6.1549375148231764E-2</v>
      </c>
      <c r="F1250"/>
      <c r="M1250" s="180">
        <v>43706</v>
      </c>
      <c r="N1250">
        <v>8.9398217350000007</v>
      </c>
      <c r="O1250">
        <v>11.2686130809</v>
      </c>
      <c r="P1250" s="180">
        <v>43706</v>
      </c>
      <c r="Q1250" s="173">
        <f t="shared" si="173"/>
        <v>-0.20666175412901866</v>
      </c>
      <c r="R1250"/>
    </row>
    <row r="1251" spans="1:18" x14ac:dyDescent="0.25">
      <c r="A1251" s="180">
        <v>43705</v>
      </c>
      <c r="B1251">
        <v>1.1964433910000001</v>
      </c>
      <c r="C1251">
        <v>1.1478804624500001</v>
      </c>
      <c r="D1251" s="180">
        <v>43705</v>
      </c>
      <c r="E1251" s="173">
        <f t="shared" si="174"/>
        <v>4.2306607820773258E-2</v>
      </c>
      <c r="F1251"/>
      <c r="M1251" s="180">
        <v>43705</v>
      </c>
      <c r="N1251">
        <v>8.6187233570000004</v>
      </c>
      <c r="O1251">
        <v>11.0696500098</v>
      </c>
      <c r="P1251" s="180">
        <v>43705</v>
      </c>
      <c r="Q1251" s="173">
        <f t="shared" si="173"/>
        <v>-0.22140958843596553</v>
      </c>
      <c r="R1251"/>
    </row>
    <row r="1252" spans="1:18" x14ac:dyDescent="0.25">
      <c r="A1252" s="180">
        <v>43704</v>
      </c>
      <c r="B1252">
        <v>1.162935598</v>
      </c>
      <c r="C1252">
        <v>1.1343552663500001</v>
      </c>
      <c r="D1252" s="180">
        <v>43704</v>
      </c>
      <c r="E1252" s="173">
        <f t="shared" si="174"/>
        <v>2.5195221019216063E-2</v>
      </c>
      <c r="F1252"/>
      <c r="M1252" s="180">
        <v>43704</v>
      </c>
      <c r="N1252">
        <v>8.3773459559999992</v>
      </c>
      <c r="O1252">
        <v>10.94460948445</v>
      </c>
      <c r="P1252" s="180">
        <v>43704</v>
      </c>
      <c r="Q1252" s="173">
        <f t="shared" si="173"/>
        <v>-0.23456876484241351</v>
      </c>
      <c r="R1252"/>
    </row>
    <row r="1253" spans="1:18" x14ac:dyDescent="0.25">
      <c r="A1253" s="180">
        <v>43703</v>
      </c>
      <c r="B1253">
        <v>1.1924470490000001</v>
      </c>
      <c r="C1253">
        <v>1.1525364156</v>
      </c>
      <c r="D1253" s="180">
        <v>43703</v>
      </c>
      <c r="E1253" s="173">
        <f t="shared" si="174"/>
        <v>3.4628522673813306E-2</v>
      </c>
      <c r="F1253"/>
      <c r="M1253" s="180">
        <v>43703</v>
      </c>
      <c r="N1253">
        <v>8.5899352269999998</v>
      </c>
      <c r="O1253">
        <v>11.121651441299999</v>
      </c>
      <c r="P1253" s="180">
        <v>43703</v>
      </c>
      <c r="Q1253" s="173">
        <f t="shared" si="173"/>
        <v>-0.22763851462729076</v>
      </c>
      <c r="R1253"/>
    </row>
    <row r="1254" spans="1:18" x14ac:dyDescent="0.25">
      <c r="A1254" s="180">
        <v>43700</v>
      </c>
      <c r="B1254">
        <v>1.1792283779999999</v>
      </c>
      <c r="C1254">
        <v>1.1417793669</v>
      </c>
      <c r="D1254" s="180">
        <v>43700</v>
      </c>
      <c r="E1254" s="173">
        <f t="shared" si="174"/>
        <v>3.2798815765673013E-2</v>
      </c>
      <c r="F1254"/>
      <c r="M1254" s="180">
        <v>43700</v>
      </c>
      <c r="N1254">
        <v>8.4947129490000002</v>
      </c>
      <c r="O1254">
        <v>11.0152275884</v>
      </c>
      <c r="P1254" s="180">
        <v>43700</v>
      </c>
      <c r="Q1254" s="173">
        <f t="shared" si="173"/>
        <v>-0.22882093167592132</v>
      </c>
      <c r="R1254"/>
    </row>
    <row r="1255" spans="1:18" x14ac:dyDescent="0.25">
      <c r="A1255" s="180">
        <v>43699</v>
      </c>
      <c r="B1255">
        <v>1.2354845809999999</v>
      </c>
      <c r="C1255">
        <v>1.1758827231</v>
      </c>
      <c r="D1255" s="180">
        <v>43699</v>
      </c>
      <c r="E1255" s="173">
        <f t="shared" si="174"/>
        <v>5.06869067204853E-2</v>
      </c>
      <c r="F1255"/>
      <c r="M1255" s="180">
        <v>43699</v>
      </c>
      <c r="N1255">
        <v>8.8999612470000002</v>
      </c>
      <c r="O1255">
        <v>11.33296201015</v>
      </c>
      <c r="P1255" s="180">
        <v>43699</v>
      </c>
      <c r="Q1255" s="173">
        <f t="shared" si="173"/>
        <v>-0.21468357177681896</v>
      </c>
      <c r="R1255"/>
    </row>
    <row r="1256" spans="1:18" x14ac:dyDescent="0.25">
      <c r="A1256" s="180">
        <v>43698</v>
      </c>
      <c r="B1256">
        <v>1.2354845809999999</v>
      </c>
      <c r="C1256">
        <v>1.1715731413999999</v>
      </c>
      <c r="D1256" s="180">
        <v>43698</v>
      </c>
      <c r="E1256" s="173">
        <f t="shared" si="174"/>
        <v>5.4551813575742673E-2</v>
      </c>
      <c r="F1256"/>
      <c r="M1256" s="180">
        <v>43698</v>
      </c>
      <c r="N1256">
        <v>8.8999612470000002</v>
      </c>
      <c r="O1256">
        <v>11.289409640600001</v>
      </c>
      <c r="P1256" s="180">
        <v>43698</v>
      </c>
      <c r="Q1256" s="173">
        <f t="shared" si="173"/>
        <v>-0.21165397214455298</v>
      </c>
      <c r="R1256"/>
    </row>
    <row r="1257" spans="1:18" x14ac:dyDescent="0.25">
      <c r="A1257" s="180">
        <v>43697</v>
      </c>
      <c r="B1257">
        <v>1.210276884</v>
      </c>
      <c r="C1257">
        <v>1.1633417648</v>
      </c>
      <c r="D1257" s="180">
        <v>43697</v>
      </c>
      <c r="E1257" s="173">
        <f t="shared" si="174"/>
        <v>4.0345082262278328E-2</v>
      </c>
      <c r="F1257"/>
      <c r="M1257" s="180">
        <v>43697</v>
      </c>
      <c r="N1257">
        <v>8.7183745780000006</v>
      </c>
      <c r="O1257">
        <v>11.2010193327</v>
      </c>
      <c r="P1257" s="180">
        <v>43697</v>
      </c>
      <c r="Q1257" s="173">
        <f t="shared" si="173"/>
        <v>-0.22164453796202482</v>
      </c>
      <c r="R1257"/>
    </row>
    <row r="1258" spans="1:18" x14ac:dyDescent="0.25">
      <c r="A1258" s="180">
        <v>43696</v>
      </c>
      <c r="B1258">
        <v>1.2268770739999999</v>
      </c>
      <c r="C1258">
        <v>1.1799867262999999</v>
      </c>
      <c r="D1258" s="180">
        <v>43696</v>
      </c>
      <c r="E1258" s="173">
        <f t="shared" si="174"/>
        <v>3.9738029805666306E-2</v>
      </c>
      <c r="F1258"/>
      <c r="M1258" s="180">
        <v>43696</v>
      </c>
      <c r="N1258">
        <v>8.8379560430000002</v>
      </c>
      <c r="O1258">
        <v>11.36503032815</v>
      </c>
      <c r="P1258" s="180">
        <v>43696</v>
      </c>
      <c r="Q1258" s="173">
        <f t="shared" si="173"/>
        <v>-0.2223552610229908</v>
      </c>
      <c r="R1258"/>
    </row>
    <row r="1259" spans="1:18" x14ac:dyDescent="0.25">
      <c r="A1259" s="180">
        <v>43693</v>
      </c>
      <c r="B1259">
        <v>1.2268770739999999</v>
      </c>
      <c r="C1259">
        <v>1.1666053004500001</v>
      </c>
      <c r="D1259" s="180">
        <v>43693</v>
      </c>
      <c r="E1259" s="173">
        <f t="shared" si="174"/>
        <v>5.1664237704689739E-2</v>
      </c>
      <c r="F1259"/>
      <c r="M1259" s="180">
        <v>43693</v>
      </c>
      <c r="N1259">
        <v>8.8379560430000002</v>
      </c>
      <c r="O1259">
        <v>11.233370304499999</v>
      </c>
      <c r="P1259" s="180">
        <v>43693</v>
      </c>
      <c r="Q1259" s="173">
        <f t="shared" si="173"/>
        <v>-0.21324092383391074</v>
      </c>
      <c r="R1259"/>
    </row>
    <row r="1260" spans="1:18" x14ac:dyDescent="0.25">
      <c r="A1260" s="180">
        <v>43692</v>
      </c>
      <c r="B1260">
        <v>1.180150611</v>
      </c>
      <c r="C1260">
        <v>1.13705417125</v>
      </c>
      <c r="D1260" s="180">
        <v>43692</v>
      </c>
      <c r="E1260" s="173">
        <f t="shared" si="174"/>
        <v>3.7901835145305963E-2</v>
      </c>
      <c r="F1260"/>
      <c r="M1260" s="180">
        <v>43692</v>
      </c>
      <c r="N1260">
        <v>8.5013563639999994</v>
      </c>
      <c r="O1260">
        <v>10.94649165085</v>
      </c>
      <c r="P1260" s="180">
        <v>43692</v>
      </c>
      <c r="Q1260" s="173">
        <f t="shared" si="173"/>
        <v>-0.22337159382569249</v>
      </c>
      <c r="R1260"/>
    </row>
    <row r="1261" spans="1:18" x14ac:dyDescent="0.25">
      <c r="A1261" s="180">
        <v>43691</v>
      </c>
      <c r="B1261">
        <v>1.2093546509999999</v>
      </c>
      <c r="C1261">
        <v>1.1465216120499999</v>
      </c>
      <c r="D1261" s="180">
        <v>43691</v>
      </c>
      <c r="E1261" s="173">
        <f t="shared" si="174"/>
        <v>5.4803187562817504E-2</v>
      </c>
      <c r="F1261"/>
      <c r="M1261" s="180">
        <v>43691</v>
      </c>
      <c r="N1261">
        <v>8.7117311629999996</v>
      </c>
      <c r="O1261">
        <v>11.03400556305</v>
      </c>
      <c r="P1261" s="180">
        <v>43691</v>
      </c>
      <c r="Q1261" s="173">
        <f t="shared" si="173"/>
        <v>-0.2104652192515373</v>
      </c>
      <c r="R1261"/>
    </row>
    <row r="1262" spans="1:18" x14ac:dyDescent="0.25">
      <c r="A1262" s="180">
        <v>43690</v>
      </c>
      <c r="B1262">
        <v>1.26468862</v>
      </c>
      <c r="C1262">
        <v>1.1868229995999999</v>
      </c>
      <c r="D1262" s="180">
        <v>43690</v>
      </c>
      <c r="E1262" s="173">
        <f t="shared" si="174"/>
        <v>6.5608452504074738E-2</v>
      </c>
      <c r="F1262"/>
      <c r="M1262" s="180">
        <v>43690</v>
      </c>
      <c r="N1262">
        <v>9.1103360460000005</v>
      </c>
      <c r="O1262">
        <v>11.423171716300001</v>
      </c>
      <c r="P1262" s="180">
        <v>43690</v>
      </c>
      <c r="Q1262" s="173">
        <f t="shared" si="173"/>
        <v>-0.2024687825536019</v>
      </c>
      <c r="R1262"/>
    </row>
    <row r="1263" spans="1:18" x14ac:dyDescent="0.25">
      <c r="A1263" s="180">
        <v>43689</v>
      </c>
      <c r="B1263">
        <v>1.2499328949999999</v>
      </c>
      <c r="C1263">
        <v>1.1734829850999999</v>
      </c>
      <c r="D1263" s="180">
        <v>43689</v>
      </c>
      <c r="E1263" s="173">
        <f t="shared" si="174"/>
        <v>6.5147863983290075E-2</v>
      </c>
      <c r="F1263"/>
      <c r="M1263" s="180">
        <v>43689</v>
      </c>
      <c r="N1263">
        <v>9.0040414109999993</v>
      </c>
      <c r="O1263">
        <v>11.300005209249999</v>
      </c>
      <c r="P1263" s="180">
        <v>43689</v>
      </c>
      <c r="Q1263" s="173">
        <f t="shared" si="173"/>
        <v>-0.20318254334702091</v>
      </c>
      <c r="R1263"/>
    </row>
    <row r="1264" spans="1:18" x14ac:dyDescent="0.25">
      <c r="A1264" s="180">
        <v>43686</v>
      </c>
      <c r="B1264">
        <v>1.2963519480000001</v>
      </c>
      <c r="C1264">
        <v>1.2014464150999999</v>
      </c>
      <c r="D1264" s="180">
        <v>43686</v>
      </c>
      <c r="E1264" s="173">
        <f t="shared" si="174"/>
        <v>7.8992730518157042E-2</v>
      </c>
      <c r="F1264"/>
      <c r="M1264" s="180">
        <v>43686</v>
      </c>
      <c r="N1264">
        <v>9.3384266179999997</v>
      </c>
      <c r="O1264">
        <v>11.445567896949999</v>
      </c>
      <c r="P1264" s="180">
        <v>43686</v>
      </c>
      <c r="Q1264" s="173">
        <f t="shared" si="173"/>
        <v>-0.18410106845912888</v>
      </c>
      <c r="R1264"/>
    </row>
    <row r="1265" spans="1:18" x14ac:dyDescent="0.25">
      <c r="A1265" s="180">
        <v>43685</v>
      </c>
      <c r="B1265">
        <v>1.309570618</v>
      </c>
      <c r="C1265">
        <v>1.20825896865</v>
      </c>
      <c r="D1265" s="180">
        <v>43685</v>
      </c>
      <c r="E1265" s="173">
        <f t="shared" si="174"/>
        <v>8.384928395209551E-2</v>
      </c>
      <c r="F1265"/>
      <c r="M1265" s="180">
        <v>43685</v>
      </c>
      <c r="N1265">
        <v>9.4336488959999993</v>
      </c>
      <c r="O1265">
        <v>11.484894711400001</v>
      </c>
      <c r="P1265" s="180">
        <v>43685</v>
      </c>
      <c r="Q1265" s="173">
        <f t="shared" si="173"/>
        <v>-0.17860379802732698</v>
      </c>
      <c r="R1265"/>
    </row>
    <row r="1266" spans="1:18" x14ac:dyDescent="0.25">
      <c r="A1266" s="180">
        <v>43684</v>
      </c>
      <c r="B1266">
        <v>1.3124468030000001</v>
      </c>
      <c r="C1266">
        <v>1.1918100977999999</v>
      </c>
      <c r="D1266" s="180">
        <v>43684</v>
      </c>
      <c r="E1266" s="173">
        <f t="shared" si="174"/>
        <v>0.1012214155784443</v>
      </c>
      <c r="F1266"/>
      <c r="M1266" s="180">
        <v>43684</v>
      </c>
      <c r="N1266">
        <v>8.8772487820000006</v>
      </c>
      <c r="O1266">
        <v>11.33289206625</v>
      </c>
      <c r="P1266" s="180">
        <v>43684</v>
      </c>
      <c r="Q1266" s="173">
        <f t="shared" si="173"/>
        <v>-0.21668284405205321</v>
      </c>
      <c r="R1266"/>
    </row>
    <row r="1267" spans="1:18" x14ac:dyDescent="0.25">
      <c r="A1267" s="180">
        <v>43683</v>
      </c>
      <c r="B1267">
        <v>1.338746437</v>
      </c>
      <c r="C1267">
        <v>1.2083179612999999</v>
      </c>
      <c r="D1267" s="180">
        <v>43683</v>
      </c>
      <c r="E1267" s="173">
        <f t="shared" si="174"/>
        <v>0.10794218068204102</v>
      </c>
      <c r="F1267"/>
      <c r="M1267" s="180">
        <v>43683</v>
      </c>
      <c r="N1267">
        <v>9.0551366739999999</v>
      </c>
      <c r="O1267">
        <v>11.475360221000001</v>
      </c>
      <c r="P1267" s="180">
        <v>43683</v>
      </c>
      <c r="Q1267" s="173">
        <f t="shared" si="173"/>
        <v>-0.21090610668334162</v>
      </c>
      <c r="R1267"/>
    </row>
    <row r="1268" spans="1:18" x14ac:dyDescent="0.25">
      <c r="A1268" s="180">
        <v>43682</v>
      </c>
      <c r="B1268">
        <v>1.332409175</v>
      </c>
      <c r="C1268">
        <v>1.1965324179500001</v>
      </c>
      <c r="D1268" s="180">
        <v>43682</v>
      </c>
      <c r="E1268" s="173">
        <f t="shared" si="174"/>
        <v>0.11355877618660377</v>
      </c>
      <c r="F1268"/>
      <c r="M1268" s="180">
        <v>43682</v>
      </c>
      <c r="N1268">
        <v>9.0122721210000005</v>
      </c>
      <c r="O1268">
        <v>11.3681834864</v>
      </c>
      <c r="P1268" s="180">
        <v>43682</v>
      </c>
      <c r="Q1268" s="173">
        <f t="shared" si="173"/>
        <v>-0.20723727482217594</v>
      </c>
      <c r="R1268"/>
    </row>
    <row r="1269" spans="1:18" x14ac:dyDescent="0.25">
      <c r="A1269" s="180">
        <v>43679</v>
      </c>
      <c r="B1269">
        <v>1.387860211</v>
      </c>
      <c r="C1269">
        <v>1.2361575477</v>
      </c>
      <c r="D1269" s="180">
        <v>43679</v>
      </c>
      <c r="E1269" s="173">
        <f t="shared" si="174"/>
        <v>0.12272113985976842</v>
      </c>
      <c r="F1269"/>
      <c r="M1269" s="180">
        <v>43679</v>
      </c>
      <c r="N1269">
        <v>9.3873369540000002</v>
      </c>
      <c r="O1269">
        <v>11.7149209327</v>
      </c>
      <c r="P1269" s="180">
        <v>43679</v>
      </c>
      <c r="Q1269" s="173">
        <f t="shared" si="173"/>
        <v>-0.19868541939561765</v>
      </c>
      <c r="R1269"/>
    </row>
    <row r="1270" spans="1:18" x14ac:dyDescent="0.25">
      <c r="A1270" s="180">
        <v>43678</v>
      </c>
      <c r="B1270">
        <v>1.4097237629999999</v>
      </c>
      <c r="C1270">
        <v>1.25081829765</v>
      </c>
      <c r="D1270" s="180">
        <v>43678</v>
      </c>
      <c r="E1270" s="173">
        <f t="shared" si="174"/>
        <v>0.12704120626356905</v>
      </c>
      <c r="F1270"/>
      <c r="M1270" s="180">
        <v>43678</v>
      </c>
      <c r="N1270">
        <v>9.5352196589999991</v>
      </c>
      <c r="O1270">
        <v>11.828520320899999</v>
      </c>
      <c r="P1270" s="180">
        <v>43678</v>
      </c>
      <c r="Q1270" s="173">
        <f t="shared" si="173"/>
        <v>-0.19387891297341148</v>
      </c>
      <c r="R1270"/>
    </row>
    <row r="1271" spans="1:18" x14ac:dyDescent="0.25">
      <c r="A1271" s="180">
        <v>43677</v>
      </c>
      <c r="B1271">
        <v>1.5212595600000001</v>
      </c>
      <c r="C1271">
        <v>1.2991838983999999</v>
      </c>
      <c r="D1271" s="180">
        <v>43677</v>
      </c>
      <c r="E1271" s="173">
        <f t="shared" si="174"/>
        <v>0.17093473978048507</v>
      </c>
      <c r="F1271"/>
      <c r="M1271" s="180">
        <v>43677</v>
      </c>
      <c r="N1271">
        <v>10.289635779999999</v>
      </c>
      <c r="O1271">
        <v>12.264900592349999</v>
      </c>
      <c r="P1271" s="180">
        <v>43677</v>
      </c>
      <c r="Q1271" s="173">
        <f t="shared" si="173"/>
        <v>-0.1610502097001939</v>
      </c>
      <c r="R1271"/>
    </row>
    <row r="1272" spans="1:18" x14ac:dyDescent="0.25">
      <c r="A1272" s="180">
        <v>43676</v>
      </c>
      <c r="B1272">
        <v>1.540271344</v>
      </c>
      <c r="C1272">
        <v>1.3062900132999999</v>
      </c>
      <c r="D1272" s="180">
        <v>43676</v>
      </c>
      <c r="E1272" s="173">
        <f t="shared" si="174"/>
        <v>0.17911897688699879</v>
      </c>
      <c r="F1272"/>
      <c r="M1272" s="180">
        <v>43676</v>
      </c>
      <c r="N1272">
        <v>10.418229437000001</v>
      </c>
      <c r="O1272">
        <v>12.300319014799999</v>
      </c>
      <c r="P1272" s="180">
        <v>43676</v>
      </c>
      <c r="Q1272" s="173">
        <f t="shared" si="173"/>
        <v>-0.15301144429956892</v>
      </c>
      <c r="R1272"/>
    </row>
    <row r="1273" spans="1:18" x14ac:dyDescent="0.25">
      <c r="A1273" s="180">
        <v>43675</v>
      </c>
      <c r="B1273">
        <v>1.5237944649999999</v>
      </c>
      <c r="C1273">
        <v>1.2945835404999999</v>
      </c>
      <c r="D1273" s="180">
        <v>43675</v>
      </c>
      <c r="E1273" s="173">
        <f t="shared" si="174"/>
        <v>0.17705379168614577</v>
      </c>
      <c r="F1273"/>
      <c r="M1273" s="180">
        <v>43675</v>
      </c>
      <c r="N1273">
        <v>10.306781601000001</v>
      </c>
      <c r="O1273">
        <v>12.1759121298</v>
      </c>
      <c r="P1273" s="180">
        <v>43675</v>
      </c>
      <c r="Q1273" s="173">
        <f t="shared" si="173"/>
        <v>-0.15351051394543053</v>
      </c>
      <c r="R1273"/>
    </row>
    <row r="1274" spans="1:18" x14ac:dyDescent="0.25">
      <c r="A1274" s="180">
        <v>43672</v>
      </c>
      <c r="B1274">
        <v>1.5551639079999999</v>
      </c>
      <c r="C1274">
        <v>1.30460554505</v>
      </c>
      <c r="D1274" s="180">
        <v>43672</v>
      </c>
      <c r="E1274" s="173">
        <f t="shared" si="174"/>
        <v>0.19205679747467044</v>
      </c>
      <c r="F1274"/>
      <c r="M1274" s="180">
        <v>43672</v>
      </c>
      <c r="N1274">
        <v>10.518961135</v>
      </c>
      <c r="O1274">
        <v>12.2685811852</v>
      </c>
      <c r="P1274" s="180">
        <v>43672</v>
      </c>
      <c r="Q1274" s="173">
        <f t="shared" si="173"/>
        <v>-0.14260981150050389</v>
      </c>
      <c r="R1274"/>
    </row>
    <row r="1275" spans="1:18" x14ac:dyDescent="0.25">
      <c r="A1275" s="180">
        <v>43671</v>
      </c>
      <c r="B1275">
        <v>1.519041519</v>
      </c>
      <c r="C1275">
        <v>1.28699191475</v>
      </c>
      <c r="D1275" s="180">
        <v>43671</v>
      </c>
      <c r="E1275" s="173">
        <f t="shared" si="174"/>
        <v>0.18030385551806358</v>
      </c>
      <c r="F1275"/>
      <c r="M1275" s="180">
        <v>43671</v>
      </c>
      <c r="N1275">
        <v>10.274633186999999</v>
      </c>
      <c r="O1275">
        <v>12.071834998</v>
      </c>
      <c r="P1275" s="180">
        <v>43671</v>
      </c>
      <c r="Q1275" s="173">
        <f t="shared" si="173"/>
        <v>-0.14887561098190558</v>
      </c>
      <c r="R1275"/>
    </row>
    <row r="1276" spans="1:18" x14ac:dyDescent="0.25">
      <c r="A1276" s="180">
        <v>43670</v>
      </c>
      <c r="B1276">
        <v>1.5298148629999999</v>
      </c>
      <c r="C1276">
        <v>1.29444034</v>
      </c>
      <c r="D1276" s="180">
        <v>43670</v>
      </c>
      <c r="E1276" s="173">
        <f t="shared" si="174"/>
        <v>0.18183497201578247</v>
      </c>
      <c r="F1276"/>
      <c r="M1276" s="180">
        <v>43670</v>
      </c>
      <c r="N1276">
        <v>10.347502926000001</v>
      </c>
      <c r="O1276">
        <v>12.153933556849999</v>
      </c>
      <c r="P1276" s="180">
        <v>43670</v>
      </c>
      <c r="Q1276" s="173">
        <f t="shared" si="173"/>
        <v>-0.14862929951035384</v>
      </c>
      <c r="R1276"/>
    </row>
    <row r="1277" spans="1:18" x14ac:dyDescent="0.25">
      <c r="A1277" s="180">
        <v>43669</v>
      </c>
      <c r="B1277">
        <v>1.504148955</v>
      </c>
      <c r="C1277">
        <v>1.26915740385</v>
      </c>
      <c r="D1277" s="180">
        <v>43669</v>
      </c>
      <c r="E1277" s="173">
        <f t="shared" si="174"/>
        <v>0.18515556103376235</v>
      </c>
      <c r="F1277"/>
      <c r="M1277" s="180">
        <v>43669</v>
      </c>
      <c r="N1277">
        <v>10.173901489</v>
      </c>
      <c r="O1277">
        <v>11.91944224595</v>
      </c>
      <c r="P1277" s="180">
        <v>43669</v>
      </c>
      <c r="Q1277" s="173">
        <f t="shared" si="173"/>
        <v>-0.14644483533137645</v>
      </c>
      <c r="R1277"/>
    </row>
    <row r="1278" spans="1:18" x14ac:dyDescent="0.25">
      <c r="A1278" s="180">
        <v>43668</v>
      </c>
      <c r="B1278">
        <v>1.4724626489999999</v>
      </c>
      <c r="C1278">
        <v>1.2626457226500001</v>
      </c>
      <c r="D1278" s="180">
        <v>43668</v>
      </c>
      <c r="E1278" s="173">
        <f t="shared" si="174"/>
        <v>0.16617244456318503</v>
      </c>
      <c r="F1278"/>
      <c r="M1278" s="180">
        <v>43668</v>
      </c>
      <c r="N1278">
        <v>9.9595787270000002</v>
      </c>
      <c r="O1278">
        <v>11.837326186349999</v>
      </c>
      <c r="P1278" s="180">
        <v>43668</v>
      </c>
      <c r="Q1278" s="173">
        <f t="shared" si="173"/>
        <v>-0.15862935850456583</v>
      </c>
      <c r="R1278"/>
    </row>
    <row r="1279" spans="1:18" x14ac:dyDescent="0.25">
      <c r="A1279" s="180">
        <v>43665</v>
      </c>
      <c r="B1279">
        <v>1.48703835</v>
      </c>
      <c r="C1279">
        <v>1.2648076384</v>
      </c>
      <c r="D1279" s="180">
        <v>43665</v>
      </c>
      <c r="E1279" s="173">
        <f t="shared" si="174"/>
        <v>0.17570317007345485</v>
      </c>
      <c r="F1279"/>
      <c r="M1279" s="180">
        <v>43665</v>
      </c>
      <c r="N1279">
        <v>10.058167197</v>
      </c>
      <c r="O1279">
        <v>11.8726750339</v>
      </c>
      <c r="P1279" s="180">
        <v>43665</v>
      </c>
      <c r="Q1279" s="173">
        <f t="shared" ref="Q1279:Q1342" si="175">(N1279-O1279)/O1279</f>
        <v>-0.15283058213242121</v>
      </c>
      <c r="R1279"/>
    </row>
    <row r="1280" spans="1:18" x14ac:dyDescent="0.25">
      <c r="A1280" s="180">
        <v>43664</v>
      </c>
      <c r="B1280">
        <v>1.4952767890000001</v>
      </c>
      <c r="C1280">
        <v>1.2550691701000001</v>
      </c>
      <c r="D1280" s="180">
        <v>43664</v>
      </c>
      <c r="E1280" s="173">
        <f t="shared" ref="E1280:E1343" si="176">(B1280-C1280)/C1280</f>
        <v>0.1913899445724262</v>
      </c>
      <c r="F1280"/>
      <c r="M1280" s="180">
        <v>43664</v>
      </c>
      <c r="N1280">
        <v>10.113891114999999</v>
      </c>
      <c r="O1280">
        <v>11.78013611365</v>
      </c>
      <c r="P1280" s="180">
        <v>43664</v>
      </c>
      <c r="Q1280" s="173">
        <f t="shared" si="175"/>
        <v>-0.14144530950871376</v>
      </c>
      <c r="R1280"/>
    </row>
    <row r="1281" spans="1:18" x14ac:dyDescent="0.25">
      <c r="A1281" s="180">
        <v>43663</v>
      </c>
      <c r="B1281">
        <v>1.4211308330000001</v>
      </c>
      <c r="C1281">
        <v>1.24422842535</v>
      </c>
      <c r="D1281" s="180">
        <v>43663</v>
      </c>
      <c r="E1281" s="173">
        <f t="shared" si="176"/>
        <v>0.14217840072271107</v>
      </c>
      <c r="F1281"/>
      <c r="M1281" s="180">
        <v>43663</v>
      </c>
      <c r="N1281">
        <v>9.6123758539999997</v>
      </c>
      <c r="O1281">
        <v>11.68231033745</v>
      </c>
      <c r="P1281" s="180">
        <v>43663</v>
      </c>
      <c r="Q1281" s="173">
        <f t="shared" si="175"/>
        <v>-0.1771853703299088</v>
      </c>
      <c r="R1281"/>
    </row>
    <row r="1282" spans="1:18" x14ac:dyDescent="0.25">
      <c r="A1282" s="180">
        <v>43662</v>
      </c>
      <c r="B1282">
        <v>1.4404594799999999</v>
      </c>
      <c r="C1282">
        <v>1.2491050697999999</v>
      </c>
      <c r="D1282" s="180">
        <v>43662</v>
      </c>
      <c r="E1282" s="173">
        <f t="shared" si="176"/>
        <v>0.15319320594114524</v>
      </c>
      <c r="F1282"/>
      <c r="M1282" s="180">
        <v>43662</v>
      </c>
      <c r="N1282">
        <v>9.7431127380000007</v>
      </c>
      <c r="O1282">
        <v>11.72938526145</v>
      </c>
      <c r="P1282" s="180">
        <v>43662</v>
      </c>
      <c r="Q1282" s="173">
        <f t="shared" si="175"/>
        <v>-0.16934157069408548</v>
      </c>
      <c r="R1282"/>
    </row>
    <row r="1283" spans="1:18" x14ac:dyDescent="0.25">
      <c r="A1283" s="180">
        <v>43661</v>
      </c>
      <c r="B1283">
        <v>1.42810182</v>
      </c>
      <c r="C1283">
        <v>1.2488974342000001</v>
      </c>
      <c r="D1283" s="180">
        <v>43661</v>
      </c>
      <c r="E1283" s="173">
        <f t="shared" si="176"/>
        <v>0.14349007443897258</v>
      </c>
      <c r="F1283"/>
      <c r="M1283" s="180">
        <v>43661</v>
      </c>
      <c r="N1283">
        <v>9.6595268609999998</v>
      </c>
      <c r="O1283">
        <v>11.7275081224</v>
      </c>
      <c r="P1283" s="180">
        <v>43661</v>
      </c>
      <c r="Q1283" s="173">
        <f t="shared" si="175"/>
        <v>-0.17633594791122548</v>
      </c>
      <c r="R1283"/>
    </row>
    <row r="1284" spans="1:18" x14ac:dyDescent="0.25">
      <c r="A1284" s="180">
        <v>43658</v>
      </c>
      <c r="B1284">
        <v>1.4756312789999999</v>
      </c>
      <c r="C1284">
        <v>1.2709783342500001</v>
      </c>
      <c r="D1284" s="180">
        <v>43658</v>
      </c>
      <c r="E1284" s="173">
        <f t="shared" si="176"/>
        <v>0.1610200105187197</v>
      </c>
      <c r="F1284"/>
      <c r="M1284" s="180">
        <v>43658</v>
      </c>
      <c r="N1284">
        <v>9.9810110030000008</v>
      </c>
      <c r="O1284">
        <v>11.931278357949999</v>
      </c>
      <c r="P1284" s="180">
        <v>43658</v>
      </c>
      <c r="Q1284" s="173">
        <f t="shared" si="175"/>
        <v>-0.1634583735656879</v>
      </c>
      <c r="R1284"/>
    </row>
    <row r="1285" spans="1:18" x14ac:dyDescent="0.25">
      <c r="A1285" s="180">
        <v>43657</v>
      </c>
      <c r="B1285">
        <v>1.4531340020000001</v>
      </c>
      <c r="C1285">
        <v>1.2579888474500001</v>
      </c>
      <c r="D1285" s="180">
        <v>43657</v>
      </c>
      <c r="E1285" s="173">
        <f t="shared" si="176"/>
        <v>0.15512470952788496</v>
      </c>
      <c r="F1285"/>
      <c r="M1285" s="180">
        <v>43657</v>
      </c>
      <c r="N1285">
        <v>9.8288418429999993</v>
      </c>
      <c r="O1285">
        <v>11.815884644200001</v>
      </c>
      <c r="P1285" s="180">
        <v>43657</v>
      </c>
      <c r="Q1285" s="173">
        <f t="shared" si="175"/>
        <v>-0.16816707855855467</v>
      </c>
      <c r="R1285"/>
    </row>
    <row r="1286" spans="1:18" x14ac:dyDescent="0.25">
      <c r="A1286" s="180">
        <v>43656</v>
      </c>
      <c r="B1286">
        <v>1.4306367250000001</v>
      </c>
      <c r="C1286">
        <v>1.2486779350999999</v>
      </c>
      <c r="D1286" s="180">
        <v>43656</v>
      </c>
      <c r="E1286" s="173">
        <f t="shared" si="176"/>
        <v>0.14572115417850162</v>
      </c>
      <c r="F1286"/>
      <c r="M1286" s="180">
        <v>43656</v>
      </c>
      <c r="N1286">
        <v>9.6766726819999995</v>
      </c>
      <c r="O1286">
        <v>11.730375591450001</v>
      </c>
      <c r="P1286" s="180">
        <v>43656</v>
      </c>
      <c r="Q1286" s="173">
        <f t="shared" si="175"/>
        <v>-0.17507563107756732</v>
      </c>
      <c r="R1286"/>
    </row>
    <row r="1287" spans="1:18" x14ac:dyDescent="0.25">
      <c r="A1287" s="180">
        <v>43655</v>
      </c>
      <c r="B1287">
        <v>1.4566194960000001</v>
      </c>
      <c r="C1287">
        <v>1.2644340739</v>
      </c>
      <c r="D1287" s="180">
        <v>43655</v>
      </c>
      <c r="E1287" s="173">
        <f t="shared" si="176"/>
        <v>0.15199323244052299</v>
      </c>
      <c r="F1287"/>
      <c r="M1287" s="180">
        <v>43655</v>
      </c>
      <c r="N1287">
        <v>9.8524173459999993</v>
      </c>
      <c r="O1287">
        <v>11.87678406845</v>
      </c>
      <c r="P1287" s="180">
        <v>43655</v>
      </c>
      <c r="Q1287" s="173">
        <f t="shared" si="175"/>
        <v>-0.17044737959222611</v>
      </c>
      <c r="R1287"/>
    </row>
    <row r="1288" spans="1:18" x14ac:dyDescent="0.25">
      <c r="A1288" s="180">
        <v>43654</v>
      </c>
      <c r="B1288">
        <v>1.4417269319999999</v>
      </c>
      <c r="C1288">
        <v>1.2564737386</v>
      </c>
      <c r="D1288" s="180">
        <v>43654</v>
      </c>
      <c r="E1288" s="173">
        <f t="shared" si="176"/>
        <v>0.14743896964087325</v>
      </c>
      <c r="F1288"/>
      <c r="M1288" s="180">
        <v>43654</v>
      </c>
      <c r="N1288">
        <v>9.7516856490000006</v>
      </c>
      <c r="O1288">
        <v>11.796710748400001</v>
      </c>
      <c r="P1288" s="180">
        <v>43654</v>
      </c>
      <c r="Q1288" s="173">
        <f t="shared" si="175"/>
        <v>-0.17335553469236065</v>
      </c>
      <c r="R1288"/>
    </row>
    <row r="1289" spans="1:18" x14ac:dyDescent="0.25">
      <c r="A1289" s="180">
        <v>43651</v>
      </c>
      <c r="B1289">
        <v>1.4936924739999999</v>
      </c>
      <c r="C1289">
        <v>1.2752515597</v>
      </c>
      <c r="D1289" s="180">
        <v>43651</v>
      </c>
      <c r="E1289" s="173">
        <f t="shared" si="176"/>
        <v>0.17129241100586273</v>
      </c>
      <c r="F1289"/>
      <c r="M1289" s="180">
        <v>43651</v>
      </c>
      <c r="N1289">
        <v>10.103174977</v>
      </c>
      <c r="O1289">
        <v>11.961533408599999</v>
      </c>
      <c r="P1289" s="180">
        <v>43651</v>
      </c>
      <c r="Q1289" s="173">
        <f t="shared" si="175"/>
        <v>-0.1553612206829513</v>
      </c>
      <c r="R1289"/>
    </row>
    <row r="1290" spans="1:18" x14ac:dyDescent="0.25">
      <c r="A1290" s="180">
        <v>43649</v>
      </c>
      <c r="B1290">
        <v>1.4810179510000001</v>
      </c>
      <c r="C1290">
        <v>1.2620655202</v>
      </c>
      <c r="D1290" s="180">
        <v>43649</v>
      </c>
      <c r="E1290" s="173">
        <f t="shared" si="176"/>
        <v>0.17348737232382569</v>
      </c>
      <c r="F1290"/>
      <c r="M1290" s="180">
        <v>43649</v>
      </c>
      <c r="N1290">
        <v>10.017445873</v>
      </c>
      <c r="O1290">
        <v>11.843166505899999</v>
      </c>
      <c r="P1290" s="180">
        <v>43649</v>
      </c>
      <c r="Q1290" s="173">
        <f t="shared" si="175"/>
        <v>-0.15415814951098311</v>
      </c>
      <c r="R1290"/>
    </row>
    <row r="1291" spans="1:18" x14ac:dyDescent="0.25">
      <c r="A1291" s="180">
        <v>43648</v>
      </c>
      <c r="B1291">
        <v>1.4585206740000001</v>
      </c>
      <c r="C1291">
        <v>1.2507535444</v>
      </c>
      <c r="D1291" s="180">
        <v>43648</v>
      </c>
      <c r="E1291" s="173">
        <f t="shared" si="176"/>
        <v>0.16611356452295184</v>
      </c>
      <c r="F1291"/>
      <c r="M1291" s="180">
        <v>43648</v>
      </c>
      <c r="N1291">
        <v>9.865276712</v>
      </c>
      <c r="O1291">
        <v>11.733004359400001</v>
      </c>
      <c r="P1291" s="180">
        <v>43648</v>
      </c>
      <c r="Q1291" s="173">
        <f t="shared" si="175"/>
        <v>-0.1591857967651443</v>
      </c>
      <c r="R1291"/>
    </row>
    <row r="1292" spans="1:18" x14ac:dyDescent="0.25">
      <c r="A1292" s="180">
        <v>43647</v>
      </c>
      <c r="B1292">
        <v>1.5009803239999999</v>
      </c>
      <c r="C1292">
        <v>1.2663316126499999</v>
      </c>
      <c r="D1292" s="180">
        <v>43647</v>
      </c>
      <c r="E1292" s="173">
        <f t="shared" si="176"/>
        <v>0.1852979969906621</v>
      </c>
      <c r="F1292"/>
      <c r="M1292" s="180">
        <v>43647</v>
      </c>
      <c r="N1292">
        <v>10.152469213</v>
      </c>
      <c r="O1292">
        <v>11.87590231395</v>
      </c>
      <c r="P1292" s="180">
        <v>43647</v>
      </c>
      <c r="Q1292" s="173">
        <f t="shared" si="175"/>
        <v>-0.14512018164089929</v>
      </c>
      <c r="R1292"/>
    </row>
    <row r="1293" spans="1:18" x14ac:dyDescent="0.25">
      <c r="A1293" s="180">
        <v>43644</v>
      </c>
      <c r="B1293">
        <v>1.4819685410000001</v>
      </c>
      <c r="C1293">
        <v>1.2638003199000001</v>
      </c>
      <c r="D1293" s="180">
        <v>43644</v>
      </c>
      <c r="E1293" s="173">
        <f t="shared" si="176"/>
        <v>0.17262871172343339</v>
      </c>
      <c r="F1293"/>
      <c r="M1293" s="180">
        <v>43644</v>
      </c>
      <c r="N1293">
        <v>10.023875556</v>
      </c>
      <c r="O1293">
        <v>11.843805004149999</v>
      </c>
      <c r="P1293" s="180">
        <v>43644</v>
      </c>
      <c r="Q1293" s="173">
        <f t="shared" si="175"/>
        <v>-0.15366087566557424</v>
      </c>
      <c r="R1293"/>
    </row>
    <row r="1294" spans="1:18" x14ac:dyDescent="0.25">
      <c r="A1294" s="180">
        <v>43643</v>
      </c>
      <c r="B1294">
        <v>1.4544014540000001</v>
      </c>
      <c r="C1294">
        <v>1.2450257144500001</v>
      </c>
      <c r="D1294" s="180">
        <v>43643</v>
      </c>
      <c r="E1294" s="173">
        <f t="shared" si="176"/>
        <v>0.16816981137011566</v>
      </c>
      <c r="F1294"/>
      <c r="M1294" s="180">
        <v>43643</v>
      </c>
      <c r="N1294">
        <v>9.8374147529999991</v>
      </c>
      <c r="O1294">
        <v>11.665351408699999</v>
      </c>
      <c r="P1294" s="180">
        <v>43643</v>
      </c>
      <c r="Q1294" s="173">
        <f t="shared" si="175"/>
        <v>-0.15669795033664638</v>
      </c>
      <c r="R1294"/>
    </row>
    <row r="1295" spans="1:18" x14ac:dyDescent="0.25">
      <c r="A1295" s="180">
        <v>43642</v>
      </c>
      <c r="B1295">
        <v>1.4322210399999999</v>
      </c>
      <c r="C1295">
        <v>1.2290920038499999</v>
      </c>
      <c r="D1295" s="180">
        <v>43642</v>
      </c>
      <c r="E1295" s="173">
        <f t="shared" si="176"/>
        <v>0.16526755972190846</v>
      </c>
      <c r="F1295"/>
      <c r="M1295" s="180">
        <v>43642</v>
      </c>
      <c r="N1295">
        <v>9.6873888200000007</v>
      </c>
      <c r="O1295">
        <v>11.5194361851</v>
      </c>
      <c r="P1295" s="180">
        <v>43642</v>
      </c>
      <c r="Q1295" s="173">
        <f t="shared" si="175"/>
        <v>-0.15903967309352263</v>
      </c>
      <c r="R1295"/>
    </row>
    <row r="1296" spans="1:18" x14ac:dyDescent="0.25">
      <c r="A1296" s="180">
        <v>43641</v>
      </c>
      <c r="B1296">
        <v>1.4151104350000001</v>
      </c>
      <c r="C1296">
        <v>1.2240153111500001</v>
      </c>
      <c r="D1296" s="180">
        <v>43641</v>
      </c>
      <c r="E1296" s="173">
        <f t="shared" si="176"/>
        <v>0.15612151425659887</v>
      </c>
      <c r="F1296"/>
      <c r="M1296" s="180">
        <v>43641</v>
      </c>
      <c r="N1296">
        <v>9.5716545289999999</v>
      </c>
      <c r="O1296">
        <v>11.488553326450001</v>
      </c>
      <c r="P1296" s="180">
        <v>43641</v>
      </c>
      <c r="Q1296" s="173">
        <f t="shared" si="175"/>
        <v>-0.16685293117252115</v>
      </c>
      <c r="R1296"/>
    </row>
    <row r="1297" spans="1:18" x14ac:dyDescent="0.25">
      <c r="A1297" s="180">
        <v>43640</v>
      </c>
      <c r="B1297">
        <v>1.3989504180000001</v>
      </c>
      <c r="C1297">
        <v>1.2243622008999999</v>
      </c>
      <c r="D1297" s="180">
        <v>43640</v>
      </c>
      <c r="E1297" s="173">
        <f t="shared" si="176"/>
        <v>0.14259523609244426</v>
      </c>
      <c r="F1297"/>
      <c r="M1297" s="180">
        <v>43640</v>
      </c>
      <c r="N1297">
        <v>9.4623499199999994</v>
      </c>
      <c r="O1297">
        <v>11.488591491499999</v>
      </c>
      <c r="P1297" s="180">
        <v>43640</v>
      </c>
      <c r="Q1297" s="173">
        <f t="shared" si="175"/>
        <v>-0.17636988598638434</v>
      </c>
      <c r="R1297"/>
    </row>
    <row r="1298" spans="1:18" x14ac:dyDescent="0.25">
      <c r="A1298" s="180">
        <v>43637</v>
      </c>
      <c r="B1298">
        <v>1.406555132</v>
      </c>
      <c r="C1298">
        <v>1.2338990148</v>
      </c>
      <c r="D1298" s="180">
        <v>43637</v>
      </c>
      <c r="E1298" s="173">
        <f t="shared" si="176"/>
        <v>0.13992726724721918</v>
      </c>
      <c r="F1298"/>
      <c r="M1298" s="180">
        <v>43637</v>
      </c>
      <c r="N1298">
        <v>9.5137873830000004</v>
      </c>
      <c r="O1298">
        <v>11.584933683599999</v>
      </c>
      <c r="P1298" s="180">
        <v>43637</v>
      </c>
      <c r="Q1298" s="173">
        <f t="shared" si="175"/>
        <v>-0.17877929707374843</v>
      </c>
      <c r="R1298"/>
    </row>
    <row r="1299" spans="1:18" x14ac:dyDescent="0.25">
      <c r="A1299" s="180">
        <v>43636</v>
      </c>
      <c r="B1299">
        <v>1.410040626</v>
      </c>
      <c r="C1299">
        <v>1.23601576075</v>
      </c>
      <c r="D1299" s="180">
        <v>43636</v>
      </c>
      <c r="E1299" s="173">
        <f t="shared" si="176"/>
        <v>0.14079502120944137</v>
      </c>
      <c r="F1299"/>
      <c r="M1299" s="180">
        <v>43636</v>
      </c>
      <c r="N1299">
        <v>9.5373628870000005</v>
      </c>
      <c r="O1299">
        <v>11.60295404705</v>
      </c>
      <c r="P1299" s="180">
        <v>43636</v>
      </c>
      <c r="Q1299" s="173">
        <f t="shared" si="175"/>
        <v>-0.17802286828630223</v>
      </c>
      <c r="R1299"/>
    </row>
    <row r="1300" spans="1:18" x14ac:dyDescent="0.25">
      <c r="A1300" s="180">
        <v>43635</v>
      </c>
      <c r="B1300">
        <v>1.3983166920000001</v>
      </c>
      <c r="C1300">
        <v>1.2336050302499999</v>
      </c>
      <c r="D1300" s="180">
        <v>43635</v>
      </c>
      <c r="E1300" s="173">
        <f t="shared" si="176"/>
        <v>0.13352058212393966</v>
      </c>
      <c r="F1300"/>
      <c r="M1300" s="180">
        <v>43635</v>
      </c>
      <c r="N1300">
        <v>9.4580634650000004</v>
      </c>
      <c r="O1300">
        <v>11.579002118449999</v>
      </c>
      <c r="P1300" s="180">
        <v>43635</v>
      </c>
      <c r="Q1300" s="173">
        <f t="shared" si="175"/>
        <v>-0.18317110850774368</v>
      </c>
      <c r="R1300"/>
    </row>
    <row r="1301" spans="1:18" x14ac:dyDescent="0.25">
      <c r="A1301" s="180">
        <v>43634</v>
      </c>
      <c r="B1301">
        <v>1.410040626</v>
      </c>
      <c r="C1301">
        <v>1.2428407823000001</v>
      </c>
      <c r="D1301" s="180">
        <v>43634</v>
      </c>
      <c r="E1301" s="173">
        <f t="shared" si="176"/>
        <v>0.13453038078665239</v>
      </c>
      <c r="F1301"/>
      <c r="M1301" s="180">
        <v>43634</v>
      </c>
      <c r="N1301">
        <v>9.5373628870000005</v>
      </c>
      <c r="O1301">
        <v>11.657344502000001</v>
      </c>
      <c r="P1301" s="180">
        <v>43634</v>
      </c>
      <c r="Q1301" s="173">
        <f t="shared" si="175"/>
        <v>-0.18185802217960395</v>
      </c>
      <c r="R1301"/>
    </row>
    <row r="1302" spans="1:18" x14ac:dyDescent="0.25">
      <c r="A1302" s="180">
        <v>43633</v>
      </c>
      <c r="B1302">
        <v>1.3821566759999999</v>
      </c>
      <c r="C1302">
        <v>1.22417363915</v>
      </c>
      <c r="D1302" s="180">
        <v>43633</v>
      </c>
      <c r="E1302" s="173">
        <f t="shared" si="176"/>
        <v>0.1290528008426115</v>
      </c>
      <c r="F1302"/>
      <c r="M1302" s="180">
        <v>43633</v>
      </c>
      <c r="N1302">
        <v>9.348758857</v>
      </c>
      <c r="O1302">
        <v>11.484448490149999</v>
      </c>
      <c r="P1302" s="180">
        <v>43633</v>
      </c>
      <c r="Q1302" s="173">
        <f t="shared" si="175"/>
        <v>-0.185963621586334</v>
      </c>
      <c r="R1302"/>
    </row>
    <row r="1303" spans="1:18" x14ac:dyDescent="0.25">
      <c r="A1303" s="180">
        <v>43630</v>
      </c>
      <c r="B1303">
        <v>1.402119049</v>
      </c>
      <c r="C1303">
        <v>1.2408156394000001</v>
      </c>
      <c r="D1303" s="180">
        <v>43630</v>
      </c>
      <c r="E1303" s="173">
        <f t="shared" si="176"/>
        <v>0.1299978856472172</v>
      </c>
      <c r="F1303"/>
      <c r="M1303" s="180">
        <v>43630</v>
      </c>
      <c r="N1303">
        <v>9.483782197</v>
      </c>
      <c r="O1303">
        <v>11.636337804449999</v>
      </c>
      <c r="P1303" s="180">
        <v>43630</v>
      </c>
      <c r="Q1303" s="173">
        <f t="shared" si="175"/>
        <v>-0.18498565817046092</v>
      </c>
      <c r="R1303"/>
    </row>
    <row r="1304" spans="1:18" x14ac:dyDescent="0.25">
      <c r="A1304" s="180">
        <v>43629</v>
      </c>
      <c r="B1304">
        <v>1.386592759</v>
      </c>
      <c r="C1304">
        <v>1.2378220728</v>
      </c>
      <c r="D1304" s="180">
        <v>43629</v>
      </c>
      <c r="E1304" s="173">
        <f t="shared" si="176"/>
        <v>0.12018745623389565</v>
      </c>
      <c r="F1304"/>
      <c r="M1304" s="180">
        <v>43629</v>
      </c>
      <c r="N1304">
        <v>9.3787640430000003</v>
      </c>
      <c r="O1304">
        <v>11.60595198525</v>
      </c>
      <c r="P1304" s="180">
        <v>43629</v>
      </c>
      <c r="Q1304" s="173">
        <f t="shared" si="175"/>
        <v>-0.19190049597659303</v>
      </c>
      <c r="R1304"/>
    </row>
    <row r="1305" spans="1:18" x14ac:dyDescent="0.25">
      <c r="A1305" s="180">
        <v>43628</v>
      </c>
      <c r="B1305">
        <v>1.3783543190000001</v>
      </c>
      <c r="C1305">
        <v>1.23448823255</v>
      </c>
      <c r="D1305" s="180">
        <v>43628</v>
      </c>
      <c r="E1305" s="173">
        <f t="shared" si="176"/>
        <v>0.11653905047991063</v>
      </c>
      <c r="F1305"/>
      <c r="M1305" s="180">
        <v>43628</v>
      </c>
      <c r="N1305">
        <v>9.3230401260000004</v>
      </c>
      <c r="O1305">
        <v>11.577422530150001</v>
      </c>
      <c r="P1305" s="180">
        <v>43628</v>
      </c>
      <c r="Q1305" s="173">
        <f t="shared" si="175"/>
        <v>-0.19472230526951251</v>
      </c>
      <c r="R1305"/>
    </row>
    <row r="1306" spans="1:18" x14ac:dyDescent="0.25">
      <c r="A1306" s="180">
        <v>43627</v>
      </c>
      <c r="B1306">
        <v>1.4062382689999999</v>
      </c>
      <c r="C1306">
        <v>1.2415659747500001</v>
      </c>
      <c r="D1306" s="180">
        <v>43627</v>
      </c>
      <c r="E1306" s="173">
        <f t="shared" si="176"/>
        <v>0.13263273768690223</v>
      </c>
      <c r="F1306"/>
      <c r="M1306" s="180">
        <v>43627</v>
      </c>
      <c r="N1306">
        <v>9.5116441559999991</v>
      </c>
      <c r="O1306">
        <v>11.659625659650001</v>
      </c>
      <c r="P1306" s="180">
        <v>43627</v>
      </c>
      <c r="Q1306" s="173">
        <f t="shared" si="175"/>
        <v>-0.18422388216831309</v>
      </c>
      <c r="R1306"/>
    </row>
    <row r="1307" spans="1:18" x14ac:dyDescent="0.25">
      <c r="A1307" s="180">
        <v>43626</v>
      </c>
      <c r="B1307">
        <v>1.4097237629999999</v>
      </c>
      <c r="C1307">
        <v>1.2383710891999999</v>
      </c>
      <c r="D1307" s="180">
        <v>43626</v>
      </c>
      <c r="E1307" s="173">
        <f t="shared" si="176"/>
        <v>0.13836940743722909</v>
      </c>
      <c r="F1307"/>
      <c r="M1307" s="180">
        <v>43626</v>
      </c>
      <c r="N1307">
        <v>9.5352196589999991</v>
      </c>
      <c r="O1307">
        <v>11.6125493924</v>
      </c>
      <c r="P1307" s="180">
        <v>43626</v>
      </c>
      <c r="Q1307" s="173">
        <f t="shared" si="175"/>
        <v>-0.17888662198152105</v>
      </c>
      <c r="R1307"/>
    </row>
    <row r="1308" spans="1:18" x14ac:dyDescent="0.25">
      <c r="A1308" s="180">
        <v>43623</v>
      </c>
      <c r="B1308">
        <v>1.4014853229999999</v>
      </c>
      <c r="C1308">
        <v>1.2282619332</v>
      </c>
      <c r="D1308" s="180">
        <v>43623</v>
      </c>
      <c r="E1308" s="173">
        <f t="shared" si="176"/>
        <v>0.14103131027491814</v>
      </c>
      <c r="F1308"/>
      <c r="M1308" s="180">
        <v>43623</v>
      </c>
      <c r="N1308">
        <v>9.4794957409999991</v>
      </c>
      <c r="O1308">
        <v>11.5160203139</v>
      </c>
      <c r="P1308" s="180">
        <v>43623</v>
      </c>
      <c r="Q1308" s="173">
        <f t="shared" si="175"/>
        <v>-0.17684273884458915</v>
      </c>
      <c r="R1308"/>
    </row>
    <row r="1309" spans="1:18" x14ac:dyDescent="0.25">
      <c r="A1309" s="180">
        <v>43622</v>
      </c>
      <c r="B1309">
        <v>1.416061024</v>
      </c>
      <c r="C1309">
        <v>1.2374033922500001</v>
      </c>
      <c r="D1309" s="180">
        <v>43622</v>
      </c>
      <c r="E1309" s="173">
        <f t="shared" si="176"/>
        <v>0.14438107481275164</v>
      </c>
      <c r="F1309"/>
      <c r="M1309" s="180">
        <v>43622</v>
      </c>
      <c r="N1309">
        <v>9.5780842120000003</v>
      </c>
      <c r="O1309">
        <v>11.6026916627</v>
      </c>
      <c r="P1309" s="180">
        <v>43622</v>
      </c>
      <c r="Q1309" s="173">
        <f t="shared" si="175"/>
        <v>-0.17449463534471485</v>
      </c>
      <c r="R1309"/>
    </row>
    <row r="1310" spans="1:18" x14ac:dyDescent="0.25">
      <c r="A1310" s="180">
        <v>43621</v>
      </c>
      <c r="B1310">
        <v>1.4103574889999999</v>
      </c>
      <c r="C1310">
        <v>1.2373955919999999</v>
      </c>
      <c r="D1310" s="180">
        <v>43621</v>
      </c>
      <c r="E1310" s="173">
        <f t="shared" si="176"/>
        <v>0.13977898266183575</v>
      </c>
      <c r="F1310"/>
      <c r="M1310" s="180">
        <v>43621</v>
      </c>
      <c r="N1310">
        <v>9.539506115</v>
      </c>
      <c r="O1310">
        <v>11.607620886199999</v>
      </c>
      <c r="P1310" s="180">
        <v>43621</v>
      </c>
      <c r="Q1310" s="173">
        <f t="shared" si="175"/>
        <v>-0.17816870411909538</v>
      </c>
      <c r="R1310"/>
    </row>
    <row r="1311" spans="1:18" x14ac:dyDescent="0.25">
      <c r="A1311" s="180">
        <v>43620</v>
      </c>
      <c r="B1311">
        <v>1.4347559439999999</v>
      </c>
      <c r="C1311">
        <v>1.2391684405000001</v>
      </c>
      <c r="D1311" s="180">
        <v>43620</v>
      </c>
      <c r="E1311" s="173">
        <f t="shared" si="176"/>
        <v>0.15783770559963664</v>
      </c>
      <c r="F1311"/>
      <c r="M1311" s="180">
        <v>43620</v>
      </c>
      <c r="N1311">
        <v>9.7045346410000004</v>
      </c>
      <c r="O1311">
        <v>11.624650202050001</v>
      </c>
      <c r="P1311" s="180">
        <v>43620</v>
      </c>
      <c r="Q1311" s="173">
        <f t="shared" si="175"/>
        <v>-0.16517620123411447</v>
      </c>
      <c r="R1311"/>
    </row>
    <row r="1312" spans="1:18" x14ac:dyDescent="0.25">
      <c r="A1312" s="180">
        <v>43619</v>
      </c>
      <c r="B1312">
        <v>1.3796217719999999</v>
      </c>
      <c r="C1312">
        <v>1.2003172573000001</v>
      </c>
      <c r="D1312" s="180">
        <v>43619</v>
      </c>
      <c r="E1312" s="173">
        <f t="shared" si="176"/>
        <v>0.14938093542313002</v>
      </c>
      <c r="F1312"/>
      <c r="M1312" s="180">
        <v>43619</v>
      </c>
      <c r="N1312">
        <v>9.3316130360000002</v>
      </c>
      <c r="O1312">
        <v>11.266875272849999</v>
      </c>
      <c r="P1312" s="180">
        <v>43619</v>
      </c>
      <c r="Q1312" s="173">
        <f t="shared" si="175"/>
        <v>-0.17176565729039681</v>
      </c>
      <c r="R1312"/>
    </row>
    <row r="1313" spans="1:18" x14ac:dyDescent="0.25">
      <c r="A1313" s="180">
        <v>43616</v>
      </c>
      <c r="B1313">
        <v>1.3536390009999999</v>
      </c>
      <c r="C1313">
        <v>1.18210221465</v>
      </c>
      <c r="D1313" s="180">
        <v>43616</v>
      </c>
      <c r="E1313" s="173">
        <f t="shared" si="176"/>
        <v>0.14511163605322319</v>
      </c>
      <c r="F1313"/>
      <c r="M1313" s="180">
        <v>43616</v>
      </c>
      <c r="N1313">
        <v>9.1558683720000005</v>
      </c>
      <c r="O1313">
        <v>11.0997610918</v>
      </c>
      <c r="P1313" s="180">
        <v>43616</v>
      </c>
      <c r="Q1313" s="173">
        <f t="shared" si="175"/>
        <v>-0.17512923960463067</v>
      </c>
      <c r="R1313"/>
    </row>
    <row r="1314" spans="1:18" x14ac:dyDescent="0.25">
      <c r="A1314" s="180">
        <v>43615</v>
      </c>
      <c r="B1314">
        <v>1.3888107999999999</v>
      </c>
      <c r="C1314">
        <v>1.2054685059500001</v>
      </c>
      <c r="D1314" s="180">
        <v>43615</v>
      </c>
      <c r="E1314" s="173">
        <f t="shared" si="176"/>
        <v>0.15209214769614593</v>
      </c>
      <c r="F1314"/>
      <c r="M1314" s="180">
        <v>43615</v>
      </c>
      <c r="N1314">
        <v>9.3937666370000006</v>
      </c>
      <c r="O1314">
        <v>11.313212149150001</v>
      </c>
      <c r="P1314" s="180">
        <v>43615</v>
      </c>
      <c r="Q1314" s="173">
        <f t="shared" si="175"/>
        <v>-0.16966406064383885</v>
      </c>
      <c r="R1314"/>
    </row>
    <row r="1315" spans="1:18" x14ac:dyDescent="0.25">
      <c r="A1315" s="180">
        <v>43614</v>
      </c>
      <c r="B1315">
        <v>1.442043795</v>
      </c>
      <c r="C1315">
        <v>1.22902092065</v>
      </c>
      <c r="D1315" s="180">
        <v>43614</v>
      </c>
      <c r="E1315" s="173">
        <f t="shared" si="176"/>
        <v>0.1733272971767944</v>
      </c>
      <c r="F1315"/>
      <c r="M1315" s="180">
        <v>43614</v>
      </c>
      <c r="N1315">
        <v>9.753828876</v>
      </c>
      <c r="O1315">
        <v>11.5366792228</v>
      </c>
      <c r="P1315" s="180">
        <v>43614</v>
      </c>
      <c r="Q1315" s="173">
        <f t="shared" si="175"/>
        <v>-0.15453756773236302</v>
      </c>
      <c r="R1315"/>
    </row>
    <row r="1316" spans="1:18" x14ac:dyDescent="0.25">
      <c r="A1316" s="180">
        <v>43613</v>
      </c>
      <c r="B1316">
        <v>1.4242994630000001</v>
      </c>
      <c r="C1316">
        <v>1.2228909669500001</v>
      </c>
      <c r="D1316" s="180">
        <v>43613</v>
      </c>
      <c r="E1316" s="173">
        <f t="shared" si="176"/>
        <v>0.16469865384019547</v>
      </c>
      <c r="F1316"/>
      <c r="M1316" s="180">
        <v>43613</v>
      </c>
      <c r="N1316">
        <v>9.6338081300000002</v>
      </c>
      <c r="O1316">
        <v>11.47055242065</v>
      </c>
      <c r="P1316" s="180">
        <v>43613</v>
      </c>
      <c r="Q1316" s="173">
        <f t="shared" si="175"/>
        <v>-0.16012692530338632</v>
      </c>
      <c r="R1316"/>
    </row>
    <row r="1317" spans="1:18" x14ac:dyDescent="0.25">
      <c r="A1317" s="180">
        <v>43609</v>
      </c>
      <c r="B1317">
        <v>1.448697919</v>
      </c>
      <c r="C1317">
        <v>1.2408563858999999</v>
      </c>
      <c r="D1317" s="180">
        <v>43609</v>
      </c>
      <c r="E1317" s="173">
        <f t="shared" si="176"/>
        <v>0.16749845950081604</v>
      </c>
      <c r="F1317"/>
      <c r="M1317" s="180">
        <v>43609</v>
      </c>
      <c r="N1317">
        <v>9.7988366560000006</v>
      </c>
      <c r="O1317">
        <v>11.6423734434</v>
      </c>
      <c r="P1317" s="180">
        <v>43609</v>
      </c>
      <c r="Q1317" s="173">
        <f t="shared" si="175"/>
        <v>-0.15834716145830993</v>
      </c>
      <c r="R1317"/>
    </row>
    <row r="1318" spans="1:18" x14ac:dyDescent="0.25">
      <c r="A1318" s="180">
        <v>43608</v>
      </c>
      <c r="B1318">
        <v>1.4344390810000001</v>
      </c>
      <c r="C1318">
        <v>1.2274102455</v>
      </c>
      <c r="D1318" s="180">
        <v>43608</v>
      </c>
      <c r="E1318" s="173">
        <f t="shared" si="176"/>
        <v>0.16867126232571444</v>
      </c>
      <c r="F1318"/>
      <c r="M1318" s="180">
        <v>43608</v>
      </c>
      <c r="N1318">
        <v>9.7023914130000009</v>
      </c>
      <c r="O1318">
        <v>11.5183612903</v>
      </c>
      <c r="P1318" s="180">
        <v>43608</v>
      </c>
      <c r="Q1318" s="173">
        <f t="shared" si="175"/>
        <v>-0.1576587008804185</v>
      </c>
      <c r="R1318"/>
    </row>
    <row r="1319" spans="1:18" x14ac:dyDescent="0.25">
      <c r="A1319" s="180">
        <v>43607</v>
      </c>
      <c r="B1319">
        <v>1.4765818690000001</v>
      </c>
      <c r="C1319">
        <v>1.2518675780499999</v>
      </c>
      <c r="D1319" s="180">
        <v>43607</v>
      </c>
      <c r="E1319" s="173">
        <f t="shared" si="176"/>
        <v>0.17950324370572127</v>
      </c>
      <c r="F1319"/>
      <c r="M1319" s="180">
        <v>43607</v>
      </c>
      <c r="N1319">
        <v>9.9874406859999993</v>
      </c>
      <c r="O1319">
        <v>11.743551677999999</v>
      </c>
      <c r="P1319" s="180">
        <v>43607</v>
      </c>
      <c r="Q1319" s="173">
        <f t="shared" si="175"/>
        <v>-0.14953832027578531</v>
      </c>
      <c r="R1319"/>
    </row>
    <row r="1320" spans="1:18" x14ac:dyDescent="0.25">
      <c r="A1320" s="180">
        <v>43606</v>
      </c>
      <c r="B1320">
        <v>1.5127042580000001</v>
      </c>
      <c r="C1320">
        <v>1.2688205453000001</v>
      </c>
      <c r="D1320" s="180">
        <v>43606</v>
      </c>
      <c r="E1320" s="173">
        <f t="shared" si="176"/>
        <v>0.1922129284581659</v>
      </c>
      <c r="F1320"/>
      <c r="M1320" s="180">
        <v>43606</v>
      </c>
      <c r="N1320">
        <v>10.231768634</v>
      </c>
      <c r="O1320">
        <v>11.898078797549999</v>
      </c>
      <c r="P1320" s="180">
        <v>43606</v>
      </c>
      <c r="Q1320" s="173">
        <f t="shared" si="175"/>
        <v>-0.14004867440389779</v>
      </c>
      <c r="R1320"/>
    </row>
    <row r="1321" spans="1:18" x14ac:dyDescent="0.25">
      <c r="A1321" s="180">
        <v>43605</v>
      </c>
      <c r="B1321">
        <v>1.5038320919999999</v>
      </c>
      <c r="C1321">
        <v>1.25969817165</v>
      </c>
      <c r="D1321" s="180">
        <v>43605</v>
      </c>
      <c r="E1321" s="173">
        <f t="shared" si="176"/>
        <v>0.19380350455714654</v>
      </c>
      <c r="F1321"/>
      <c r="M1321" s="180">
        <v>43605</v>
      </c>
      <c r="N1321">
        <v>10.171758261000001</v>
      </c>
      <c r="O1321">
        <v>11.81894815705</v>
      </c>
      <c r="P1321" s="180">
        <v>43605</v>
      </c>
      <c r="Q1321" s="173">
        <f t="shared" si="175"/>
        <v>-0.13936856936524009</v>
      </c>
      <c r="R1321"/>
    </row>
    <row r="1322" spans="1:18" x14ac:dyDescent="0.25">
      <c r="A1322" s="180">
        <v>43602</v>
      </c>
      <c r="B1322">
        <v>1.4917912959999999</v>
      </c>
      <c r="C1322">
        <v>1.2551589511500001</v>
      </c>
      <c r="D1322" s="180">
        <v>43602</v>
      </c>
      <c r="E1322" s="173">
        <f t="shared" si="176"/>
        <v>0.1885277913472177</v>
      </c>
      <c r="F1322"/>
      <c r="M1322" s="180">
        <v>43602</v>
      </c>
      <c r="N1322">
        <v>10.090315611999999</v>
      </c>
      <c r="O1322">
        <v>11.786687334350001</v>
      </c>
      <c r="P1322" s="180">
        <v>43602</v>
      </c>
      <c r="Q1322" s="173">
        <f t="shared" si="175"/>
        <v>-0.14392268787908344</v>
      </c>
      <c r="R1322"/>
    </row>
    <row r="1323" spans="1:18" x14ac:dyDescent="0.25">
      <c r="A1323" s="180">
        <v>43601</v>
      </c>
      <c r="B1323">
        <v>1.5171403409999999</v>
      </c>
      <c r="C1323">
        <v>1.26472037775</v>
      </c>
      <c r="D1323" s="180">
        <v>43601</v>
      </c>
      <c r="E1323" s="173">
        <f t="shared" si="176"/>
        <v>0.19958559037300205</v>
      </c>
      <c r="F1323"/>
      <c r="M1323" s="180">
        <v>43601</v>
      </c>
      <c r="N1323">
        <v>10.261773821</v>
      </c>
      <c r="O1323">
        <v>11.87575244065</v>
      </c>
      <c r="P1323" s="180">
        <v>43601</v>
      </c>
      <c r="Q1323" s="173">
        <f t="shared" si="175"/>
        <v>-0.13590537759320803</v>
      </c>
      <c r="R1323"/>
    </row>
    <row r="1324" spans="1:18" x14ac:dyDescent="0.25">
      <c r="A1324" s="180">
        <v>43600</v>
      </c>
      <c r="B1324">
        <v>1.501297187</v>
      </c>
      <c r="C1324">
        <v>1.24911969885</v>
      </c>
      <c r="D1324" s="180">
        <v>43600</v>
      </c>
      <c r="E1324" s="173">
        <f t="shared" si="176"/>
        <v>0.20188416561052305</v>
      </c>
      <c r="F1324"/>
      <c r="M1324" s="180">
        <v>43600</v>
      </c>
      <c r="N1324">
        <v>10.154612439999999</v>
      </c>
      <c r="O1324">
        <v>11.74149823025</v>
      </c>
      <c r="P1324" s="180">
        <v>43600</v>
      </c>
      <c r="Q1324" s="173">
        <f t="shared" si="175"/>
        <v>-0.13515189962398974</v>
      </c>
      <c r="R1324"/>
    </row>
    <row r="1325" spans="1:18" x14ac:dyDescent="0.25">
      <c r="A1325" s="180">
        <v>43599</v>
      </c>
      <c r="B1325">
        <v>1.5158728880000001</v>
      </c>
      <c r="C1325">
        <v>1.2669610112</v>
      </c>
      <c r="D1325" s="180">
        <v>43599</v>
      </c>
      <c r="E1325" s="173">
        <f t="shared" si="176"/>
        <v>0.19646372271885743</v>
      </c>
      <c r="F1325"/>
      <c r="M1325" s="180">
        <v>43599</v>
      </c>
      <c r="N1325">
        <v>10.25320091</v>
      </c>
      <c r="O1325">
        <v>11.90621739915</v>
      </c>
      <c r="P1325" s="180">
        <v>43599</v>
      </c>
      <c r="Q1325" s="173">
        <f t="shared" si="175"/>
        <v>-0.13883641073679795</v>
      </c>
      <c r="R1325"/>
    </row>
    <row r="1326" spans="1:18" x14ac:dyDescent="0.25">
      <c r="A1326" s="180">
        <v>43598</v>
      </c>
      <c r="B1326">
        <v>1.4845034450000001</v>
      </c>
      <c r="C1326">
        <v>1.2527860083</v>
      </c>
      <c r="D1326" s="180">
        <v>43598</v>
      </c>
      <c r="E1326" s="173">
        <f t="shared" si="176"/>
        <v>0.18496170548267457</v>
      </c>
      <c r="F1326"/>
      <c r="M1326" s="180">
        <v>43598</v>
      </c>
      <c r="N1326">
        <v>10.041021377</v>
      </c>
      <c r="O1326">
        <v>11.771669127799999</v>
      </c>
      <c r="P1326" s="180">
        <v>43598</v>
      </c>
      <c r="Q1326" s="173">
        <f t="shared" si="175"/>
        <v>-0.14701804238728541</v>
      </c>
      <c r="R1326"/>
    </row>
    <row r="1327" spans="1:18" x14ac:dyDescent="0.25">
      <c r="A1327" s="180">
        <v>43595</v>
      </c>
      <c r="B1327">
        <v>1.590335708</v>
      </c>
      <c r="C1327">
        <v>1.3017703783000001</v>
      </c>
      <c r="D1327" s="180">
        <v>43595</v>
      </c>
      <c r="E1327" s="173">
        <f t="shared" si="176"/>
        <v>0.22167145182458475</v>
      </c>
      <c r="F1327"/>
      <c r="M1327" s="180">
        <v>43595</v>
      </c>
      <c r="N1327">
        <v>10.7568594</v>
      </c>
      <c r="O1327">
        <v>12.250567301049999</v>
      </c>
      <c r="P1327" s="180">
        <v>43595</v>
      </c>
      <c r="Q1327" s="173">
        <f t="shared" si="175"/>
        <v>-0.1219296922618411</v>
      </c>
      <c r="R1327"/>
    </row>
    <row r="1328" spans="1:18" x14ac:dyDescent="0.25">
      <c r="A1328" s="180">
        <v>43594</v>
      </c>
      <c r="B1328">
        <v>1.589701982</v>
      </c>
      <c r="C1328">
        <v>1.3010783205500001</v>
      </c>
      <c r="D1328" s="180">
        <v>43594</v>
      </c>
      <c r="E1328" s="173">
        <f t="shared" si="176"/>
        <v>0.22183419467629831</v>
      </c>
      <c r="F1328"/>
      <c r="M1328" s="180">
        <v>43594</v>
      </c>
      <c r="N1328">
        <v>10.752572945000001</v>
      </c>
      <c r="O1328">
        <v>12.356058921800001</v>
      </c>
      <c r="P1328" s="180">
        <v>43594</v>
      </c>
      <c r="Q1328" s="173">
        <f t="shared" si="175"/>
        <v>-0.12977325431581935</v>
      </c>
      <c r="R1328"/>
    </row>
    <row r="1329" spans="1:18" x14ac:dyDescent="0.25">
      <c r="A1329" s="180">
        <v>43593</v>
      </c>
      <c r="B1329">
        <v>1.652123582</v>
      </c>
      <c r="C1329">
        <v>1.3059646901999999</v>
      </c>
      <c r="D1329" s="180">
        <v>43593</v>
      </c>
      <c r="E1329" s="173">
        <f t="shared" si="176"/>
        <v>0.26505991654873001</v>
      </c>
      <c r="F1329"/>
      <c r="M1329" s="180">
        <v>43593</v>
      </c>
      <c r="N1329">
        <v>10.453250625000001</v>
      </c>
      <c r="O1329">
        <v>12.3950520718</v>
      </c>
      <c r="P1329" s="180">
        <v>43593</v>
      </c>
      <c r="Q1329" s="173">
        <f t="shared" si="175"/>
        <v>-0.15665940211883375</v>
      </c>
      <c r="R1329"/>
    </row>
    <row r="1330" spans="1:18" x14ac:dyDescent="0.25">
      <c r="A1330" s="180">
        <v>43592</v>
      </c>
      <c r="B1330">
        <v>1.6793203800000001</v>
      </c>
      <c r="C1330">
        <v>1.3250404609999999</v>
      </c>
      <c r="D1330" s="180">
        <v>43592</v>
      </c>
      <c r="E1330" s="173">
        <f t="shared" si="176"/>
        <v>0.26737290628289739</v>
      </c>
      <c r="F1330"/>
      <c r="M1330" s="180">
        <v>43592</v>
      </c>
      <c r="N1330">
        <v>10.625329126</v>
      </c>
      <c r="O1330">
        <v>12.565754188950001</v>
      </c>
      <c r="P1330" s="180">
        <v>43592</v>
      </c>
      <c r="Q1330" s="173">
        <f t="shared" si="175"/>
        <v>-0.15442169517022383</v>
      </c>
      <c r="R1330"/>
    </row>
    <row r="1331" spans="1:18" x14ac:dyDescent="0.25">
      <c r="A1331" s="180">
        <v>43591</v>
      </c>
      <c r="B1331">
        <v>1.7219177750000001</v>
      </c>
      <c r="C1331">
        <v>1.3447099572500001</v>
      </c>
      <c r="D1331" s="180">
        <v>43591</v>
      </c>
      <c r="E1331" s="173">
        <f t="shared" si="176"/>
        <v>0.28051240025128471</v>
      </c>
      <c r="F1331"/>
      <c r="M1331" s="180">
        <v>43591</v>
      </c>
      <c r="N1331">
        <v>10.894849669999999</v>
      </c>
      <c r="O1331">
        <v>12.750122589249999</v>
      </c>
      <c r="P1331" s="180">
        <v>43591</v>
      </c>
      <c r="Q1331" s="173">
        <f t="shared" si="175"/>
        <v>-0.14551020245203247</v>
      </c>
      <c r="R1331"/>
    </row>
    <row r="1332" spans="1:18" x14ac:dyDescent="0.25">
      <c r="A1332" s="180">
        <v>43588</v>
      </c>
      <c r="B1332">
        <v>1.727815876</v>
      </c>
      <c r="C1332">
        <v>1.3576825529000001</v>
      </c>
      <c r="D1332" s="180">
        <v>43588</v>
      </c>
      <c r="E1332" s="173">
        <f t="shared" si="176"/>
        <v>0.27262140351542252</v>
      </c>
      <c r="F1332"/>
      <c r="M1332" s="180">
        <v>43588</v>
      </c>
      <c r="N1332">
        <v>10.932167899</v>
      </c>
      <c r="O1332">
        <v>12.805314986699999</v>
      </c>
      <c r="P1332" s="180">
        <v>43588</v>
      </c>
      <c r="Q1332" s="173">
        <f t="shared" si="175"/>
        <v>-0.14627887636075401</v>
      </c>
      <c r="R1332"/>
    </row>
    <row r="1333" spans="1:18" x14ac:dyDescent="0.25">
      <c r="A1333" s="180">
        <v>43587</v>
      </c>
      <c r="B1333">
        <v>1.708483212</v>
      </c>
      <c r="C1333">
        <v>1.3412929409500001</v>
      </c>
      <c r="D1333" s="180">
        <v>43587</v>
      </c>
      <c r="E1333" s="173">
        <f t="shared" si="176"/>
        <v>0.27375844592899251</v>
      </c>
      <c r="F1333"/>
      <c r="M1333" s="180">
        <v>43587</v>
      </c>
      <c r="N1333">
        <v>10.809847037000001</v>
      </c>
      <c r="O1333">
        <v>12.688917032599999</v>
      </c>
      <c r="P1333" s="180">
        <v>43587</v>
      </c>
      <c r="Q1333" s="173">
        <f t="shared" si="175"/>
        <v>-0.14808749956929704</v>
      </c>
      <c r="R1333"/>
    </row>
    <row r="1334" spans="1:18" x14ac:dyDescent="0.25">
      <c r="A1334" s="180">
        <v>43586</v>
      </c>
      <c r="B1334">
        <v>1.671783918</v>
      </c>
      <c r="C1334">
        <v>1.3250756959500001</v>
      </c>
      <c r="D1334" s="180">
        <v>43586</v>
      </c>
      <c r="E1334" s="173">
        <f t="shared" si="176"/>
        <v>0.26165163477806519</v>
      </c>
      <c r="F1334"/>
      <c r="M1334" s="180">
        <v>43586</v>
      </c>
      <c r="N1334">
        <v>10.577644722</v>
      </c>
      <c r="O1334">
        <v>12.567591309199999</v>
      </c>
      <c r="P1334" s="180">
        <v>43586</v>
      </c>
      <c r="Q1334" s="173">
        <f t="shared" si="175"/>
        <v>-0.15833953684850294</v>
      </c>
      <c r="R1334"/>
    </row>
    <row r="1335" spans="1:18" x14ac:dyDescent="0.25">
      <c r="A1335" s="180">
        <v>43585</v>
      </c>
      <c r="B1335">
        <v>1.6868568420000001</v>
      </c>
      <c r="C1335">
        <v>1.3462200993</v>
      </c>
      <c r="D1335" s="180">
        <v>43585</v>
      </c>
      <c r="E1335" s="173">
        <f t="shared" si="176"/>
        <v>0.25303198405455579</v>
      </c>
      <c r="F1335"/>
      <c r="M1335" s="180">
        <v>43585</v>
      </c>
      <c r="N1335">
        <v>10.67301353</v>
      </c>
      <c r="O1335">
        <v>12.7880370714</v>
      </c>
      <c r="P1335" s="180">
        <v>43585</v>
      </c>
      <c r="Q1335" s="173">
        <f t="shared" si="175"/>
        <v>-0.16539078903127175</v>
      </c>
      <c r="R1335"/>
    </row>
    <row r="1336" spans="1:18" x14ac:dyDescent="0.25">
      <c r="A1336" s="180">
        <v>43584</v>
      </c>
      <c r="B1336">
        <v>1.7061895060000001</v>
      </c>
      <c r="C1336">
        <v>1.3541055015500001</v>
      </c>
      <c r="D1336" s="180">
        <v>43584</v>
      </c>
      <c r="E1336" s="173">
        <f t="shared" si="176"/>
        <v>0.26001223984909666</v>
      </c>
      <c r="F1336"/>
      <c r="M1336" s="180">
        <v>43584</v>
      </c>
      <c r="N1336">
        <v>10.795334391999999</v>
      </c>
      <c r="O1336">
        <v>12.848006677500001</v>
      </c>
      <c r="P1336" s="180">
        <v>43584</v>
      </c>
      <c r="Q1336" s="173">
        <f t="shared" si="175"/>
        <v>-0.15976581714381674</v>
      </c>
      <c r="R1336"/>
    </row>
    <row r="1337" spans="1:18" x14ac:dyDescent="0.25">
      <c r="A1337" s="180">
        <v>43581</v>
      </c>
      <c r="B1337">
        <v>1.6675241789999999</v>
      </c>
      <c r="C1337">
        <v>1.3390087121000001</v>
      </c>
      <c r="D1337" s="180">
        <v>43581</v>
      </c>
      <c r="E1337" s="173">
        <f t="shared" si="176"/>
        <v>0.24534229234758381</v>
      </c>
      <c r="F1337"/>
      <c r="M1337" s="180">
        <v>43581</v>
      </c>
      <c r="N1337">
        <v>10.550692668</v>
      </c>
      <c r="O1337">
        <v>12.705149537100001</v>
      </c>
      <c r="P1337" s="180">
        <v>43581</v>
      </c>
      <c r="Q1337" s="173">
        <f t="shared" si="175"/>
        <v>-0.1695735152749539</v>
      </c>
      <c r="R1337"/>
    </row>
    <row r="1338" spans="1:18" x14ac:dyDescent="0.25">
      <c r="A1338" s="180">
        <v>43580</v>
      </c>
      <c r="B1338">
        <v>1.657038666</v>
      </c>
      <c r="C1338">
        <v>1.3308376089</v>
      </c>
      <c r="D1338" s="180">
        <v>43580</v>
      </c>
      <c r="E1338" s="173">
        <f t="shared" si="176"/>
        <v>0.24510958731442867</v>
      </c>
      <c r="F1338"/>
      <c r="M1338" s="180">
        <v>43580</v>
      </c>
      <c r="N1338">
        <v>10.484349149</v>
      </c>
      <c r="O1338">
        <v>12.589361299649999</v>
      </c>
      <c r="P1338" s="180">
        <v>43580</v>
      </c>
      <c r="Q1338" s="173">
        <f t="shared" si="175"/>
        <v>-0.16720563502363869</v>
      </c>
      <c r="R1338"/>
    </row>
    <row r="1339" spans="1:18" x14ac:dyDescent="0.25">
      <c r="A1339" s="180">
        <v>43579</v>
      </c>
      <c r="B1339">
        <v>1.664247456</v>
      </c>
      <c r="C1339">
        <v>1.3400823028</v>
      </c>
      <c r="D1339" s="180">
        <v>43579</v>
      </c>
      <c r="E1339" s="173">
        <f t="shared" si="176"/>
        <v>0.24189943596947863</v>
      </c>
      <c r="F1339"/>
      <c r="M1339" s="180">
        <v>43579</v>
      </c>
      <c r="N1339">
        <v>10.529960318000001</v>
      </c>
      <c r="O1339">
        <v>12.684742797749999</v>
      </c>
      <c r="P1339" s="180">
        <v>43579</v>
      </c>
      <c r="Q1339" s="173">
        <f t="shared" si="175"/>
        <v>-0.16987198827020844</v>
      </c>
      <c r="R1339"/>
    </row>
    <row r="1340" spans="1:18" x14ac:dyDescent="0.25">
      <c r="A1340" s="180">
        <v>43578</v>
      </c>
      <c r="B1340">
        <v>1.6730946069999999</v>
      </c>
      <c r="C1340">
        <v>1.344713609</v>
      </c>
      <c r="D1340" s="180">
        <v>43578</v>
      </c>
      <c r="E1340" s="173">
        <f t="shared" si="176"/>
        <v>0.24420143873177672</v>
      </c>
      <c r="F1340"/>
      <c r="M1340" s="180">
        <v>43578</v>
      </c>
      <c r="N1340">
        <v>10.585937661999999</v>
      </c>
      <c r="O1340">
        <v>12.727107977299999</v>
      </c>
      <c r="P1340" s="180">
        <v>43578</v>
      </c>
      <c r="Q1340" s="173">
        <f t="shared" si="175"/>
        <v>-0.16823698825522498</v>
      </c>
      <c r="R1340"/>
    </row>
    <row r="1341" spans="1:18" x14ac:dyDescent="0.25">
      <c r="A1341" s="180">
        <v>43577</v>
      </c>
      <c r="B1341">
        <v>1.6399997079999999</v>
      </c>
      <c r="C1341">
        <v>1.3155507311500001</v>
      </c>
      <c r="D1341" s="180">
        <v>43577</v>
      </c>
      <c r="E1341" s="173">
        <f t="shared" si="176"/>
        <v>0.24662597128913452</v>
      </c>
      <c r="F1341"/>
      <c r="M1341" s="180">
        <v>43577</v>
      </c>
      <c r="N1341">
        <v>10.376540931999999</v>
      </c>
      <c r="O1341">
        <v>12.474963120350001</v>
      </c>
      <c r="P1341" s="180">
        <v>43577</v>
      </c>
      <c r="Q1341" s="173">
        <f t="shared" si="175"/>
        <v>-0.16821069273759326</v>
      </c>
      <c r="R1341"/>
    </row>
    <row r="1342" spans="1:18" x14ac:dyDescent="0.25">
      <c r="A1342" s="180">
        <v>43573</v>
      </c>
      <c r="B1342">
        <v>1.63016954</v>
      </c>
      <c r="C1342">
        <v>1.3229982197000001</v>
      </c>
      <c r="D1342" s="180">
        <v>43573</v>
      </c>
      <c r="E1342" s="173">
        <f t="shared" si="176"/>
        <v>0.23217818113893862</v>
      </c>
      <c r="F1342"/>
      <c r="M1342" s="180">
        <v>43573</v>
      </c>
      <c r="N1342">
        <v>10.314343882999999</v>
      </c>
      <c r="O1342">
        <v>12.548923027800001</v>
      </c>
      <c r="P1342" s="180">
        <v>43573</v>
      </c>
      <c r="Q1342" s="173">
        <f t="shared" si="175"/>
        <v>-0.17806939606288699</v>
      </c>
      <c r="R1342"/>
    </row>
    <row r="1343" spans="1:18" x14ac:dyDescent="0.25">
      <c r="A1343" s="180">
        <v>43572</v>
      </c>
      <c r="B1343">
        <v>1.6996360610000001</v>
      </c>
      <c r="C1343">
        <v>1.3396469988999999</v>
      </c>
      <c r="D1343" s="180">
        <v>43572</v>
      </c>
      <c r="E1343" s="173">
        <f t="shared" si="176"/>
        <v>0.26871934352526555</v>
      </c>
      <c r="F1343"/>
      <c r="M1343" s="180">
        <v>43572</v>
      </c>
      <c r="N1343">
        <v>10.753869693</v>
      </c>
      <c r="O1343">
        <v>12.7024846048</v>
      </c>
      <c r="P1343" s="180">
        <v>43572</v>
      </c>
      <c r="Q1343" s="173">
        <f t="shared" ref="Q1343:Q1406" si="177">(N1343-O1343)/O1343</f>
        <v>-0.1534042332996538</v>
      </c>
      <c r="R1343"/>
    </row>
    <row r="1344" spans="1:18" x14ac:dyDescent="0.25">
      <c r="A1344" s="180">
        <v>43571</v>
      </c>
      <c r="B1344">
        <v>1.7025851110000001</v>
      </c>
      <c r="C1344">
        <v>1.3416649643</v>
      </c>
      <c r="D1344" s="180">
        <v>43571</v>
      </c>
      <c r="E1344" s="173">
        <f t="shared" ref="E1344:E1407" si="178">(B1344-C1344)/C1344</f>
        <v>0.26900914632462392</v>
      </c>
      <c r="F1344"/>
      <c r="M1344" s="180">
        <v>43571</v>
      </c>
      <c r="N1344">
        <v>10.772528808000001</v>
      </c>
      <c r="O1344">
        <v>12.728118756200001</v>
      </c>
      <c r="P1344" s="180">
        <v>43571</v>
      </c>
      <c r="Q1344" s="173">
        <f t="shared" si="177"/>
        <v>-0.15364328269229979</v>
      </c>
      <c r="R1344"/>
    </row>
    <row r="1345" spans="1:18" x14ac:dyDescent="0.25">
      <c r="A1345" s="180">
        <v>43570</v>
      </c>
      <c r="B1345">
        <v>1.6691625400000001</v>
      </c>
      <c r="C1345">
        <v>1.3191428656999999</v>
      </c>
      <c r="D1345" s="180">
        <v>43570</v>
      </c>
      <c r="E1345" s="173">
        <f t="shared" si="178"/>
        <v>0.26533871607171455</v>
      </c>
      <c r="F1345"/>
      <c r="M1345" s="180">
        <v>43570</v>
      </c>
      <c r="N1345">
        <v>10.561058843</v>
      </c>
      <c r="O1345">
        <v>12.52458565005</v>
      </c>
      <c r="P1345" s="180">
        <v>43570</v>
      </c>
      <c r="Q1345" s="173">
        <f t="shared" si="177"/>
        <v>-0.15677379371365963</v>
      </c>
      <c r="R1345"/>
    </row>
    <row r="1346" spans="1:18" x14ac:dyDescent="0.25">
      <c r="A1346" s="180">
        <v>43567</v>
      </c>
      <c r="B1346">
        <v>1.7081555399999999</v>
      </c>
      <c r="C1346">
        <v>1.34068782385</v>
      </c>
      <c r="D1346" s="180">
        <v>43567</v>
      </c>
      <c r="E1346" s="173">
        <f t="shared" si="178"/>
        <v>0.27408894868214551</v>
      </c>
      <c r="F1346"/>
      <c r="M1346" s="180">
        <v>43567</v>
      </c>
      <c r="N1346">
        <v>10.807773802</v>
      </c>
      <c r="O1346">
        <v>12.72598806415</v>
      </c>
      <c r="P1346" s="180">
        <v>43567</v>
      </c>
      <c r="Q1346" s="173">
        <f t="shared" si="177"/>
        <v>-0.15073204944720514</v>
      </c>
      <c r="R1346"/>
    </row>
    <row r="1347" spans="1:18" x14ac:dyDescent="0.25">
      <c r="A1347" s="180">
        <v>43566</v>
      </c>
      <c r="B1347">
        <v>1.663919784</v>
      </c>
      <c r="C1347">
        <v>1.3148367677499999</v>
      </c>
      <c r="D1347" s="180">
        <v>43566</v>
      </c>
      <c r="E1347" s="173">
        <f t="shared" si="178"/>
        <v>0.2654953259691426</v>
      </c>
      <c r="F1347"/>
      <c r="M1347" s="180">
        <v>43566</v>
      </c>
      <c r="N1347">
        <v>10.527887083</v>
      </c>
      <c r="O1347">
        <v>12.489237434350001</v>
      </c>
      <c r="P1347" s="180">
        <v>43566</v>
      </c>
      <c r="Q1347" s="173">
        <f t="shared" si="177"/>
        <v>-0.15704324316515639</v>
      </c>
      <c r="R1347"/>
    </row>
    <row r="1348" spans="1:18" x14ac:dyDescent="0.25">
      <c r="A1348" s="180">
        <v>43565</v>
      </c>
      <c r="B1348">
        <v>1.656710994</v>
      </c>
      <c r="C1348">
        <v>1.30648399755</v>
      </c>
      <c r="D1348" s="180">
        <v>43565</v>
      </c>
      <c r="E1348" s="173">
        <f t="shared" si="178"/>
        <v>0.26806833999250462</v>
      </c>
      <c r="F1348"/>
      <c r="M1348" s="180">
        <v>43565</v>
      </c>
      <c r="N1348">
        <v>10.482275914000001</v>
      </c>
      <c r="O1348">
        <v>12.40692053375</v>
      </c>
      <c r="P1348" s="180">
        <v>43565</v>
      </c>
      <c r="Q1348" s="173">
        <f t="shared" si="177"/>
        <v>-0.15512669840307863</v>
      </c>
      <c r="R1348"/>
    </row>
    <row r="1349" spans="1:18" x14ac:dyDescent="0.25">
      <c r="A1349" s="180">
        <v>43564</v>
      </c>
      <c r="B1349">
        <v>1.6462254810000001</v>
      </c>
      <c r="C1349">
        <v>1.2971556742499999</v>
      </c>
      <c r="D1349" s="180">
        <v>43564</v>
      </c>
      <c r="E1349" s="173">
        <f t="shared" si="178"/>
        <v>0.26910402018772978</v>
      </c>
      <c r="F1349"/>
      <c r="M1349" s="180">
        <v>43564</v>
      </c>
      <c r="N1349">
        <v>10.415932396000001</v>
      </c>
      <c r="O1349">
        <v>12.313901692150001</v>
      </c>
      <c r="P1349" s="180">
        <v>43564</v>
      </c>
      <c r="Q1349" s="173">
        <f t="shared" si="177"/>
        <v>-0.15413224367057748</v>
      </c>
      <c r="R1349"/>
    </row>
    <row r="1350" spans="1:18" x14ac:dyDescent="0.25">
      <c r="A1350" s="180">
        <v>43563</v>
      </c>
      <c r="B1350">
        <v>1.675060641</v>
      </c>
      <c r="C1350">
        <v>1.3175470758500001</v>
      </c>
      <c r="D1350" s="180">
        <v>43563</v>
      </c>
      <c r="E1350" s="173">
        <f t="shared" si="178"/>
        <v>0.27134784912285143</v>
      </c>
      <c r="F1350"/>
      <c r="M1350" s="180">
        <v>43563</v>
      </c>
      <c r="N1350">
        <v>10.598377072</v>
      </c>
      <c r="O1350">
        <v>12.5058035302</v>
      </c>
      <c r="P1350" s="180">
        <v>43563</v>
      </c>
      <c r="Q1350" s="173">
        <f t="shared" si="177"/>
        <v>-0.15252330276849432</v>
      </c>
      <c r="R1350"/>
    </row>
    <row r="1351" spans="1:18" x14ac:dyDescent="0.25">
      <c r="A1351" s="180">
        <v>43560</v>
      </c>
      <c r="B1351">
        <v>1.682924775</v>
      </c>
      <c r="C1351">
        <v>1.3169621345</v>
      </c>
      <c r="D1351" s="180">
        <v>43560</v>
      </c>
      <c r="E1351" s="173">
        <f t="shared" si="178"/>
        <v>0.27788395042879649</v>
      </c>
      <c r="F1351"/>
      <c r="M1351" s="180">
        <v>43560</v>
      </c>
      <c r="N1351">
        <v>10.648134711000001</v>
      </c>
      <c r="O1351">
        <v>12.500251108400001</v>
      </c>
      <c r="P1351" s="180">
        <v>43560</v>
      </c>
      <c r="Q1351" s="173">
        <f t="shared" si="177"/>
        <v>-0.14816633532708814</v>
      </c>
      <c r="R1351"/>
    </row>
    <row r="1352" spans="1:18" x14ac:dyDescent="0.25">
      <c r="A1352" s="180">
        <v>43559</v>
      </c>
      <c r="B1352">
        <v>1.6914442540000001</v>
      </c>
      <c r="C1352">
        <v>1.3123352179500001</v>
      </c>
      <c r="D1352" s="180">
        <v>43559</v>
      </c>
      <c r="E1352" s="173">
        <f t="shared" si="178"/>
        <v>0.28888124837662021</v>
      </c>
      <c r="F1352"/>
      <c r="M1352" s="180">
        <v>43559</v>
      </c>
      <c r="N1352">
        <v>10.702038819</v>
      </c>
      <c r="O1352">
        <v>12.4566292379</v>
      </c>
      <c r="P1352" s="180">
        <v>43559</v>
      </c>
      <c r="Q1352" s="173">
        <f t="shared" si="177"/>
        <v>-0.1408559559243811</v>
      </c>
      <c r="R1352"/>
    </row>
    <row r="1353" spans="1:18" x14ac:dyDescent="0.25">
      <c r="A1353" s="180">
        <v>43558</v>
      </c>
      <c r="B1353">
        <v>1.652123582</v>
      </c>
      <c r="C1353">
        <v>1.2977074875000001</v>
      </c>
      <c r="D1353" s="180">
        <v>43558</v>
      </c>
      <c r="E1353" s="173">
        <f t="shared" si="178"/>
        <v>0.27310938552321473</v>
      </c>
      <c r="F1353"/>
      <c r="M1353" s="180">
        <v>43558</v>
      </c>
      <c r="N1353">
        <v>10.453250625000001</v>
      </c>
      <c r="O1353">
        <v>12.3165676086</v>
      </c>
      <c r="P1353" s="180">
        <v>43558</v>
      </c>
      <c r="Q1353" s="173">
        <f t="shared" si="177"/>
        <v>-0.1512854102549597</v>
      </c>
      <c r="R1353"/>
    </row>
    <row r="1354" spans="1:18" x14ac:dyDescent="0.25">
      <c r="A1354" s="180">
        <v>43557</v>
      </c>
      <c r="B1354">
        <v>1.6580216830000001</v>
      </c>
      <c r="C1354">
        <v>1.2936019783499999</v>
      </c>
      <c r="D1354" s="180">
        <v>43557</v>
      </c>
      <c r="E1354" s="173">
        <f t="shared" si="178"/>
        <v>0.28170929756525309</v>
      </c>
      <c r="F1354"/>
      <c r="M1354" s="180">
        <v>43557</v>
      </c>
      <c r="N1354">
        <v>10.490568853999999</v>
      </c>
      <c r="O1354">
        <v>12.281624186849999</v>
      </c>
      <c r="P1354" s="180">
        <v>43557</v>
      </c>
      <c r="Q1354" s="173">
        <f t="shared" si="177"/>
        <v>-0.14583212330887738</v>
      </c>
      <c r="R1354"/>
    </row>
    <row r="1355" spans="1:18" x14ac:dyDescent="0.25">
      <c r="A1355" s="180">
        <v>43556</v>
      </c>
      <c r="B1355">
        <v>1.6416380690000001</v>
      </c>
      <c r="C1355">
        <v>1.2933920229</v>
      </c>
      <c r="D1355" s="180">
        <v>43556</v>
      </c>
      <c r="E1355" s="173">
        <f t="shared" si="178"/>
        <v>0.26925018860033989</v>
      </c>
      <c r="F1355"/>
      <c r="M1355" s="180">
        <v>43556</v>
      </c>
      <c r="N1355">
        <v>10.386907107000001</v>
      </c>
      <c r="O1355">
        <v>12.280143568350001</v>
      </c>
      <c r="P1355" s="180">
        <v>43556</v>
      </c>
      <c r="Q1355" s="173">
        <f t="shared" si="177"/>
        <v>-0.15417054782889492</v>
      </c>
      <c r="R1355"/>
    </row>
    <row r="1356" spans="1:18" x14ac:dyDescent="0.25">
      <c r="A1356" s="180">
        <v>43553</v>
      </c>
      <c r="B1356">
        <v>1.571843876</v>
      </c>
      <c r="C1356">
        <v>1.2597055633000001</v>
      </c>
      <c r="D1356" s="180">
        <v>43553</v>
      </c>
      <c r="E1356" s="173">
        <f t="shared" si="178"/>
        <v>0.24778672238479579</v>
      </c>
      <c r="F1356"/>
      <c r="M1356" s="180">
        <v>43553</v>
      </c>
      <c r="N1356">
        <v>9.9453080620000005</v>
      </c>
      <c r="O1356">
        <v>11.9613872569</v>
      </c>
      <c r="P1356" s="180">
        <v>43553</v>
      </c>
      <c r="Q1356" s="173">
        <f t="shared" si="177"/>
        <v>-0.16854894433227316</v>
      </c>
      <c r="R1356"/>
    </row>
    <row r="1357" spans="1:18" x14ac:dyDescent="0.25">
      <c r="A1357" s="180">
        <v>43552</v>
      </c>
      <c r="B1357">
        <v>1.5862614559999999</v>
      </c>
      <c r="C1357">
        <v>1.2634268532499999</v>
      </c>
      <c r="D1357" s="180">
        <v>43552</v>
      </c>
      <c r="E1357" s="173">
        <f t="shared" si="178"/>
        <v>0.25552298648675253</v>
      </c>
      <c r="F1357"/>
      <c r="M1357" s="180">
        <v>43552</v>
      </c>
      <c r="N1357">
        <v>10.0365304</v>
      </c>
      <c r="O1357">
        <v>12.002599052600001</v>
      </c>
      <c r="P1357" s="180">
        <v>43552</v>
      </c>
      <c r="Q1357" s="173">
        <f t="shared" si="177"/>
        <v>-0.1638035765407086</v>
      </c>
      <c r="R1357"/>
    </row>
    <row r="1358" spans="1:18" x14ac:dyDescent="0.25">
      <c r="A1358" s="180">
        <v>43551</v>
      </c>
      <c r="B1358">
        <v>1.552838884</v>
      </c>
      <c r="C1358">
        <v>1.2511943041</v>
      </c>
      <c r="D1358" s="180">
        <v>43551</v>
      </c>
      <c r="E1358" s="173">
        <f t="shared" si="178"/>
        <v>0.24108532057055426</v>
      </c>
      <c r="F1358"/>
      <c r="M1358" s="180">
        <v>43551</v>
      </c>
      <c r="N1358">
        <v>9.8250604349999993</v>
      </c>
      <c r="O1358">
        <v>11.886538972549999</v>
      </c>
      <c r="P1358" s="180">
        <v>43551</v>
      </c>
      <c r="Q1358" s="173">
        <f t="shared" si="177"/>
        <v>-0.1734296705130606</v>
      </c>
      <c r="R1358"/>
    </row>
    <row r="1359" spans="1:18" x14ac:dyDescent="0.25">
      <c r="A1359" s="180">
        <v>43550</v>
      </c>
      <c r="B1359">
        <v>1.5548049180000001</v>
      </c>
      <c r="C1359">
        <v>1.2523914888500001</v>
      </c>
      <c r="D1359" s="180">
        <v>43550</v>
      </c>
      <c r="E1359" s="173">
        <f t="shared" si="178"/>
        <v>0.24146876742805806</v>
      </c>
      <c r="F1359"/>
      <c r="M1359" s="180">
        <v>43550</v>
      </c>
      <c r="N1359">
        <v>9.837499845</v>
      </c>
      <c r="O1359">
        <v>11.8945265476</v>
      </c>
      <c r="P1359" s="180">
        <v>43550</v>
      </c>
      <c r="Q1359" s="173">
        <f t="shared" si="177"/>
        <v>-0.17293893072314453</v>
      </c>
      <c r="R1359"/>
    </row>
    <row r="1360" spans="1:18" x14ac:dyDescent="0.25">
      <c r="A1360" s="180">
        <v>43549</v>
      </c>
      <c r="B1360">
        <v>1.5181056239999999</v>
      </c>
      <c r="C1360">
        <v>1.22313043415</v>
      </c>
      <c r="D1360" s="180">
        <v>43549</v>
      </c>
      <c r="E1360" s="173">
        <f t="shared" si="178"/>
        <v>0.24116413230694356</v>
      </c>
      <c r="F1360"/>
      <c r="M1360" s="180">
        <v>43549</v>
      </c>
      <c r="N1360">
        <v>9.6052975299999996</v>
      </c>
      <c r="O1360">
        <v>11.619714424350001</v>
      </c>
      <c r="P1360" s="180">
        <v>43549</v>
      </c>
      <c r="Q1360" s="173">
        <f t="shared" si="177"/>
        <v>-0.17336199675687694</v>
      </c>
      <c r="R1360"/>
    </row>
    <row r="1361" spans="1:18" x14ac:dyDescent="0.25">
      <c r="A1361" s="180">
        <v>43546</v>
      </c>
      <c r="B1361">
        <v>1.5279357920000001</v>
      </c>
      <c r="C1361">
        <v>1.2193924586</v>
      </c>
      <c r="D1361" s="180">
        <v>43546</v>
      </c>
      <c r="E1361" s="173">
        <f t="shared" si="178"/>
        <v>0.25303037690936891</v>
      </c>
      <c r="F1361"/>
      <c r="M1361" s="180">
        <v>43546</v>
      </c>
      <c r="N1361">
        <v>9.6674945779999994</v>
      </c>
      <c r="O1361">
        <v>11.5951028232</v>
      </c>
      <c r="P1361" s="180">
        <v>43546</v>
      </c>
      <c r="Q1361" s="173">
        <f t="shared" si="177"/>
        <v>-0.16624330759216344</v>
      </c>
      <c r="R1361"/>
    </row>
    <row r="1362" spans="1:18" x14ac:dyDescent="0.25">
      <c r="A1362" s="180">
        <v>43545</v>
      </c>
      <c r="B1362">
        <v>1.6187010100000001</v>
      </c>
      <c r="C1362">
        <v>1.27065616135</v>
      </c>
      <c r="D1362" s="180">
        <v>43545</v>
      </c>
      <c r="E1362" s="173">
        <f t="shared" si="178"/>
        <v>0.27390954314519056</v>
      </c>
      <c r="F1362"/>
      <c r="M1362" s="180">
        <v>43545</v>
      </c>
      <c r="N1362">
        <v>10.24178066</v>
      </c>
      <c r="O1362">
        <v>12.07819718745</v>
      </c>
      <c r="P1362" s="180">
        <v>43545</v>
      </c>
      <c r="Q1362" s="173">
        <f t="shared" si="177"/>
        <v>-0.15204392666797586</v>
      </c>
      <c r="R1362"/>
    </row>
    <row r="1363" spans="1:18" x14ac:dyDescent="0.25">
      <c r="A1363" s="180">
        <v>43544</v>
      </c>
      <c r="B1363">
        <v>1.6504852210000001</v>
      </c>
      <c r="C1363">
        <v>1.2865560762999999</v>
      </c>
      <c r="D1363" s="180">
        <v>43544</v>
      </c>
      <c r="E1363" s="173">
        <f t="shared" si="178"/>
        <v>0.28287079856373004</v>
      </c>
      <c r="F1363"/>
      <c r="M1363" s="180">
        <v>43544</v>
      </c>
      <c r="N1363">
        <v>10.442884449999999</v>
      </c>
      <c r="O1363">
        <v>12.2128633542</v>
      </c>
      <c r="P1363" s="180">
        <v>43544</v>
      </c>
      <c r="Q1363" s="173">
        <f t="shared" si="177"/>
        <v>-0.14492743043680295</v>
      </c>
      <c r="R1363"/>
    </row>
    <row r="1364" spans="1:18" x14ac:dyDescent="0.25">
      <c r="A1364" s="180">
        <v>43543</v>
      </c>
      <c r="B1364">
        <v>1.7035681279999999</v>
      </c>
      <c r="C1364">
        <v>1.3327143438</v>
      </c>
      <c r="D1364" s="180">
        <v>43543</v>
      </c>
      <c r="E1364" s="173">
        <f t="shared" si="178"/>
        <v>0.27826952259144727</v>
      </c>
      <c r="F1364"/>
      <c r="M1364" s="180">
        <v>43543</v>
      </c>
      <c r="N1364">
        <v>10.778748512</v>
      </c>
      <c r="O1364">
        <v>12.64331755175</v>
      </c>
      <c r="P1364" s="180">
        <v>43543</v>
      </c>
      <c r="Q1364" s="173">
        <f t="shared" si="177"/>
        <v>-0.14747466652784652</v>
      </c>
      <c r="R1364"/>
    </row>
    <row r="1365" spans="1:18" x14ac:dyDescent="0.25">
      <c r="A1365" s="180">
        <v>43542</v>
      </c>
      <c r="B1365">
        <v>1.7559956910000001</v>
      </c>
      <c r="C1365">
        <v>1.36480912375</v>
      </c>
      <c r="D1365" s="180">
        <v>43542</v>
      </c>
      <c r="E1365" s="173">
        <f t="shared" si="178"/>
        <v>0.28662364607818669</v>
      </c>
      <c r="F1365"/>
      <c r="M1365" s="180">
        <v>43542</v>
      </c>
      <c r="N1365">
        <v>11.110466105</v>
      </c>
      <c r="O1365">
        <v>12.9443749007</v>
      </c>
      <c r="P1365" s="180">
        <v>43542</v>
      </c>
      <c r="Q1365" s="173">
        <f t="shared" si="177"/>
        <v>-0.14167611875957226</v>
      </c>
      <c r="R1365"/>
    </row>
    <row r="1366" spans="1:18" x14ac:dyDescent="0.25">
      <c r="A1366" s="180">
        <v>43539</v>
      </c>
      <c r="B1366">
        <v>1.717002691</v>
      </c>
      <c r="C1366">
        <v>1.3467789399500001</v>
      </c>
      <c r="D1366" s="180">
        <v>43539</v>
      </c>
      <c r="E1366" s="173">
        <f t="shared" si="178"/>
        <v>0.27489570861847951</v>
      </c>
      <c r="F1366"/>
      <c r="M1366" s="180">
        <v>43539</v>
      </c>
      <c r="N1366">
        <v>10.863751145</v>
      </c>
      <c r="O1366">
        <v>12.774969459699999</v>
      </c>
      <c r="P1366" s="180">
        <v>43539</v>
      </c>
      <c r="Q1366" s="173">
        <f t="shared" si="177"/>
        <v>-0.1496064879629764</v>
      </c>
      <c r="R1366"/>
    </row>
    <row r="1367" spans="1:18" x14ac:dyDescent="0.25">
      <c r="A1367" s="180">
        <v>43538</v>
      </c>
      <c r="B1367">
        <v>1.728143548</v>
      </c>
      <c r="C1367">
        <v>1.3466573336500001</v>
      </c>
      <c r="D1367" s="180">
        <v>43538</v>
      </c>
      <c r="E1367" s="173">
        <f t="shared" si="178"/>
        <v>0.2832838056256034</v>
      </c>
      <c r="F1367"/>
      <c r="M1367" s="180">
        <v>43538</v>
      </c>
      <c r="N1367">
        <v>10.934241134000001</v>
      </c>
      <c r="O1367">
        <v>12.774704224900001</v>
      </c>
      <c r="P1367" s="180">
        <v>43538</v>
      </c>
      <c r="Q1367" s="173">
        <f t="shared" si="177"/>
        <v>-0.14407089655450767</v>
      </c>
      <c r="R1367"/>
    </row>
    <row r="1368" spans="1:18" x14ac:dyDescent="0.25">
      <c r="A1368" s="180">
        <v>43537</v>
      </c>
      <c r="B1368">
        <v>1.7271605320000001</v>
      </c>
      <c r="C1368">
        <v>1.3432321867000001</v>
      </c>
      <c r="D1368" s="180">
        <v>43537</v>
      </c>
      <c r="E1368" s="173">
        <f t="shared" si="178"/>
        <v>0.28582425964882513</v>
      </c>
      <c r="F1368"/>
      <c r="M1368" s="180">
        <v>43537</v>
      </c>
      <c r="N1368">
        <v>10.928021428999999</v>
      </c>
      <c r="O1368">
        <v>12.743808233399999</v>
      </c>
      <c r="P1368" s="180">
        <v>43537</v>
      </c>
      <c r="Q1368" s="173">
        <f t="shared" si="177"/>
        <v>-0.14248384557773239</v>
      </c>
      <c r="R1368"/>
    </row>
    <row r="1369" spans="1:18" x14ac:dyDescent="0.25">
      <c r="A1369" s="180">
        <v>43536</v>
      </c>
      <c r="B1369">
        <v>1.7002914060000001</v>
      </c>
      <c r="C1369">
        <v>1.3346456139</v>
      </c>
      <c r="D1369" s="180">
        <v>43536</v>
      </c>
      <c r="E1369" s="173">
        <f t="shared" si="178"/>
        <v>0.27396470515610333</v>
      </c>
      <c r="F1369"/>
      <c r="M1369" s="180">
        <v>43536</v>
      </c>
      <c r="N1369">
        <v>10.758016163000001</v>
      </c>
      <c r="O1369">
        <v>12.657571574549999</v>
      </c>
      <c r="P1369" s="180">
        <v>43536</v>
      </c>
      <c r="Q1369" s="173">
        <f t="shared" si="177"/>
        <v>-0.15007265812103707</v>
      </c>
      <c r="R1369"/>
    </row>
    <row r="1370" spans="1:18" x14ac:dyDescent="0.25">
      <c r="A1370" s="180">
        <v>43535</v>
      </c>
      <c r="B1370">
        <v>1.7071725230000001</v>
      </c>
      <c r="C1370">
        <v>1.33400984235</v>
      </c>
      <c r="D1370" s="180">
        <v>43535</v>
      </c>
      <c r="E1370" s="173">
        <f t="shared" si="178"/>
        <v>0.27973008054620829</v>
      </c>
      <c r="F1370"/>
      <c r="M1370" s="180">
        <v>43535</v>
      </c>
      <c r="N1370">
        <v>10.801554097</v>
      </c>
      <c r="O1370">
        <v>12.653306837700001</v>
      </c>
      <c r="P1370" s="180">
        <v>43535</v>
      </c>
      <c r="Q1370" s="173">
        <f t="shared" si="177"/>
        <v>-0.14634535971124799</v>
      </c>
      <c r="R1370"/>
    </row>
    <row r="1371" spans="1:18" x14ac:dyDescent="0.25">
      <c r="A1371" s="180">
        <v>43532</v>
      </c>
      <c r="B1371">
        <v>1.7107769180000001</v>
      </c>
      <c r="C1371">
        <v>1.3277052126</v>
      </c>
      <c r="D1371" s="180">
        <v>43532</v>
      </c>
      <c r="E1371" s="173">
        <f t="shared" si="178"/>
        <v>0.28852165508173599</v>
      </c>
      <c r="F1371"/>
      <c r="M1371" s="180">
        <v>43532</v>
      </c>
      <c r="N1371">
        <v>10.824359681000001</v>
      </c>
      <c r="O1371">
        <v>12.600157219250001</v>
      </c>
      <c r="P1371" s="180">
        <v>43532</v>
      </c>
      <c r="Q1371" s="173">
        <f t="shared" si="177"/>
        <v>-0.1409345540178665</v>
      </c>
      <c r="R1371"/>
    </row>
    <row r="1372" spans="1:18" x14ac:dyDescent="0.25">
      <c r="A1372" s="180">
        <v>43531</v>
      </c>
      <c r="B1372">
        <v>1.7107769180000001</v>
      </c>
      <c r="C1372">
        <v>1.3239546223500001</v>
      </c>
      <c r="D1372" s="180">
        <v>43531</v>
      </c>
      <c r="E1372" s="173">
        <f t="shared" si="178"/>
        <v>0.29217186837068188</v>
      </c>
      <c r="F1372"/>
      <c r="M1372" s="180">
        <v>43531</v>
      </c>
      <c r="N1372">
        <v>10.824359681000001</v>
      </c>
      <c r="O1372">
        <v>12.56552403355</v>
      </c>
      <c r="P1372" s="180">
        <v>43531</v>
      </c>
      <c r="Q1372" s="173">
        <f t="shared" si="177"/>
        <v>-0.13856679179484147</v>
      </c>
      <c r="R1372"/>
    </row>
    <row r="1373" spans="1:18" x14ac:dyDescent="0.25">
      <c r="A1373" s="180">
        <v>43530</v>
      </c>
      <c r="B1373">
        <v>1.7455101790000001</v>
      </c>
      <c r="C1373">
        <v>1.3455774405000001</v>
      </c>
      <c r="D1373" s="180">
        <v>43530</v>
      </c>
      <c r="E1373" s="173">
        <f t="shared" si="178"/>
        <v>0.29722015728161277</v>
      </c>
      <c r="F1373"/>
      <c r="M1373" s="180">
        <v>43530</v>
      </c>
      <c r="N1373">
        <v>11.044122586</v>
      </c>
      <c r="O1373">
        <v>12.769110307949999</v>
      </c>
      <c r="P1373" s="180">
        <v>43530</v>
      </c>
      <c r="Q1373" s="173">
        <f t="shared" si="177"/>
        <v>-0.13509067431863503</v>
      </c>
      <c r="R1373"/>
    </row>
    <row r="1374" spans="1:18" x14ac:dyDescent="0.25">
      <c r="A1374" s="180">
        <v>43529</v>
      </c>
      <c r="B1374">
        <v>1.7848308509999999</v>
      </c>
      <c r="C1374">
        <v>1.3718361245999999</v>
      </c>
      <c r="D1374" s="180">
        <v>43529</v>
      </c>
      <c r="E1374" s="173">
        <f t="shared" si="178"/>
        <v>0.30105252296109425</v>
      </c>
      <c r="F1374"/>
      <c r="M1374" s="180">
        <v>43529</v>
      </c>
      <c r="N1374">
        <v>11.29291078</v>
      </c>
      <c r="O1374">
        <v>13.0127374949</v>
      </c>
      <c r="P1374" s="180">
        <v>43529</v>
      </c>
      <c r="Q1374" s="173">
        <f t="shared" si="177"/>
        <v>-0.13216486658353332</v>
      </c>
      <c r="R1374"/>
    </row>
    <row r="1375" spans="1:18" x14ac:dyDescent="0.25">
      <c r="A1375" s="180">
        <v>43528</v>
      </c>
      <c r="B1375">
        <v>1.7900736070000001</v>
      </c>
      <c r="C1375">
        <v>1.3735232394000001</v>
      </c>
      <c r="D1375" s="180">
        <v>43528</v>
      </c>
      <c r="E1375" s="173">
        <f t="shared" si="178"/>
        <v>0.30327143775300286</v>
      </c>
      <c r="F1375"/>
      <c r="M1375" s="180">
        <v>43528</v>
      </c>
      <c r="N1375">
        <v>11.32608254</v>
      </c>
      <c r="O1375">
        <v>13.032302529900001</v>
      </c>
      <c r="P1375" s="180">
        <v>43528</v>
      </c>
      <c r="Q1375" s="173">
        <f t="shared" si="177"/>
        <v>-0.13092237430687492</v>
      </c>
      <c r="R1375"/>
    </row>
    <row r="1376" spans="1:18" x14ac:dyDescent="0.25">
      <c r="A1376" s="180">
        <v>43525</v>
      </c>
      <c r="B1376">
        <v>1.794333347</v>
      </c>
      <c r="C1376">
        <v>1.3913132436</v>
      </c>
      <c r="D1376" s="180">
        <v>43525</v>
      </c>
      <c r="E1376" s="173">
        <f t="shared" si="178"/>
        <v>0.28966884722321207</v>
      </c>
      <c r="F1376"/>
      <c r="M1376" s="180">
        <v>43525</v>
      </c>
      <c r="N1376">
        <v>11.353034594</v>
      </c>
      <c r="O1376">
        <v>13.22849438405</v>
      </c>
      <c r="P1376" s="180">
        <v>43525</v>
      </c>
      <c r="Q1376" s="173">
        <f t="shared" si="177"/>
        <v>-0.14177424396167859</v>
      </c>
      <c r="R1376"/>
    </row>
    <row r="1377" spans="1:18" x14ac:dyDescent="0.25">
      <c r="A1377" s="180">
        <v>43524</v>
      </c>
      <c r="B1377">
        <v>1.789418263</v>
      </c>
      <c r="C1377">
        <v>1.39595503695</v>
      </c>
      <c r="D1377" s="180">
        <v>43524</v>
      </c>
      <c r="E1377" s="173">
        <f t="shared" si="178"/>
        <v>0.28185952672922154</v>
      </c>
      <c r="F1377"/>
      <c r="M1377" s="180">
        <v>43524</v>
      </c>
      <c r="N1377">
        <v>11.32193607</v>
      </c>
      <c r="O1377">
        <v>13.410839393850001</v>
      </c>
      <c r="P1377" s="180">
        <v>43524</v>
      </c>
      <c r="Q1377" s="173">
        <f t="shared" si="177"/>
        <v>-0.15576231006151184</v>
      </c>
      <c r="R1377"/>
    </row>
    <row r="1378" spans="1:18" x14ac:dyDescent="0.25">
      <c r="A1378" s="180">
        <v>43523</v>
      </c>
      <c r="B1378">
        <v>1.890465514</v>
      </c>
      <c r="C1378">
        <v>1.40037028635</v>
      </c>
      <c r="D1378" s="180">
        <v>43523</v>
      </c>
      <c r="E1378" s="173">
        <f t="shared" si="178"/>
        <v>0.34997545465450447</v>
      </c>
      <c r="F1378"/>
      <c r="M1378" s="180">
        <v>43523</v>
      </c>
      <c r="N1378">
        <v>12.305210102</v>
      </c>
      <c r="O1378">
        <v>13.384969598350001</v>
      </c>
      <c r="P1378" s="180">
        <v>43523</v>
      </c>
      <c r="Q1378" s="173">
        <f t="shared" si="177"/>
        <v>-8.0669551650166246E-2</v>
      </c>
      <c r="R1378"/>
    </row>
    <row r="1379" spans="1:18" x14ac:dyDescent="0.25">
      <c r="A1379" s="180">
        <v>43522</v>
      </c>
      <c r="B1379">
        <v>1.866907248</v>
      </c>
      <c r="C1379">
        <v>1.3891327564</v>
      </c>
      <c r="D1379" s="180">
        <v>43522</v>
      </c>
      <c r="E1379" s="173">
        <f t="shared" si="178"/>
        <v>0.34393724386585917</v>
      </c>
      <c r="F1379"/>
      <c r="M1379" s="180">
        <v>43522</v>
      </c>
      <c r="N1379">
        <v>12.151867227</v>
      </c>
      <c r="O1379">
        <v>13.305847291599999</v>
      </c>
      <c r="P1379" s="180">
        <v>43522</v>
      </c>
      <c r="Q1379" s="173">
        <f t="shared" si="177"/>
        <v>-8.6727289086543799E-2</v>
      </c>
      <c r="R1379"/>
    </row>
    <row r="1380" spans="1:18" x14ac:dyDescent="0.25">
      <c r="A1380" s="180">
        <v>43521</v>
      </c>
      <c r="B1380">
        <v>1.8979768459999999</v>
      </c>
      <c r="C1380">
        <v>1.4047558714499999</v>
      </c>
      <c r="D1380" s="180">
        <v>43521</v>
      </c>
      <c r="E1380" s="173">
        <f t="shared" si="178"/>
        <v>0.35110796443291853</v>
      </c>
      <c r="F1380"/>
      <c r="M1380" s="180">
        <v>43521</v>
      </c>
      <c r="N1380">
        <v>12.354102033</v>
      </c>
      <c r="O1380">
        <v>13.448113735450001</v>
      </c>
      <c r="P1380" s="180">
        <v>43521</v>
      </c>
      <c r="Q1380" s="173">
        <f t="shared" si="177"/>
        <v>-8.1350568858301872E-2</v>
      </c>
      <c r="R1380"/>
    </row>
    <row r="1381" spans="1:18" x14ac:dyDescent="0.25">
      <c r="A1381" s="180">
        <v>43518</v>
      </c>
      <c r="B1381">
        <v>1.889441242</v>
      </c>
      <c r="C1381">
        <v>1.4071447337</v>
      </c>
      <c r="D1381" s="180">
        <v>43518</v>
      </c>
      <c r="E1381" s="173">
        <f t="shared" si="178"/>
        <v>0.3427483305372796</v>
      </c>
      <c r="F1381"/>
      <c r="M1381" s="180">
        <v>43518</v>
      </c>
      <c r="N1381">
        <v>12.29854302</v>
      </c>
      <c r="O1381">
        <v>13.51928148865</v>
      </c>
      <c r="P1381" s="180">
        <v>43518</v>
      </c>
      <c r="Q1381" s="173">
        <f t="shared" si="177"/>
        <v>-9.0296105578899319E-2</v>
      </c>
      <c r="R1381"/>
    </row>
    <row r="1382" spans="1:18" x14ac:dyDescent="0.25">
      <c r="A1382" s="180">
        <v>43517</v>
      </c>
      <c r="B1382">
        <v>1.8781742450000001</v>
      </c>
      <c r="C1382">
        <v>1.40344430695</v>
      </c>
      <c r="D1382" s="180">
        <v>43517</v>
      </c>
      <c r="E1382" s="173">
        <f t="shared" si="178"/>
        <v>0.33826061760989645</v>
      </c>
      <c r="F1382"/>
      <c r="M1382" s="180">
        <v>43517</v>
      </c>
      <c r="N1382">
        <v>12.225205124</v>
      </c>
      <c r="O1382">
        <v>13.49733299315</v>
      </c>
      <c r="P1382" s="180">
        <v>43517</v>
      </c>
      <c r="Q1382" s="173">
        <f t="shared" si="177"/>
        <v>-9.4250313732024985E-2</v>
      </c>
      <c r="R1382"/>
    </row>
    <row r="1383" spans="1:18" x14ac:dyDescent="0.25">
      <c r="A1383" s="180">
        <v>43516</v>
      </c>
      <c r="B1383">
        <v>1.9007082390000001</v>
      </c>
      <c r="C1383">
        <v>1.4130344774500001</v>
      </c>
      <c r="D1383" s="180">
        <v>43516</v>
      </c>
      <c r="E1383" s="173">
        <f t="shared" si="178"/>
        <v>0.34512516809219623</v>
      </c>
      <c r="F1383"/>
      <c r="M1383" s="180">
        <v>43516</v>
      </c>
      <c r="N1383">
        <v>12.371880917</v>
      </c>
      <c r="O1383">
        <v>13.63727363385</v>
      </c>
      <c r="P1383" s="180">
        <v>43516</v>
      </c>
      <c r="Q1383" s="173">
        <f t="shared" si="177"/>
        <v>-9.2789273781900453E-2</v>
      </c>
      <c r="R1383"/>
    </row>
    <row r="1384" spans="1:18" x14ac:dyDescent="0.25">
      <c r="A1384" s="180">
        <v>43515</v>
      </c>
      <c r="B1384">
        <v>1.8764671239999999</v>
      </c>
      <c r="C1384">
        <v>1.3984219776</v>
      </c>
      <c r="D1384" s="180">
        <v>43515</v>
      </c>
      <c r="E1384" s="173">
        <f t="shared" si="178"/>
        <v>0.34184613375458434</v>
      </c>
      <c r="F1384"/>
      <c r="M1384" s="180">
        <v>43515</v>
      </c>
      <c r="N1384">
        <v>12.214093321</v>
      </c>
      <c r="O1384">
        <v>13.49192111945</v>
      </c>
      <c r="P1384" s="180">
        <v>43515</v>
      </c>
      <c r="Q1384" s="173">
        <f t="shared" si="177"/>
        <v>-9.4710589184210298E-2</v>
      </c>
      <c r="R1384"/>
    </row>
    <row r="1385" spans="1:18" x14ac:dyDescent="0.25">
      <c r="A1385" s="180">
        <v>43511</v>
      </c>
      <c r="B1385">
        <v>1.8413004369999999</v>
      </c>
      <c r="C1385">
        <v>1.3881408561999999</v>
      </c>
      <c r="D1385" s="180">
        <v>43511</v>
      </c>
      <c r="E1385" s="173">
        <f t="shared" si="178"/>
        <v>0.3264507191586542</v>
      </c>
      <c r="F1385"/>
      <c r="M1385" s="180">
        <v>43511</v>
      </c>
      <c r="N1385">
        <v>11.985190190000001</v>
      </c>
      <c r="O1385">
        <v>13.402384094</v>
      </c>
      <c r="P1385" s="180">
        <v>43511</v>
      </c>
      <c r="Q1385" s="173">
        <f t="shared" si="177"/>
        <v>-0.1057419257693451</v>
      </c>
      <c r="R1385"/>
    </row>
    <row r="1386" spans="1:18" x14ac:dyDescent="0.25">
      <c r="A1386" s="180">
        <v>43510</v>
      </c>
      <c r="B1386">
        <v>1.8126208079999999</v>
      </c>
      <c r="C1386">
        <v>1.36189243315</v>
      </c>
      <c r="D1386" s="180">
        <v>43510</v>
      </c>
      <c r="E1386" s="173">
        <f t="shared" si="178"/>
        <v>0.33095739713266792</v>
      </c>
      <c r="F1386"/>
      <c r="M1386" s="180">
        <v>43510</v>
      </c>
      <c r="N1386">
        <v>11.798511907</v>
      </c>
      <c r="O1386">
        <v>13.15208527675</v>
      </c>
      <c r="P1386" s="180">
        <v>43510</v>
      </c>
      <c r="Q1386" s="173">
        <f t="shared" si="177"/>
        <v>-0.10291701591555379</v>
      </c>
      <c r="R1386"/>
    </row>
    <row r="1387" spans="1:18" x14ac:dyDescent="0.25">
      <c r="A1387" s="180">
        <v>43509</v>
      </c>
      <c r="B1387">
        <v>1.825594926</v>
      </c>
      <c r="C1387">
        <v>1.37440586865</v>
      </c>
      <c r="D1387" s="180">
        <v>43509</v>
      </c>
      <c r="E1387" s="173">
        <f t="shared" si="178"/>
        <v>0.32827934429090949</v>
      </c>
      <c r="F1387"/>
      <c r="M1387" s="180">
        <v>43509</v>
      </c>
      <c r="N1387">
        <v>11.882961606</v>
      </c>
      <c r="O1387">
        <v>13.27250293625</v>
      </c>
      <c r="P1387" s="180">
        <v>43509</v>
      </c>
      <c r="Q1387" s="173">
        <f t="shared" si="177"/>
        <v>-0.10469323961909772</v>
      </c>
      <c r="R1387"/>
    </row>
    <row r="1388" spans="1:18" x14ac:dyDescent="0.25">
      <c r="A1388" s="180">
        <v>43508</v>
      </c>
      <c r="B1388">
        <v>1.822180685</v>
      </c>
      <c r="C1388">
        <v>1.37332864575</v>
      </c>
      <c r="D1388" s="180">
        <v>43508</v>
      </c>
      <c r="E1388" s="173">
        <f t="shared" si="178"/>
        <v>0.32683512474530346</v>
      </c>
      <c r="F1388"/>
      <c r="M1388" s="180">
        <v>43508</v>
      </c>
      <c r="N1388">
        <v>11.860738001</v>
      </c>
      <c r="O1388">
        <v>13.2595277919</v>
      </c>
      <c r="P1388" s="180">
        <v>43508</v>
      </c>
      <c r="Q1388" s="173">
        <f t="shared" si="177"/>
        <v>-0.10549318292876879</v>
      </c>
      <c r="R1388"/>
    </row>
    <row r="1389" spans="1:18" x14ac:dyDescent="0.25">
      <c r="A1389" s="180">
        <v>43507</v>
      </c>
      <c r="B1389">
        <v>1.792476784</v>
      </c>
      <c r="C1389">
        <v>1.3582169208999999</v>
      </c>
      <c r="D1389" s="180">
        <v>43507</v>
      </c>
      <c r="E1389" s="173">
        <f t="shared" si="178"/>
        <v>0.31972791416281648</v>
      </c>
      <c r="F1389"/>
      <c r="M1389" s="180">
        <v>43507</v>
      </c>
      <c r="N1389">
        <v>11.667392638000001</v>
      </c>
      <c r="O1389">
        <v>13.113483297249999</v>
      </c>
      <c r="P1389" s="180">
        <v>43507</v>
      </c>
      <c r="Q1389" s="173">
        <f t="shared" si="177"/>
        <v>-0.1102750982687609</v>
      </c>
      <c r="R1389"/>
    </row>
    <row r="1390" spans="1:18" x14ac:dyDescent="0.25">
      <c r="A1390" s="180">
        <v>43504</v>
      </c>
      <c r="B1390">
        <v>1.7726741829999999</v>
      </c>
      <c r="C1390">
        <v>1.3501415504000001</v>
      </c>
      <c r="D1390" s="180">
        <v>43504</v>
      </c>
      <c r="E1390" s="173">
        <f t="shared" si="178"/>
        <v>0.31295432132639583</v>
      </c>
      <c r="F1390"/>
      <c r="M1390" s="180">
        <v>43504</v>
      </c>
      <c r="N1390">
        <v>11.538495728999999</v>
      </c>
      <c r="O1390">
        <v>13.0413489954</v>
      </c>
      <c r="P1390" s="180">
        <v>43504</v>
      </c>
      <c r="Q1390" s="173">
        <f t="shared" si="177"/>
        <v>-0.11523756222842388</v>
      </c>
      <c r="R1390"/>
    </row>
    <row r="1391" spans="1:18" x14ac:dyDescent="0.25">
      <c r="A1391" s="180">
        <v>43503</v>
      </c>
      <c r="B1391">
        <v>1.797256722</v>
      </c>
      <c r="C1391">
        <v>1.3622993243499999</v>
      </c>
      <c r="D1391" s="180">
        <v>43503</v>
      </c>
      <c r="E1391" s="173">
        <f t="shared" si="178"/>
        <v>0.31928181264975175</v>
      </c>
      <c r="F1391"/>
      <c r="M1391" s="180">
        <v>43503</v>
      </c>
      <c r="N1391">
        <v>11.698505685000001</v>
      </c>
      <c r="O1391">
        <v>13.159795557500001</v>
      </c>
      <c r="P1391" s="180">
        <v>43503</v>
      </c>
      <c r="Q1391" s="173">
        <f t="shared" si="177"/>
        <v>-0.11104198892111095</v>
      </c>
      <c r="R1391"/>
    </row>
    <row r="1392" spans="1:18" x14ac:dyDescent="0.25">
      <c r="A1392" s="180">
        <v>43502</v>
      </c>
      <c r="B1392">
        <v>1.781551211</v>
      </c>
      <c r="C1392">
        <v>1.3467619157999999</v>
      </c>
      <c r="D1392" s="180">
        <v>43502</v>
      </c>
      <c r="E1392" s="173">
        <f t="shared" si="178"/>
        <v>0.32284050365481837</v>
      </c>
      <c r="F1392"/>
      <c r="M1392" s="180">
        <v>43502</v>
      </c>
      <c r="N1392">
        <v>11.596277102</v>
      </c>
      <c r="O1392">
        <v>13.006400138249999</v>
      </c>
      <c r="P1392" s="180">
        <v>43502</v>
      </c>
      <c r="Q1392" s="173">
        <f t="shared" si="177"/>
        <v>-0.10841762680382444</v>
      </c>
      <c r="R1392"/>
    </row>
    <row r="1393" spans="1:18" x14ac:dyDescent="0.25">
      <c r="A1393" s="180">
        <v>43501</v>
      </c>
      <c r="B1393">
        <v>1.7713084859999999</v>
      </c>
      <c r="C1393">
        <v>1.3460275335</v>
      </c>
      <c r="D1393" s="180">
        <v>43501</v>
      </c>
      <c r="E1393" s="173">
        <f t="shared" si="178"/>
        <v>0.31595263983506017</v>
      </c>
      <c r="F1393"/>
      <c r="M1393" s="180">
        <v>43501</v>
      </c>
      <c r="N1393">
        <v>11.529606287</v>
      </c>
      <c r="O1393">
        <v>12.98548972105</v>
      </c>
      <c r="P1393" s="180">
        <v>43501</v>
      </c>
      <c r="Q1393" s="173">
        <f t="shared" si="177"/>
        <v>-0.11211617469381645</v>
      </c>
      <c r="R1393"/>
    </row>
    <row r="1394" spans="1:18" x14ac:dyDescent="0.25">
      <c r="A1394" s="180">
        <v>43500</v>
      </c>
      <c r="B1394">
        <v>1.76994279</v>
      </c>
      <c r="C1394">
        <v>1.3501891931500001</v>
      </c>
      <c r="D1394" s="180">
        <v>43500</v>
      </c>
      <c r="E1394" s="173">
        <f t="shared" si="178"/>
        <v>0.31088502187660982</v>
      </c>
      <c r="F1394"/>
      <c r="M1394" s="180">
        <v>43500</v>
      </c>
      <c r="N1394">
        <v>11.520716845000001</v>
      </c>
      <c r="O1394">
        <v>13.03180026265</v>
      </c>
      <c r="P1394" s="180">
        <v>43500</v>
      </c>
      <c r="Q1394" s="173">
        <f t="shared" si="177"/>
        <v>-0.11595354342414717</v>
      </c>
      <c r="R1394"/>
    </row>
    <row r="1395" spans="1:18" x14ac:dyDescent="0.25">
      <c r="A1395" s="180">
        <v>43497</v>
      </c>
      <c r="B1395">
        <v>1.742628858</v>
      </c>
      <c r="C1395">
        <v>1.33685278485</v>
      </c>
      <c r="D1395" s="180">
        <v>43497</v>
      </c>
      <c r="E1395" s="173">
        <f t="shared" si="178"/>
        <v>0.30353085825791176</v>
      </c>
      <c r="F1395"/>
      <c r="M1395" s="180">
        <v>43497</v>
      </c>
      <c r="N1395">
        <v>11.342928003999999</v>
      </c>
      <c r="O1395">
        <v>12.914851166349999</v>
      </c>
      <c r="P1395" s="180">
        <v>43497</v>
      </c>
      <c r="Q1395" s="173">
        <f t="shared" si="177"/>
        <v>-0.12171438463384612</v>
      </c>
      <c r="R1395"/>
    </row>
    <row r="1396" spans="1:18" x14ac:dyDescent="0.25">
      <c r="A1396" s="180">
        <v>43496</v>
      </c>
      <c r="B1396">
        <v>1.7180463189999999</v>
      </c>
      <c r="C1396">
        <v>1.32425001395</v>
      </c>
      <c r="D1396" s="180">
        <v>43496</v>
      </c>
      <c r="E1396" s="173">
        <f t="shared" si="178"/>
        <v>0.29737307978225069</v>
      </c>
      <c r="F1396"/>
      <c r="M1396" s="180">
        <v>43496</v>
      </c>
      <c r="N1396">
        <v>11.182918047999999</v>
      </c>
      <c r="O1396">
        <v>12.791575592799999</v>
      </c>
      <c r="P1396" s="180">
        <v>43496</v>
      </c>
      <c r="Q1396" s="173">
        <f t="shared" si="177"/>
        <v>-0.12575913992217391</v>
      </c>
      <c r="R1396"/>
    </row>
    <row r="1397" spans="1:18" x14ac:dyDescent="0.25">
      <c r="A1397" s="180">
        <v>43495</v>
      </c>
      <c r="B1397">
        <v>1.775405576</v>
      </c>
      <c r="C1397">
        <v>1.3424583083499999</v>
      </c>
      <c r="D1397" s="180">
        <v>43495</v>
      </c>
      <c r="E1397" s="173">
        <f t="shared" si="178"/>
        <v>0.32250332465231685</v>
      </c>
      <c r="F1397"/>
      <c r="M1397" s="180">
        <v>43495</v>
      </c>
      <c r="N1397">
        <v>11.556274612999999</v>
      </c>
      <c r="O1397">
        <v>12.956697026200001</v>
      </c>
      <c r="P1397" s="180">
        <v>43495</v>
      </c>
      <c r="Q1397" s="173">
        <f t="shared" si="177"/>
        <v>-0.1080848313708485</v>
      </c>
      <c r="R1397"/>
    </row>
    <row r="1398" spans="1:18" x14ac:dyDescent="0.25">
      <c r="A1398" s="180">
        <v>43494</v>
      </c>
      <c r="B1398">
        <v>1.778478394</v>
      </c>
      <c r="C1398">
        <v>1.3478209853500001</v>
      </c>
      <c r="D1398" s="180">
        <v>43494</v>
      </c>
      <c r="E1398" s="173">
        <f t="shared" si="178"/>
        <v>0.31952122227727997</v>
      </c>
      <c r="F1398"/>
      <c r="M1398" s="180">
        <v>43494</v>
      </c>
      <c r="N1398">
        <v>11.576275857000001</v>
      </c>
      <c r="O1398">
        <v>12.9757264993</v>
      </c>
      <c r="P1398" s="180">
        <v>43494</v>
      </c>
      <c r="Q1398" s="173">
        <f t="shared" si="177"/>
        <v>-0.10785142877167576</v>
      </c>
      <c r="R1398"/>
    </row>
    <row r="1399" spans="1:18" x14ac:dyDescent="0.25">
      <c r="A1399" s="180">
        <v>43493</v>
      </c>
      <c r="B1399">
        <v>1.7941839040000001</v>
      </c>
      <c r="C1399">
        <v>1.3573429154000001</v>
      </c>
      <c r="D1399" s="180">
        <v>43493</v>
      </c>
      <c r="E1399" s="173">
        <f t="shared" si="178"/>
        <v>0.32183539151656881</v>
      </c>
      <c r="F1399"/>
      <c r="M1399" s="180">
        <v>43493</v>
      </c>
      <c r="N1399">
        <v>11.678504439999999</v>
      </c>
      <c r="O1399">
        <v>13.0616451197</v>
      </c>
      <c r="P1399" s="180">
        <v>43493</v>
      </c>
      <c r="Q1399" s="173">
        <f t="shared" si="177"/>
        <v>-0.10589329805124642</v>
      </c>
      <c r="R1399"/>
    </row>
    <row r="1400" spans="1:18" x14ac:dyDescent="0.25">
      <c r="A1400" s="180">
        <v>43490</v>
      </c>
      <c r="B1400">
        <v>1.787696846</v>
      </c>
      <c r="C1400">
        <v>1.34209740365</v>
      </c>
      <c r="D1400" s="180">
        <v>43490</v>
      </c>
      <c r="E1400" s="173">
        <f t="shared" si="178"/>
        <v>0.33201721509790366</v>
      </c>
      <c r="F1400"/>
      <c r="M1400" s="180">
        <v>43490</v>
      </c>
      <c r="N1400">
        <v>11.636279590999999</v>
      </c>
      <c r="O1400">
        <v>12.9278256859</v>
      </c>
      <c r="P1400" s="180">
        <v>43490</v>
      </c>
      <c r="Q1400" s="173">
        <f t="shared" si="177"/>
        <v>-9.9904355634115052E-2</v>
      </c>
      <c r="R1400"/>
    </row>
    <row r="1401" spans="1:18" x14ac:dyDescent="0.25">
      <c r="A1401" s="180">
        <v>43489</v>
      </c>
      <c r="B1401">
        <v>1.7726741829999999</v>
      </c>
      <c r="C1401">
        <v>1.3289666834</v>
      </c>
      <c r="D1401" s="180">
        <v>43489</v>
      </c>
      <c r="E1401" s="173">
        <f t="shared" si="178"/>
        <v>0.3338740580499942</v>
      </c>
      <c r="F1401"/>
      <c r="M1401" s="180">
        <v>43489</v>
      </c>
      <c r="N1401">
        <v>11.538495728999999</v>
      </c>
      <c r="O1401">
        <v>12.807070195650001</v>
      </c>
      <c r="P1401" s="180">
        <v>43489</v>
      </c>
      <c r="Q1401" s="173">
        <f t="shared" si="177"/>
        <v>-9.9052667571142103E-2</v>
      </c>
      <c r="R1401"/>
    </row>
    <row r="1402" spans="1:18" x14ac:dyDescent="0.25">
      <c r="A1402" s="180">
        <v>43488</v>
      </c>
      <c r="B1402">
        <v>1.716339198</v>
      </c>
      <c r="C1402">
        <v>1.3215858150499999</v>
      </c>
      <c r="D1402" s="180">
        <v>43488</v>
      </c>
      <c r="E1402" s="173">
        <f t="shared" si="178"/>
        <v>0.29869674632900417</v>
      </c>
      <c r="F1402"/>
      <c r="M1402" s="180">
        <v>43488</v>
      </c>
      <c r="N1402">
        <v>11.171806245999999</v>
      </c>
      <c r="O1402">
        <v>12.742037283449999</v>
      </c>
      <c r="P1402" s="180">
        <v>43488</v>
      </c>
      <c r="Q1402" s="173">
        <f t="shared" si="177"/>
        <v>-0.12323233738214653</v>
      </c>
      <c r="R1402"/>
    </row>
    <row r="1403" spans="1:18" x14ac:dyDescent="0.25">
      <c r="A1403" s="180">
        <v>43487</v>
      </c>
      <c r="B1403">
        <v>1.709510715</v>
      </c>
      <c r="C1403">
        <v>1.32113084045</v>
      </c>
      <c r="D1403" s="180">
        <v>43487</v>
      </c>
      <c r="E1403" s="173">
        <f t="shared" si="178"/>
        <v>0.29397532981495694</v>
      </c>
      <c r="F1403"/>
      <c r="M1403" s="180">
        <v>43487</v>
      </c>
      <c r="N1403">
        <v>11.127359036</v>
      </c>
      <c r="O1403">
        <v>12.739691283999999</v>
      </c>
      <c r="P1403" s="180">
        <v>43487</v>
      </c>
      <c r="Q1403" s="173">
        <f t="shared" si="177"/>
        <v>-0.1265597581650158</v>
      </c>
      <c r="R1403"/>
    </row>
    <row r="1404" spans="1:18" x14ac:dyDescent="0.25">
      <c r="A1404" s="180">
        <v>43483</v>
      </c>
      <c r="B1404">
        <v>1.7156563499999999</v>
      </c>
      <c r="C1404">
        <v>1.3324035732499999</v>
      </c>
      <c r="D1404" s="180">
        <v>43483</v>
      </c>
      <c r="E1404" s="173">
        <f t="shared" si="178"/>
        <v>0.28764015981672092</v>
      </c>
      <c r="F1404"/>
      <c r="M1404" s="180">
        <v>43483</v>
      </c>
      <c r="N1404">
        <v>11.167361525</v>
      </c>
      <c r="O1404">
        <v>12.8444153098</v>
      </c>
      <c r="P1404" s="180">
        <v>43483</v>
      </c>
      <c r="Q1404" s="173">
        <f t="shared" si="177"/>
        <v>-0.13056676729538991</v>
      </c>
      <c r="R1404"/>
    </row>
    <row r="1405" spans="1:18" x14ac:dyDescent="0.25">
      <c r="A1405" s="180">
        <v>43482</v>
      </c>
      <c r="B1405">
        <v>1.684928177</v>
      </c>
      <c r="C1405">
        <v>1.3042463614499999</v>
      </c>
      <c r="D1405" s="180">
        <v>43482</v>
      </c>
      <c r="E1405" s="173">
        <f t="shared" si="178"/>
        <v>0.29187876370747612</v>
      </c>
      <c r="F1405"/>
      <c r="M1405" s="180">
        <v>43482</v>
      </c>
      <c r="N1405">
        <v>10.967349079</v>
      </c>
      <c r="O1405">
        <v>12.59771547205</v>
      </c>
      <c r="P1405" s="180">
        <v>43482</v>
      </c>
      <c r="Q1405" s="173">
        <f t="shared" si="177"/>
        <v>-0.12941762311327182</v>
      </c>
      <c r="R1405"/>
    </row>
    <row r="1406" spans="1:18" x14ac:dyDescent="0.25">
      <c r="A1406" s="180">
        <v>43481</v>
      </c>
      <c r="B1406">
        <v>1.681172511</v>
      </c>
      <c r="C1406">
        <v>1.2933071456</v>
      </c>
      <c r="D1406" s="180">
        <v>43481</v>
      </c>
      <c r="E1406" s="173">
        <f t="shared" si="178"/>
        <v>0.29990197357183762</v>
      </c>
      <c r="F1406"/>
      <c r="M1406" s="180">
        <v>43481</v>
      </c>
      <c r="N1406">
        <v>10.942903114</v>
      </c>
      <c r="O1406">
        <v>12.48021924425</v>
      </c>
      <c r="P1406" s="180">
        <v>43481</v>
      </c>
      <c r="Q1406" s="173">
        <f t="shared" si="177"/>
        <v>-0.1231802182448266</v>
      </c>
      <c r="R1406"/>
    </row>
    <row r="1407" spans="1:18" x14ac:dyDescent="0.25">
      <c r="A1407" s="180">
        <v>43480</v>
      </c>
      <c r="B1407">
        <v>1.6323488580000001</v>
      </c>
      <c r="C1407">
        <v>1.262841216</v>
      </c>
      <c r="D1407" s="180">
        <v>43480</v>
      </c>
      <c r="E1407" s="173">
        <f t="shared" si="178"/>
        <v>0.29260023930039364</v>
      </c>
      <c r="F1407"/>
      <c r="M1407" s="180">
        <v>43480</v>
      </c>
      <c r="N1407">
        <v>10.625105562</v>
      </c>
      <c r="O1407">
        <v>12.200102315900001</v>
      </c>
      <c r="P1407" s="180">
        <v>43480</v>
      </c>
      <c r="Q1407" s="173">
        <f t="shared" ref="Q1407:Q1470" si="179">(N1407-O1407)/O1407</f>
        <v>-0.1290970119035279</v>
      </c>
      <c r="R1407"/>
    </row>
    <row r="1408" spans="1:18" x14ac:dyDescent="0.25">
      <c r="A1408" s="180">
        <v>43479</v>
      </c>
      <c r="B1408">
        <v>1.616301923</v>
      </c>
      <c r="C1408">
        <v>1.2574456836000001</v>
      </c>
      <c r="D1408" s="180">
        <v>43479</v>
      </c>
      <c r="E1408" s="173">
        <f t="shared" ref="E1408:E1471" si="180">(B1408-C1408)/C1408</f>
        <v>0.28538508190080508</v>
      </c>
      <c r="F1408"/>
      <c r="M1408" s="180">
        <v>43479</v>
      </c>
      <c r="N1408">
        <v>10.520654619</v>
      </c>
      <c r="O1408">
        <v>12.141963762950001</v>
      </c>
      <c r="P1408" s="180">
        <v>43479</v>
      </c>
      <c r="Q1408" s="173">
        <f t="shared" si="179"/>
        <v>-0.13352940064746896</v>
      </c>
      <c r="R1408"/>
    </row>
    <row r="1409" spans="1:18" x14ac:dyDescent="0.25">
      <c r="A1409" s="180">
        <v>43476</v>
      </c>
      <c r="B1409">
        <v>1.6176676189999999</v>
      </c>
      <c r="C1409">
        <v>1.2526447798</v>
      </c>
      <c r="D1409" s="180">
        <v>43476</v>
      </c>
      <c r="E1409" s="173">
        <f t="shared" si="180"/>
        <v>0.29140171666087189</v>
      </c>
      <c r="F1409"/>
      <c r="M1409" s="180">
        <v>43476</v>
      </c>
      <c r="N1409">
        <v>10.529544060999999</v>
      </c>
      <c r="O1409">
        <v>12.0867677693</v>
      </c>
      <c r="P1409" s="180">
        <v>43476</v>
      </c>
      <c r="Q1409" s="173">
        <f t="shared" si="179"/>
        <v>-0.12883706694980096</v>
      </c>
      <c r="R1409"/>
    </row>
    <row r="1410" spans="1:18" x14ac:dyDescent="0.25">
      <c r="A1410" s="180">
        <v>43475</v>
      </c>
      <c r="B1410">
        <v>1.614936226</v>
      </c>
      <c r="C1410">
        <v>1.24901715005</v>
      </c>
      <c r="D1410" s="180">
        <v>43475</v>
      </c>
      <c r="E1410" s="173">
        <f t="shared" si="180"/>
        <v>0.2929656137510615</v>
      </c>
      <c r="F1410"/>
      <c r="M1410" s="180">
        <v>43475</v>
      </c>
      <c r="N1410">
        <v>10.511765176000001</v>
      </c>
      <c r="O1410">
        <v>12.0553792956</v>
      </c>
      <c r="P1410" s="180">
        <v>43475</v>
      </c>
      <c r="Q1410" s="173">
        <f t="shared" si="179"/>
        <v>-0.12804359628596595</v>
      </c>
      <c r="R1410"/>
    </row>
    <row r="1411" spans="1:18" x14ac:dyDescent="0.25">
      <c r="A1411" s="180">
        <v>43474</v>
      </c>
      <c r="B1411">
        <v>1.613911954</v>
      </c>
      <c r="C1411">
        <v>1.2487588464499999</v>
      </c>
      <c r="D1411" s="180">
        <v>43474</v>
      </c>
      <c r="E1411" s="173">
        <f t="shared" si="180"/>
        <v>0.29241282941703728</v>
      </c>
      <c r="F1411"/>
      <c r="M1411" s="180">
        <v>43474</v>
      </c>
      <c r="N1411">
        <v>10.505098094999999</v>
      </c>
      <c r="O1411">
        <v>12.052563716150001</v>
      </c>
      <c r="P1411" s="180">
        <v>43474</v>
      </c>
      <c r="Q1411" s="173">
        <f t="shared" si="179"/>
        <v>-0.12839306703489595</v>
      </c>
      <c r="R1411"/>
    </row>
    <row r="1412" spans="1:18" x14ac:dyDescent="0.25">
      <c r="A1412" s="180">
        <v>43473</v>
      </c>
      <c r="B1412">
        <v>1.596157898</v>
      </c>
      <c r="C1412">
        <v>1.2370959605</v>
      </c>
      <c r="D1412" s="180">
        <v>43473</v>
      </c>
      <c r="E1412" s="173">
        <f t="shared" si="180"/>
        <v>0.29024582487107708</v>
      </c>
      <c r="F1412"/>
      <c r="M1412" s="180">
        <v>43473</v>
      </c>
      <c r="N1412">
        <v>10.389535349000001</v>
      </c>
      <c r="O1412">
        <v>11.948350384599999</v>
      </c>
      <c r="P1412" s="180">
        <v>43473</v>
      </c>
      <c r="Q1412" s="173">
        <f t="shared" si="179"/>
        <v>-0.13046278234434147</v>
      </c>
      <c r="R1412"/>
    </row>
    <row r="1413" spans="1:18" x14ac:dyDescent="0.25">
      <c r="A1413" s="180">
        <v>43472</v>
      </c>
      <c r="B1413">
        <v>1.57328248</v>
      </c>
      <c r="C1413">
        <v>1.2263810022499999</v>
      </c>
      <c r="D1413" s="180">
        <v>43472</v>
      </c>
      <c r="E1413" s="173">
        <f t="shared" si="180"/>
        <v>0.28286599116714273</v>
      </c>
      <c r="F1413"/>
      <c r="M1413" s="180">
        <v>43472</v>
      </c>
      <c r="N1413">
        <v>10.240637195</v>
      </c>
      <c r="O1413">
        <v>11.841722963500001</v>
      </c>
      <c r="P1413" s="180">
        <v>43472</v>
      </c>
      <c r="Q1413" s="173">
        <f t="shared" si="179"/>
        <v>-0.13520716313285341</v>
      </c>
      <c r="R1413"/>
    </row>
    <row r="1414" spans="1:18" x14ac:dyDescent="0.25">
      <c r="A1414" s="180">
        <v>43469</v>
      </c>
      <c r="B1414">
        <v>1.5654297239999999</v>
      </c>
      <c r="C1414">
        <v>1.2202662238999999</v>
      </c>
      <c r="D1414" s="180">
        <v>43469</v>
      </c>
      <c r="E1414" s="173">
        <f t="shared" si="180"/>
        <v>0.28285917723498827</v>
      </c>
      <c r="F1414"/>
      <c r="M1414" s="180">
        <v>43469</v>
      </c>
      <c r="N1414">
        <v>10.189522904</v>
      </c>
      <c r="O1414">
        <v>11.78280068215</v>
      </c>
      <c r="P1414" s="180">
        <v>43469</v>
      </c>
      <c r="Q1414" s="173">
        <f t="shared" si="179"/>
        <v>-0.13522063396724415</v>
      </c>
      <c r="R1414"/>
    </row>
    <row r="1415" spans="1:18" x14ac:dyDescent="0.25">
      <c r="A1415" s="180">
        <v>43468</v>
      </c>
      <c r="B1415">
        <v>1.5009005600000001</v>
      </c>
      <c r="C1415">
        <v>1.1868480028499999</v>
      </c>
      <c r="D1415" s="180">
        <v>43468</v>
      </c>
      <c r="E1415" s="173">
        <f t="shared" si="180"/>
        <v>0.26461059579310908</v>
      </c>
      <c r="F1415"/>
      <c r="M1415" s="180">
        <v>43468</v>
      </c>
      <c r="N1415">
        <v>9.7694967689999999</v>
      </c>
      <c r="O1415">
        <v>11.454279762400001</v>
      </c>
      <c r="P1415" s="180">
        <v>43468</v>
      </c>
      <c r="Q1415" s="173">
        <f t="shared" si="179"/>
        <v>-0.14708764133127741</v>
      </c>
      <c r="R1415"/>
    </row>
    <row r="1416" spans="1:18" x14ac:dyDescent="0.25">
      <c r="A1416" s="180">
        <v>43467</v>
      </c>
      <c r="B1416">
        <v>1.5125089810000001</v>
      </c>
      <c r="C1416">
        <v>1.18982300935</v>
      </c>
      <c r="D1416" s="180">
        <v>43467</v>
      </c>
      <c r="E1416" s="173">
        <f t="shared" si="180"/>
        <v>0.27120501882568515</v>
      </c>
      <c r="F1416"/>
      <c r="M1416" s="180">
        <v>43467</v>
      </c>
      <c r="N1416">
        <v>9.8450570259999992</v>
      </c>
      <c r="O1416">
        <v>11.48753679475</v>
      </c>
      <c r="P1416" s="180">
        <v>43467</v>
      </c>
      <c r="Q1416" s="173">
        <f t="shared" si="179"/>
        <v>-0.14297928251256106</v>
      </c>
      <c r="R1416"/>
    </row>
    <row r="1417" spans="1:18" x14ac:dyDescent="0.25">
      <c r="A1417" s="180">
        <v>43465</v>
      </c>
      <c r="B1417">
        <v>1.486219322</v>
      </c>
      <c r="C1417">
        <v>1.1748624072</v>
      </c>
      <c r="D1417" s="180">
        <v>43465</v>
      </c>
      <c r="E1417" s="173">
        <f t="shared" si="180"/>
        <v>0.2650156417397368</v>
      </c>
      <c r="F1417"/>
      <c r="M1417" s="180">
        <v>43465</v>
      </c>
      <c r="N1417">
        <v>9.6739352669999992</v>
      </c>
      <c r="O1417">
        <v>11.344622934549999</v>
      </c>
      <c r="P1417" s="180">
        <v>43465</v>
      </c>
      <c r="Q1417" s="173">
        <f t="shared" si="179"/>
        <v>-0.14726691906717571</v>
      </c>
      <c r="R1417"/>
    </row>
    <row r="1418" spans="1:18" x14ac:dyDescent="0.25">
      <c r="A1418" s="180">
        <v>43462</v>
      </c>
      <c r="B1418">
        <v>1.4698309629999999</v>
      </c>
      <c r="C1418">
        <v>1.16690213835</v>
      </c>
      <c r="D1418" s="180">
        <v>43462</v>
      </c>
      <c r="E1418" s="173">
        <f t="shared" si="180"/>
        <v>0.25960088227993255</v>
      </c>
      <c r="F1418"/>
      <c r="M1418" s="180">
        <v>43462</v>
      </c>
      <c r="N1418">
        <v>9.567261963</v>
      </c>
      <c r="O1418">
        <v>11.2640945596</v>
      </c>
      <c r="P1418" s="180">
        <v>43462</v>
      </c>
      <c r="Q1418" s="173">
        <f t="shared" si="179"/>
        <v>-0.15064083381241222</v>
      </c>
      <c r="R1418"/>
    </row>
    <row r="1419" spans="1:18" x14ac:dyDescent="0.25">
      <c r="A1419" s="180">
        <v>43461</v>
      </c>
      <c r="B1419">
        <v>1.4568568449999999</v>
      </c>
      <c r="C1419">
        <v>1.15846663935</v>
      </c>
      <c r="D1419" s="180">
        <v>43461</v>
      </c>
      <c r="E1419" s="173">
        <f t="shared" si="180"/>
        <v>0.2575734125735572</v>
      </c>
      <c r="F1419"/>
      <c r="M1419" s="180">
        <v>43461</v>
      </c>
      <c r="N1419">
        <v>9.4828122639999997</v>
      </c>
      <c r="O1419">
        <v>11.183737272</v>
      </c>
      <c r="P1419" s="180">
        <v>43461</v>
      </c>
      <c r="Q1419" s="173">
        <f t="shared" si="179"/>
        <v>-0.15208914217419042</v>
      </c>
      <c r="R1419"/>
    </row>
    <row r="1420" spans="1:18" x14ac:dyDescent="0.25">
      <c r="A1420" s="180">
        <v>43460</v>
      </c>
      <c r="B1420">
        <v>1.461978207</v>
      </c>
      <c r="C1420">
        <v>1.1651090615999999</v>
      </c>
      <c r="D1420" s="180">
        <v>43460</v>
      </c>
      <c r="E1420" s="173">
        <f t="shared" si="180"/>
        <v>0.25479944769489732</v>
      </c>
      <c r="F1420"/>
      <c r="M1420" s="180">
        <v>43460</v>
      </c>
      <c r="N1420">
        <v>9.5161476710000006</v>
      </c>
      <c r="O1420">
        <v>11.249668559450001</v>
      </c>
      <c r="P1420" s="180">
        <v>43460</v>
      </c>
      <c r="Q1420" s="173">
        <f t="shared" si="179"/>
        <v>-0.15409528550010476</v>
      </c>
      <c r="R1420"/>
    </row>
    <row r="1421" spans="1:18" x14ac:dyDescent="0.25">
      <c r="A1421" s="180">
        <v>43458</v>
      </c>
      <c r="B1421">
        <v>1.3810606839999999</v>
      </c>
      <c r="C1421">
        <v>1.1131435137500001</v>
      </c>
      <c r="D1421" s="180">
        <v>43458</v>
      </c>
      <c r="E1421" s="173">
        <f t="shared" si="180"/>
        <v>0.24068520091127363</v>
      </c>
      <c r="F1421"/>
      <c r="M1421" s="180">
        <v>43458</v>
      </c>
      <c r="N1421">
        <v>8.9894482320000009</v>
      </c>
      <c r="O1421">
        <v>10.750994833549999</v>
      </c>
      <c r="P1421" s="180">
        <v>43458</v>
      </c>
      <c r="Q1421" s="173">
        <f t="shared" si="179"/>
        <v>-0.16384963706361788</v>
      </c>
      <c r="R1421"/>
    </row>
    <row r="1422" spans="1:18" x14ac:dyDescent="0.25">
      <c r="A1422" s="180">
        <v>43455</v>
      </c>
      <c r="B1422">
        <v>1.40052186</v>
      </c>
      <c r="C1422">
        <v>1.1419856343999999</v>
      </c>
      <c r="D1422" s="180">
        <v>43455</v>
      </c>
      <c r="E1422" s="173">
        <f t="shared" si="180"/>
        <v>0.22639183700050242</v>
      </c>
      <c r="F1422"/>
      <c r="M1422" s="180">
        <v>43455</v>
      </c>
      <c r="N1422">
        <v>9.1161227809999996</v>
      </c>
      <c r="O1422">
        <v>11.02227888485</v>
      </c>
      <c r="P1422" s="180">
        <v>43455</v>
      </c>
      <c r="Q1422" s="173">
        <f t="shared" si="179"/>
        <v>-0.1729366607181379</v>
      </c>
      <c r="R1422"/>
    </row>
    <row r="1423" spans="1:18" x14ac:dyDescent="0.25">
      <c r="A1423" s="180">
        <v>43454</v>
      </c>
      <c r="B1423">
        <v>1.439444213</v>
      </c>
      <c r="C1423">
        <v>1.1576353641499999</v>
      </c>
      <c r="D1423" s="180">
        <v>43454</v>
      </c>
      <c r="E1423" s="173">
        <f t="shared" si="180"/>
        <v>0.24343489977685662</v>
      </c>
      <c r="F1423"/>
      <c r="M1423" s="180">
        <v>43454</v>
      </c>
      <c r="N1423">
        <v>9.3694718780000006</v>
      </c>
      <c r="O1423">
        <v>11.1780637925</v>
      </c>
      <c r="P1423" s="180">
        <v>43454</v>
      </c>
      <c r="Q1423" s="173">
        <f t="shared" si="179"/>
        <v>-0.16179831749694312</v>
      </c>
      <c r="R1423"/>
    </row>
    <row r="1424" spans="1:18" x14ac:dyDescent="0.25">
      <c r="A1424" s="180">
        <v>43453</v>
      </c>
      <c r="B1424">
        <v>1.4496869379999999</v>
      </c>
      <c r="C1424">
        <v>1.15630681025</v>
      </c>
      <c r="D1424" s="180">
        <v>43453</v>
      </c>
      <c r="E1424" s="173">
        <f t="shared" si="180"/>
        <v>0.25372169838433234</v>
      </c>
      <c r="F1424"/>
      <c r="M1424" s="180">
        <v>43453</v>
      </c>
      <c r="N1424">
        <v>9.4361426930000007</v>
      </c>
      <c r="O1424">
        <v>11.156029150249999</v>
      </c>
      <c r="P1424" s="180">
        <v>43453</v>
      </c>
      <c r="Q1424" s="173">
        <f t="shared" si="179"/>
        <v>-0.15416654385592538</v>
      </c>
      <c r="R1424"/>
    </row>
    <row r="1425" spans="1:18" x14ac:dyDescent="0.25">
      <c r="A1425" s="180">
        <v>43452</v>
      </c>
      <c r="B1425">
        <v>1.500217712</v>
      </c>
      <c r="C1425">
        <v>1.1828127067500001</v>
      </c>
      <c r="D1425" s="180">
        <v>43452</v>
      </c>
      <c r="E1425" s="173">
        <f t="shared" si="180"/>
        <v>0.26834764577574566</v>
      </c>
      <c r="F1425"/>
      <c r="M1425" s="180">
        <v>43452</v>
      </c>
      <c r="N1425">
        <v>9.7650520479999994</v>
      </c>
      <c r="O1425">
        <v>11.41561511015</v>
      </c>
      <c r="P1425" s="180">
        <v>43452</v>
      </c>
      <c r="Q1425" s="173">
        <f t="shared" si="179"/>
        <v>-0.14458818436182477</v>
      </c>
      <c r="R1425"/>
    </row>
    <row r="1426" spans="1:18" x14ac:dyDescent="0.25">
      <c r="A1426" s="180">
        <v>43451</v>
      </c>
      <c r="B1426">
        <v>1.5101190120000001</v>
      </c>
      <c r="C1426">
        <v>1.20058624475</v>
      </c>
      <c r="D1426" s="180">
        <v>43451</v>
      </c>
      <c r="E1426" s="173">
        <f t="shared" si="180"/>
        <v>0.2578180189915924</v>
      </c>
      <c r="F1426"/>
      <c r="M1426" s="180">
        <v>43451</v>
      </c>
      <c r="N1426">
        <v>9.8295005020000001</v>
      </c>
      <c r="O1426">
        <v>11.588227414149999</v>
      </c>
      <c r="P1426" s="180">
        <v>43451</v>
      </c>
      <c r="Q1426" s="173">
        <f t="shared" si="179"/>
        <v>-0.15176841541808855</v>
      </c>
      <c r="R1426"/>
    </row>
    <row r="1427" spans="1:18" x14ac:dyDescent="0.25">
      <c r="A1427" s="180">
        <v>43448</v>
      </c>
      <c r="B1427">
        <v>1.522751706</v>
      </c>
      <c r="C1427">
        <v>1.2081439057000001</v>
      </c>
      <c r="D1427" s="180">
        <v>43448</v>
      </c>
      <c r="E1427" s="173">
        <f t="shared" si="180"/>
        <v>0.26040589934335329</v>
      </c>
      <c r="F1427"/>
      <c r="M1427" s="180">
        <v>43448</v>
      </c>
      <c r="N1427">
        <v>9.9117278409999994</v>
      </c>
      <c r="O1427">
        <v>11.6645216395</v>
      </c>
      <c r="P1427" s="180">
        <v>43448</v>
      </c>
      <c r="Q1427" s="173">
        <f t="shared" si="179"/>
        <v>-0.15026709647178763</v>
      </c>
      <c r="R1427"/>
    </row>
    <row r="1428" spans="1:18" x14ac:dyDescent="0.25">
      <c r="A1428" s="180">
        <v>43447</v>
      </c>
      <c r="B1428">
        <v>1.544944275</v>
      </c>
      <c r="C1428">
        <v>1.2291404009</v>
      </c>
      <c r="D1428" s="180">
        <v>43447</v>
      </c>
      <c r="E1428" s="173">
        <f t="shared" si="180"/>
        <v>0.25693067599825242</v>
      </c>
      <c r="F1428"/>
      <c r="M1428" s="180">
        <v>43447</v>
      </c>
      <c r="N1428">
        <v>10.056181274</v>
      </c>
      <c r="O1428">
        <v>11.86713186805</v>
      </c>
      <c r="P1428" s="180">
        <v>43447</v>
      </c>
      <c r="Q1428" s="173">
        <f t="shared" si="179"/>
        <v>-0.15260221376031399</v>
      </c>
      <c r="R1428"/>
    </row>
    <row r="1429" spans="1:18" x14ac:dyDescent="0.25">
      <c r="A1429" s="180">
        <v>43446</v>
      </c>
      <c r="B1429">
        <v>1.5917193839999999</v>
      </c>
      <c r="C1429">
        <v>1.2617724106999999</v>
      </c>
      <c r="D1429" s="180">
        <v>43446</v>
      </c>
      <c r="E1429" s="173">
        <f t="shared" si="180"/>
        <v>0.26149483892816583</v>
      </c>
      <c r="F1429"/>
      <c r="M1429" s="180">
        <v>43446</v>
      </c>
      <c r="N1429">
        <v>10.360644662</v>
      </c>
      <c r="O1429">
        <v>12.18838449775</v>
      </c>
      <c r="P1429" s="180">
        <v>43446</v>
      </c>
      <c r="Q1429" s="173">
        <f t="shared" si="179"/>
        <v>-0.14995751373673882</v>
      </c>
      <c r="R1429"/>
    </row>
    <row r="1430" spans="1:18" x14ac:dyDescent="0.25">
      <c r="A1430" s="180">
        <v>43445</v>
      </c>
      <c r="B1430">
        <v>1.5654297239999999</v>
      </c>
      <c r="C1430">
        <v>1.2446753046000001</v>
      </c>
      <c r="D1430" s="180">
        <v>43445</v>
      </c>
      <c r="E1430" s="173">
        <f t="shared" si="180"/>
        <v>0.25770128017690552</v>
      </c>
      <c r="F1430"/>
      <c r="M1430" s="180">
        <v>43445</v>
      </c>
      <c r="N1430">
        <v>10.189522904</v>
      </c>
      <c r="O1430">
        <v>12.028242785850001</v>
      </c>
      <c r="P1430" s="180">
        <v>43445</v>
      </c>
      <c r="Q1430" s="173">
        <f t="shared" si="179"/>
        <v>-0.15286687462054446</v>
      </c>
      <c r="R1430"/>
    </row>
    <row r="1431" spans="1:18" x14ac:dyDescent="0.25">
      <c r="A1431" s="180">
        <v>43444</v>
      </c>
      <c r="B1431">
        <v>1.6094734399999999</v>
      </c>
      <c r="C1431">
        <v>1.2627679973499999</v>
      </c>
      <c r="D1431" s="180">
        <v>43444</v>
      </c>
      <c r="E1431" s="173">
        <f t="shared" si="180"/>
        <v>0.27455989016001653</v>
      </c>
      <c r="F1431"/>
      <c r="M1431" s="180">
        <v>43444</v>
      </c>
      <c r="N1431">
        <v>10.476207408</v>
      </c>
      <c r="O1431">
        <v>12.19669923745</v>
      </c>
      <c r="P1431" s="180">
        <v>43444</v>
      </c>
      <c r="Q1431" s="173">
        <f t="shared" si="179"/>
        <v>-0.14106208540153423</v>
      </c>
      <c r="R1431"/>
    </row>
    <row r="1432" spans="1:18" x14ac:dyDescent="0.25">
      <c r="A1432" s="180">
        <v>43441</v>
      </c>
      <c r="B1432">
        <v>1.644640127</v>
      </c>
      <c r="C1432">
        <v>1.2889722191999999</v>
      </c>
      <c r="D1432" s="180">
        <v>43441</v>
      </c>
      <c r="E1432" s="173">
        <f t="shared" si="180"/>
        <v>0.2759313990651755</v>
      </c>
      <c r="F1432"/>
      <c r="M1432" s="180">
        <v>43441</v>
      </c>
      <c r="N1432">
        <v>10.70511054</v>
      </c>
      <c r="O1432">
        <v>12.4588180057</v>
      </c>
      <c r="P1432" s="180">
        <v>43441</v>
      </c>
      <c r="Q1432" s="173">
        <f t="shared" si="179"/>
        <v>-0.14076034057947279</v>
      </c>
      <c r="R1432"/>
    </row>
    <row r="1433" spans="1:18" x14ac:dyDescent="0.25">
      <c r="A1433" s="180">
        <v>43440</v>
      </c>
      <c r="B1433">
        <v>1.679806814</v>
      </c>
      <c r="C1433">
        <v>1.3054865815000001</v>
      </c>
      <c r="D1433" s="180">
        <v>43440</v>
      </c>
      <c r="E1433" s="173">
        <f t="shared" si="180"/>
        <v>0.28672851778369651</v>
      </c>
      <c r="F1433"/>
      <c r="M1433" s="180">
        <v>43440</v>
      </c>
      <c r="N1433">
        <v>10.934013672000001</v>
      </c>
      <c r="O1433">
        <v>12.619781949049999</v>
      </c>
      <c r="P1433" s="180">
        <v>43440</v>
      </c>
      <c r="Q1433" s="173">
        <f t="shared" si="179"/>
        <v>-0.13358141082436856</v>
      </c>
      <c r="R1433"/>
    </row>
    <row r="1434" spans="1:18" x14ac:dyDescent="0.25">
      <c r="A1434" s="180">
        <v>43438</v>
      </c>
      <c r="B1434">
        <v>1.718729167</v>
      </c>
      <c r="C1434">
        <v>1.31538353185</v>
      </c>
      <c r="D1434" s="180">
        <v>43438</v>
      </c>
      <c r="E1434" s="173">
        <f t="shared" si="180"/>
        <v>0.30663728515950101</v>
      </c>
      <c r="F1434"/>
      <c r="M1434" s="180">
        <v>43438</v>
      </c>
      <c r="N1434">
        <v>11.187362769</v>
      </c>
      <c r="O1434">
        <v>12.7128472157</v>
      </c>
      <c r="P1434" s="180">
        <v>43438</v>
      </c>
      <c r="Q1434" s="173">
        <f t="shared" si="179"/>
        <v>-0.11999549910550886</v>
      </c>
      <c r="R1434"/>
    </row>
    <row r="1435" spans="1:18" x14ac:dyDescent="0.25">
      <c r="A1435" s="180">
        <v>43437</v>
      </c>
      <c r="B1435">
        <v>1.8491531919999999</v>
      </c>
      <c r="C1435">
        <v>1.3847977546000001</v>
      </c>
      <c r="D1435" s="180">
        <v>43437</v>
      </c>
      <c r="E1435" s="173">
        <f t="shared" si="180"/>
        <v>0.33532364986692897</v>
      </c>
      <c r="F1435"/>
      <c r="M1435" s="180">
        <v>43437</v>
      </c>
      <c r="N1435">
        <v>12.036304481</v>
      </c>
      <c r="O1435">
        <v>13.35875616005</v>
      </c>
      <c r="P1435" s="180">
        <v>43437</v>
      </c>
      <c r="Q1435" s="173">
        <f t="shared" si="179"/>
        <v>-9.8995120743715234E-2</v>
      </c>
      <c r="R1435"/>
    </row>
    <row r="1436" spans="1:18" x14ac:dyDescent="0.25">
      <c r="A1436" s="180">
        <v>43434</v>
      </c>
      <c r="B1436">
        <v>1.8331062570000001</v>
      </c>
      <c r="C1436">
        <v>1.3887434054000001</v>
      </c>
      <c r="D1436" s="180">
        <v>43434</v>
      </c>
      <c r="E1436" s="173">
        <f t="shared" si="180"/>
        <v>0.31997476990503515</v>
      </c>
      <c r="F1436"/>
      <c r="M1436" s="180">
        <v>43434</v>
      </c>
      <c r="N1436">
        <v>11.931853538</v>
      </c>
      <c r="O1436">
        <v>13.40518562185</v>
      </c>
      <c r="P1436" s="180">
        <v>43434</v>
      </c>
      <c r="Q1436" s="173">
        <f t="shared" si="179"/>
        <v>-0.10990762272239769</v>
      </c>
      <c r="R1436"/>
    </row>
    <row r="1437" spans="1:18" x14ac:dyDescent="0.25">
      <c r="A1437" s="180">
        <v>43433</v>
      </c>
      <c r="B1437">
        <v>1.8054509009999999</v>
      </c>
      <c r="C1437">
        <v>1.3731221118000001</v>
      </c>
      <c r="D1437" s="180">
        <v>43433</v>
      </c>
      <c r="E1437" s="173">
        <f t="shared" si="180"/>
        <v>0.31485094113972728</v>
      </c>
      <c r="F1437"/>
      <c r="M1437" s="180">
        <v>43433</v>
      </c>
      <c r="N1437">
        <v>11.751842336999999</v>
      </c>
      <c r="O1437">
        <v>13.253552485749999</v>
      </c>
      <c r="P1437" s="180">
        <v>43433</v>
      </c>
      <c r="Q1437" s="173">
        <f t="shared" si="179"/>
        <v>-0.1133062362234287</v>
      </c>
      <c r="R1437"/>
    </row>
    <row r="1438" spans="1:18" x14ac:dyDescent="0.25">
      <c r="A1438" s="180">
        <v>43432</v>
      </c>
      <c r="B1438">
        <v>1.8109136880000001</v>
      </c>
      <c r="C1438">
        <v>1.38188809655</v>
      </c>
      <c r="D1438" s="180">
        <v>43432</v>
      </c>
      <c r="E1438" s="173">
        <f t="shared" si="180"/>
        <v>0.31046333818280841</v>
      </c>
      <c r="F1438"/>
      <c r="M1438" s="180">
        <v>43432</v>
      </c>
      <c r="N1438">
        <v>11.787400105</v>
      </c>
      <c r="O1438">
        <v>13.315810249649999</v>
      </c>
      <c r="P1438" s="180">
        <v>43432</v>
      </c>
      <c r="Q1438" s="173">
        <f t="shared" si="179"/>
        <v>-0.1147816104311169</v>
      </c>
      <c r="R1438"/>
    </row>
    <row r="1439" spans="1:18" x14ac:dyDescent="0.25">
      <c r="A1439" s="180">
        <v>43431</v>
      </c>
      <c r="B1439">
        <v>1.7894039660000001</v>
      </c>
      <c r="C1439">
        <v>1.3712448865</v>
      </c>
      <c r="D1439" s="180">
        <v>43431</v>
      </c>
      <c r="E1439" s="173">
        <f t="shared" si="180"/>
        <v>0.30494850600122919</v>
      </c>
      <c r="F1439"/>
      <c r="M1439" s="180">
        <v>43431</v>
      </c>
      <c r="N1439">
        <v>11.647391392999999</v>
      </c>
      <c r="O1439">
        <v>13.1995717268</v>
      </c>
      <c r="P1439" s="180">
        <v>43431</v>
      </c>
      <c r="Q1439" s="173">
        <f t="shared" si="179"/>
        <v>-0.11759323453264034</v>
      </c>
      <c r="R1439"/>
    </row>
    <row r="1440" spans="1:18" x14ac:dyDescent="0.25">
      <c r="A1440" s="180">
        <v>43430</v>
      </c>
      <c r="B1440">
        <v>1.7805269379999999</v>
      </c>
      <c r="C1440">
        <v>1.37658375585</v>
      </c>
      <c r="D1440" s="180">
        <v>43430</v>
      </c>
      <c r="E1440" s="173">
        <f t="shared" si="180"/>
        <v>0.29343887027097515</v>
      </c>
      <c r="F1440"/>
      <c r="M1440" s="180">
        <v>43430</v>
      </c>
      <c r="N1440">
        <v>11.58961002</v>
      </c>
      <c r="O1440">
        <v>13.240135975999999</v>
      </c>
      <c r="P1440" s="180">
        <v>43430</v>
      </c>
      <c r="Q1440" s="173">
        <f t="shared" si="179"/>
        <v>-0.12466080099115738</v>
      </c>
      <c r="R1440"/>
    </row>
    <row r="1441" spans="1:18" x14ac:dyDescent="0.25">
      <c r="A1441" s="180">
        <v>43427</v>
      </c>
      <c r="B1441">
        <v>1.7419460099999999</v>
      </c>
      <c r="C1441">
        <v>1.3524451507999999</v>
      </c>
      <c r="D1441" s="180">
        <v>43427</v>
      </c>
      <c r="E1441" s="173">
        <f t="shared" si="180"/>
        <v>0.28799752727095956</v>
      </c>
      <c r="F1441"/>
      <c r="M1441" s="180">
        <v>43427</v>
      </c>
      <c r="N1441">
        <v>11.338483283</v>
      </c>
      <c r="O1441">
        <v>12.999956021899999</v>
      </c>
      <c r="P1441" s="180">
        <v>43427</v>
      </c>
      <c r="Q1441" s="173">
        <f t="shared" si="179"/>
        <v>-0.12780602765894339</v>
      </c>
      <c r="R1441"/>
    </row>
    <row r="1442" spans="1:18" x14ac:dyDescent="0.25">
      <c r="A1442" s="180">
        <v>43425</v>
      </c>
      <c r="B1442">
        <v>1.7494573410000001</v>
      </c>
      <c r="C1442">
        <v>1.3514944746499999</v>
      </c>
      <c r="D1442" s="180">
        <v>43425</v>
      </c>
      <c r="E1442" s="173">
        <f t="shared" si="180"/>
        <v>0.29446133433365429</v>
      </c>
      <c r="F1442"/>
      <c r="M1442" s="180">
        <v>43425</v>
      </c>
      <c r="N1442">
        <v>11.387375214</v>
      </c>
      <c r="O1442">
        <v>12.989538664299999</v>
      </c>
      <c r="P1442" s="180">
        <v>43425</v>
      </c>
      <c r="Q1442" s="173">
        <f t="shared" si="179"/>
        <v>-0.1233425983559624</v>
      </c>
      <c r="R1442"/>
    </row>
    <row r="1443" spans="1:18" x14ac:dyDescent="0.25">
      <c r="A1443" s="180">
        <v>43424</v>
      </c>
      <c r="B1443">
        <v>1.733410406</v>
      </c>
      <c r="C1443">
        <v>1.3481720372999999</v>
      </c>
      <c r="D1443" s="180">
        <v>43424</v>
      </c>
      <c r="E1443" s="173">
        <f t="shared" si="180"/>
        <v>0.2857486715653304</v>
      </c>
      <c r="F1443"/>
      <c r="M1443" s="180">
        <v>43424</v>
      </c>
      <c r="N1443">
        <v>11.282924271000001</v>
      </c>
      <c r="O1443">
        <v>12.9695279067</v>
      </c>
      <c r="P1443" s="180">
        <v>43424</v>
      </c>
      <c r="Q1443" s="173">
        <f t="shared" si="179"/>
        <v>-0.13004356425562008</v>
      </c>
      <c r="R1443"/>
    </row>
    <row r="1444" spans="1:18" x14ac:dyDescent="0.25">
      <c r="A1444" s="180">
        <v>43423</v>
      </c>
      <c r="B1444">
        <v>1.7962324489999999</v>
      </c>
      <c r="C1444">
        <v>1.3718563717000001</v>
      </c>
      <c r="D1444" s="180">
        <v>43423</v>
      </c>
      <c r="E1444" s="173">
        <f t="shared" si="180"/>
        <v>0.30934439351993848</v>
      </c>
      <c r="F1444"/>
      <c r="M1444" s="180">
        <v>43423</v>
      </c>
      <c r="N1444">
        <v>11.691838603000001</v>
      </c>
      <c r="O1444">
        <v>13.17762192515</v>
      </c>
      <c r="P1444" s="180">
        <v>43423</v>
      </c>
      <c r="Q1444" s="173">
        <f t="shared" si="179"/>
        <v>-0.11275048947293927</v>
      </c>
      <c r="R1444"/>
    </row>
    <row r="1445" spans="1:18" x14ac:dyDescent="0.25">
      <c r="A1445" s="180">
        <v>43420</v>
      </c>
      <c r="B1445">
        <v>1.8092065669999999</v>
      </c>
      <c r="C1445">
        <v>1.3751136165</v>
      </c>
      <c r="D1445" s="180">
        <v>43420</v>
      </c>
      <c r="E1445" s="173">
        <f t="shared" si="180"/>
        <v>0.31567787947942261</v>
      </c>
      <c r="F1445"/>
      <c r="M1445" s="180">
        <v>43420</v>
      </c>
      <c r="N1445">
        <v>11.776288301999999</v>
      </c>
      <c r="O1445">
        <v>13.2037947292</v>
      </c>
      <c r="P1445" s="180">
        <v>43420</v>
      </c>
      <c r="Q1445" s="173">
        <f t="shared" si="179"/>
        <v>-0.108113345934036</v>
      </c>
      <c r="R1445"/>
    </row>
    <row r="1446" spans="1:18" x14ac:dyDescent="0.25">
      <c r="A1446" s="180">
        <v>43419</v>
      </c>
      <c r="B1446">
        <v>1.826619199</v>
      </c>
      <c r="C1446">
        <v>1.3781310289499999</v>
      </c>
      <c r="D1446" s="180">
        <v>43419</v>
      </c>
      <c r="E1446" s="173">
        <f t="shared" si="180"/>
        <v>0.32543216909621714</v>
      </c>
      <c r="F1446"/>
      <c r="M1446" s="180">
        <v>43419</v>
      </c>
      <c r="N1446">
        <v>11.889628688</v>
      </c>
      <c r="O1446">
        <v>13.24279478845</v>
      </c>
      <c r="P1446" s="180">
        <v>43419</v>
      </c>
      <c r="Q1446" s="173">
        <f t="shared" si="179"/>
        <v>-0.1021813085580843</v>
      </c>
      <c r="R1446"/>
    </row>
    <row r="1447" spans="1:18" x14ac:dyDescent="0.25">
      <c r="A1447" s="180">
        <v>43418</v>
      </c>
      <c r="B1447">
        <v>1.7856483009999999</v>
      </c>
      <c r="C1447">
        <v>1.3566217527</v>
      </c>
      <c r="D1447" s="180">
        <v>43418</v>
      </c>
      <c r="E1447" s="173">
        <f t="shared" si="180"/>
        <v>0.31624625467351908</v>
      </c>
      <c r="F1447"/>
      <c r="M1447" s="180">
        <v>43418</v>
      </c>
      <c r="N1447">
        <v>11.622945428</v>
      </c>
      <c r="O1447">
        <v>13.03284542185</v>
      </c>
      <c r="P1447" s="180">
        <v>43418</v>
      </c>
      <c r="Q1447" s="173">
        <f t="shared" si="179"/>
        <v>-0.10818051992592932</v>
      </c>
      <c r="R1447"/>
    </row>
    <row r="1448" spans="1:18" x14ac:dyDescent="0.25">
      <c r="A1448" s="180">
        <v>43417</v>
      </c>
      <c r="B1448">
        <v>1.8375447709999999</v>
      </c>
      <c r="C1448">
        <v>1.3837667424</v>
      </c>
      <c r="D1448" s="180">
        <v>43417</v>
      </c>
      <c r="E1448" s="173">
        <f t="shared" si="180"/>
        <v>0.32792956695358133</v>
      </c>
      <c r="F1448"/>
      <c r="M1448" s="180">
        <v>43417</v>
      </c>
      <c r="N1448">
        <v>11.960744224000001</v>
      </c>
      <c r="O1448">
        <v>13.295002934199999</v>
      </c>
      <c r="P1448" s="180">
        <v>43417</v>
      </c>
      <c r="Q1448" s="173">
        <f t="shared" si="179"/>
        <v>-0.10035791017147939</v>
      </c>
      <c r="R1448"/>
    </row>
    <row r="1449" spans="1:18" x14ac:dyDescent="0.25">
      <c r="A1449" s="180">
        <v>43416</v>
      </c>
      <c r="B1449">
        <v>1.8296920160000001</v>
      </c>
      <c r="C1449">
        <v>1.37486399905</v>
      </c>
      <c r="D1449" s="180">
        <v>43416</v>
      </c>
      <c r="E1449" s="173">
        <f t="shared" si="180"/>
        <v>0.33081673333818906</v>
      </c>
      <c r="F1449"/>
      <c r="M1449" s="180">
        <v>43416</v>
      </c>
      <c r="N1449">
        <v>11.909629933</v>
      </c>
      <c r="O1449">
        <v>13.20830681935</v>
      </c>
      <c r="P1449" s="180">
        <v>43416</v>
      </c>
      <c r="Q1449" s="173">
        <f t="shared" si="179"/>
        <v>-9.8322737661382539E-2</v>
      </c>
      <c r="R1449"/>
    </row>
    <row r="1450" spans="1:18" x14ac:dyDescent="0.25">
      <c r="A1450" s="180">
        <v>43413</v>
      </c>
      <c r="B1450">
        <v>1.8436904059999999</v>
      </c>
      <c r="C1450">
        <v>1.39247023735</v>
      </c>
      <c r="D1450" s="180">
        <v>43413</v>
      </c>
      <c r="E1450" s="173">
        <f t="shared" si="180"/>
        <v>0.32404295369983188</v>
      </c>
      <c r="F1450"/>
      <c r="M1450" s="180">
        <v>43413</v>
      </c>
      <c r="N1450">
        <v>12.000746713</v>
      </c>
      <c r="O1450">
        <v>13.426080923300001</v>
      </c>
      <c r="P1450" s="180">
        <v>43413</v>
      </c>
      <c r="Q1450" s="173">
        <f t="shared" si="179"/>
        <v>-0.10616159834300086</v>
      </c>
      <c r="R1450"/>
    </row>
    <row r="1451" spans="1:18" x14ac:dyDescent="0.25">
      <c r="A1451" s="180">
        <v>43412</v>
      </c>
      <c r="B1451">
        <v>1.8740771549999999</v>
      </c>
      <c r="C1451">
        <v>1.4084922654500001</v>
      </c>
      <c r="D1451" s="180">
        <v>43412</v>
      </c>
      <c r="E1451" s="173">
        <f t="shared" si="180"/>
        <v>0.33055551739309685</v>
      </c>
      <c r="F1451"/>
      <c r="M1451" s="180">
        <v>43412</v>
      </c>
      <c r="N1451">
        <v>12.198536797999999</v>
      </c>
      <c r="O1451">
        <v>13.7758487054</v>
      </c>
      <c r="P1451" s="180">
        <v>43412</v>
      </c>
      <c r="Q1451" s="173">
        <f t="shared" si="179"/>
        <v>-0.11449834715313834</v>
      </c>
      <c r="R1451"/>
    </row>
    <row r="1452" spans="1:18" x14ac:dyDescent="0.25">
      <c r="A1452" s="180">
        <v>43411</v>
      </c>
      <c r="B1452">
        <v>1.9286411779999999</v>
      </c>
      <c r="C1452">
        <v>1.40396958495</v>
      </c>
      <c r="D1452" s="180">
        <v>43411</v>
      </c>
      <c r="E1452" s="173">
        <f t="shared" si="180"/>
        <v>0.37370581148927468</v>
      </c>
      <c r="F1452"/>
      <c r="M1452" s="180">
        <v>43411</v>
      </c>
      <c r="N1452">
        <v>12.923689812999999</v>
      </c>
      <c r="O1452">
        <v>14.195029545800001</v>
      </c>
      <c r="P1452" s="180">
        <v>43411</v>
      </c>
      <c r="Q1452" s="173">
        <f t="shared" si="179"/>
        <v>-8.9562316774195308E-2</v>
      </c>
      <c r="R1452"/>
    </row>
    <row r="1453" spans="1:18" x14ac:dyDescent="0.25">
      <c r="A1453" s="180">
        <v>43410</v>
      </c>
      <c r="B1453">
        <v>1.9251191889999999</v>
      </c>
      <c r="C1453">
        <v>1.3972275727000001</v>
      </c>
      <c r="D1453" s="180">
        <v>43410</v>
      </c>
      <c r="E1453" s="173">
        <f t="shared" si="180"/>
        <v>0.37781362650888928</v>
      </c>
      <c r="F1453"/>
      <c r="M1453" s="180">
        <v>43410</v>
      </c>
      <c r="N1453">
        <v>12.900089210000001</v>
      </c>
      <c r="O1453">
        <v>14.1570374222</v>
      </c>
      <c r="P1453" s="180">
        <v>43410</v>
      </c>
      <c r="Q1453" s="173">
        <f t="shared" si="179"/>
        <v>-8.878610508078108E-2</v>
      </c>
      <c r="R1453"/>
    </row>
    <row r="1454" spans="1:18" x14ac:dyDescent="0.25">
      <c r="A1454" s="180">
        <v>43409</v>
      </c>
      <c r="B1454">
        <v>1.9082136409999999</v>
      </c>
      <c r="C1454">
        <v>1.38918597225</v>
      </c>
      <c r="D1454" s="180">
        <v>43409</v>
      </c>
      <c r="E1454" s="173">
        <f t="shared" si="180"/>
        <v>0.37362000417363483</v>
      </c>
      <c r="F1454"/>
      <c r="M1454" s="180">
        <v>43409</v>
      </c>
      <c r="N1454">
        <v>12.786806319</v>
      </c>
      <c r="O1454">
        <v>14.142843285950001</v>
      </c>
      <c r="P1454" s="180">
        <v>43409</v>
      </c>
      <c r="Q1454" s="173">
        <f t="shared" si="179"/>
        <v>-9.5881495646433099E-2</v>
      </c>
      <c r="R1454"/>
    </row>
    <row r="1455" spans="1:18" x14ac:dyDescent="0.25">
      <c r="A1455" s="180">
        <v>43406</v>
      </c>
      <c r="B1455">
        <v>1.8895470999999999</v>
      </c>
      <c r="C1455">
        <v>1.38661924955</v>
      </c>
      <c r="D1455" s="180">
        <v>43406</v>
      </c>
      <c r="E1455" s="173">
        <f t="shared" si="180"/>
        <v>0.36270075625534204</v>
      </c>
      <c r="F1455"/>
      <c r="M1455" s="180">
        <v>43406</v>
      </c>
      <c r="N1455">
        <v>12.661723127</v>
      </c>
      <c r="O1455">
        <v>14.20640464945</v>
      </c>
      <c r="P1455" s="180">
        <v>43406</v>
      </c>
      <c r="Q1455" s="173">
        <f t="shared" si="179"/>
        <v>-0.10873134762565013</v>
      </c>
      <c r="R1455"/>
    </row>
    <row r="1456" spans="1:18" x14ac:dyDescent="0.25">
      <c r="A1456" s="180">
        <v>43405</v>
      </c>
      <c r="B1456">
        <v>1.8691195629999999</v>
      </c>
      <c r="C1456">
        <v>1.3813075254</v>
      </c>
      <c r="D1456" s="180">
        <v>43405</v>
      </c>
      <c r="E1456" s="173">
        <f t="shared" si="180"/>
        <v>0.35315237818511047</v>
      </c>
      <c r="F1456"/>
      <c r="M1456" s="180">
        <v>43405</v>
      </c>
      <c r="N1456">
        <v>12.524839633999999</v>
      </c>
      <c r="O1456">
        <v>14.1569965376</v>
      </c>
      <c r="P1456" s="180">
        <v>43405</v>
      </c>
      <c r="Q1456" s="173">
        <f t="shared" si="179"/>
        <v>-0.11528977204063764</v>
      </c>
      <c r="R1456"/>
    </row>
    <row r="1457" spans="1:18" x14ac:dyDescent="0.25">
      <c r="A1457" s="180">
        <v>43404</v>
      </c>
      <c r="B1457">
        <v>1.8469310329999999</v>
      </c>
      <c r="C1457">
        <v>1.37041507065</v>
      </c>
      <c r="D1457" s="180">
        <v>43404</v>
      </c>
      <c r="E1457" s="173">
        <f t="shared" si="180"/>
        <v>0.34771652220956983</v>
      </c>
      <c r="F1457"/>
      <c r="M1457" s="180">
        <v>43404</v>
      </c>
      <c r="N1457">
        <v>12.376155839000001</v>
      </c>
      <c r="O1457">
        <v>14.039546949049999</v>
      </c>
      <c r="P1457" s="180">
        <v>43404</v>
      </c>
      <c r="Q1457" s="173">
        <f t="shared" si="179"/>
        <v>-0.11847897343742658</v>
      </c>
      <c r="R1457"/>
    </row>
    <row r="1458" spans="1:18" x14ac:dyDescent="0.25">
      <c r="A1458" s="180">
        <v>43403</v>
      </c>
      <c r="B1458">
        <v>1.850100823</v>
      </c>
      <c r="C1458">
        <v>1.3593260250999999</v>
      </c>
      <c r="D1458" s="180">
        <v>43403</v>
      </c>
      <c r="E1458" s="173">
        <f t="shared" si="180"/>
        <v>0.36104274385822627</v>
      </c>
      <c r="F1458"/>
      <c r="M1458" s="180">
        <v>43403</v>
      </c>
      <c r="N1458">
        <v>12.397396382</v>
      </c>
      <c r="O1458">
        <v>14.00607648165</v>
      </c>
      <c r="P1458" s="180">
        <v>43403</v>
      </c>
      <c r="Q1458" s="173">
        <f t="shared" si="179"/>
        <v>-0.11485587000453733</v>
      </c>
      <c r="R1458"/>
    </row>
    <row r="1459" spans="1:18" x14ac:dyDescent="0.25">
      <c r="A1459" s="180">
        <v>43402</v>
      </c>
      <c r="B1459">
        <v>1.848692027</v>
      </c>
      <c r="C1459">
        <v>1.3524993201</v>
      </c>
      <c r="D1459" s="180">
        <v>43402</v>
      </c>
      <c r="E1459" s="173">
        <f t="shared" si="180"/>
        <v>0.36687094738303677</v>
      </c>
      <c r="F1459"/>
      <c r="M1459" s="180">
        <v>43402</v>
      </c>
      <c r="N1459">
        <v>12.387956141</v>
      </c>
      <c r="O1459">
        <v>13.929701697800001</v>
      </c>
      <c r="P1459" s="180">
        <v>43402</v>
      </c>
      <c r="Q1459" s="173">
        <f t="shared" si="179"/>
        <v>-0.11068044314570623</v>
      </c>
      <c r="R1459"/>
    </row>
    <row r="1460" spans="1:18" x14ac:dyDescent="0.25">
      <c r="A1460" s="180">
        <v>43399</v>
      </c>
      <c r="B1460">
        <v>1.809950148</v>
      </c>
      <c r="C1460">
        <v>1.3319165921</v>
      </c>
      <c r="D1460" s="180">
        <v>43399</v>
      </c>
      <c r="E1460" s="173">
        <f t="shared" si="180"/>
        <v>0.358906525179851</v>
      </c>
      <c r="F1460"/>
      <c r="M1460" s="180">
        <v>43399</v>
      </c>
      <c r="N1460">
        <v>12.128349515</v>
      </c>
      <c r="O1460">
        <v>13.707339818299999</v>
      </c>
      <c r="P1460" s="180">
        <v>43399</v>
      </c>
      <c r="Q1460" s="173">
        <f t="shared" si="179"/>
        <v>-0.11519305162274934</v>
      </c>
      <c r="R1460"/>
    </row>
    <row r="1461" spans="1:18" x14ac:dyDescent="0.25">
      <c r="A1461" s="180">
        <v>43398</v>
      </c>
      <c r="B1461">
        <v>1.822981508</v>
      </c>
      <c r="C1461">
        <v>1.3365805873000001</v>
      </c>
      <c r="D1461" s="180">
        <v>43398</v>
      </c>
      <c r="E1461" s="173">
        <f t="shared" si="180"/>
        <v>0.36391439866904607</v>
      </c>
      <c r="F1461"/>
      <c r="M1461" s="180">
        <v>43398</v>
      </c>
      <c r="N1461">
        <v>12.215671744</v>
      </c>
      <c r="O1461">
        <v>13.7923906322</v>
      </c>
      <c r="P1461" s="180">
        <v>43398</v>
      </c>
      <c r="Q1461" s="173">
        <f t="shared" si="179"/>
        <v>-0.11431802725475015</v>
      </c>
      <c r="R1461"/>
    </row>
    <row r="1462" spans="1:18" x14ac:dyDescent="0.25">
      <c r="A1462" s="180">
        <v>43397</v>
      </c>
      <c r="B1462">
        <v>1.7775478490000001</v>
      </c>
      <c r="C1462">
        <v>1.3092702080500001</v>
      </c>
      <c r="D1462" s="180">
        <v>43397</v>
      </c>
      <c r="E1462" s="173">
        <f t="shared" si="180"/>
        <v>0.35766309969539678</v>
      </c>
      <c r="F1462"/>
      <c r="M1462" s="180">
        <v>43397</v>
      </c>
      <c r="N1462">
        <v>11.911223974</v>
      </c>
      <c r="O1462">
        <v>13.535341879900001</v>
      </c>
      <c r="P1462" s="180">
        <v>43397</v>
      </c>
      <c r="Q1462" s="173">
        <f t="shared" si="179"/>
        <v>-0.11999090383611348</v>
      </c>
      <c r="R1462"/>
    </row>
    <row r="1463" spans="1:18" x14ac:dyDescent="0.25">
      <c r="A1463" s="180">
        <v>43396</v>
      </c>
      <c r="B1463">
        <v>1.8529184139999999</v>
      </c>
      <c r="C1463">
        <v>1.35859972345</v>
      </c>
      <c r="D1463" s="180">
        <v>43396</v>
      </c>
      <c r="E1463" s="173">
        <f t="shared" si="180"/>
        <v>0.36384424493679213</v>
      </c>
      <c r="F1463"/>
      <c r="M1463" s="180">
        <v>43396</v>
      </c>
      <c r="N1463">
        <v>12.416276863</v>
      </c>
      <c r="O1463">
        <v>14.050490842149999</v>
      </c>
      <c r="P1463" s="180">
        <v>43396</v>
      </c>
      <c r="Q1463" s="173">
        <f t="shared" si="179"/>
        <v>-0.11631009887907465</v>
      </c>
      <c r="R1463"/>
    </row>
    <row r="1464" spans="1:18" x14ac:dyDescent="0.25">
      <c r="A1464" s="180">
        <v>43395</v>
      </c>
      <c r="B1464">
        <v>1.8349562699999999</v>
      </c>
      <c r="C1464">
        <v>1.3577759648500001</v>
      </c>
      <c r="D1464" s="180">
        <v>43395</v>
      </c>
      <c r="E1464" s="173">
        <f t="shared" si="180"/>
        <v>0.35144259252130466</v>
      </c>
      <c r="F1464"/>
      <c r="M1464" s="180">
        <v>43395</v>
      </c>
      <c r="N1464">
        <v>12.295913792</v>
      </c>
      <c r="O1464">
        <v>14.083546762199999</v>
      </c>
      <c r="P1464" s="180">
        <v>43395</v>
      </c>
      <c r="Q1464" s="173">
        <f t="shared" si="179"/>
        <v>-0.12693059499741752</v>
      </c>
      <c r="R1464"/>
    </row>
    <row r="1465" spans="1:18" x14ac:dyDescent="0.25">
      <c r="A1465" s="180">
        <v>43392</v>
      </c>
      <c r="B1465">
        <v>1.896238879</v>
      </c>
      <c r="C1465">
        <v>1.39326381185</v>
      </c>
      <c r="D1465" s="180">
        <v>43392</v>
      </c>
      <c r="E1465" s="173">
        <f t="shared" si="180"/>
        <v>0.36100490292799675</v>
      </c>
      <c r="F1465"/>
      <c r="M1465" s="180">
        <v>43392</v>
      </c>
      <c r="N1465">
        <v>12.706564272</v>
      </c>
      <c r="O1465">
        <v>14.462237887600001</v>
      </c>
      <c r="P1465" s="180">
        <v>43392</v>
      </c>
      <c r="Q1465" s="173">
        <f t="shared" si="179"/>
        <v>-0.12139709146295573</v>
      </c>
      <c r="R1465"/>
    </row>
    <row r="1466" spans="1:18" x14ac:dyDescent="0.25">
      <c r="A1466" s="180">
        <v>43391</v>
      </c>
      <c r="B1466">
        <v>1.8979998730000001</v>
      </c>
      <c r="C1466">
        <v>1.4268577705500001</v>
      </c>
      <c r="D1466" s="180">
        <v>43391</v>
      </c>
      <c r="E1466" s="173">
        <f t="shared" si="180"/>
        <v>0.33019556130558997</v>
      </c>
      <c r="F1466"/>
      <c r="M1466" s="180">
        <v>43391</v>
      </c>
      <c r="N1466">
        <v>12.718364573000001</v>
      </c>
      <c r="O1466">
        <v>14.73386078385</v>
      </c>
      <c r="P1466" s="180">
        <v>43391</v>
      </c>
      <c r="Q1466" s="173">
        <f t="shared" si="179"/>
        <v>-0.13679348817108508</v>
      </c>
      <c r="R1466"/>
    </row>
    <row r="1467" spans="1:18" x14ac:dyDescent="0.25">
      <c r="A1467" s="180">
        <v>43390</v>
      </c>
      <c r="B1467">
        <v>1.964565465</v>
      </c>
      <c r="C1467">
        <v>1.4482715660000001</v>
      </c>
      <c r="D1467" s="180">
        <v>43390</v>
      </c>
      <c r="E1467" s="173">
        <f t="shared" si="180"/>
        <v>0.35648970201490504</v>
      </c>
      <c r="F1467"/>
      <c r="M1467" s="180">
        <v>43390</v>
      </c>
      <c r="N1467">
        <v>13.164415955999999</v>
      </c>
      <c r="O1467">
        <v>14.95278077875</v>
      </c>
      <c r="P1467" s="180">
        <v>43390</v>
      </c>
      <c r="Q1467" s="173">
        <f t="shared" si="179"/>
        <v>-0.11960081868461005</v>
      </c>
      <c r="R1467"/>
    </row>
    <row r="1468" spans="1:18" x14ac:dyDescent="0.25">
      <c r="A1468" s="180">
        <v>43389</v>
      </c>
      <c r="B1468">
        <v>1.970552847</v>
      </c>
      <c r="C1468">
        <v>1.4385426996499999</v>
      </c>
      <c r="D1468" s="180">
        <v>43389</v>
      </c>
      <c r="E1468" s="173">
        <f t="shared" si="180"/>
        <v>0.36982576011086715</v>
      </c>
      <c r="F1468"/>
      <c r="M1468" s="180">
        <v>43389</v>
      </c>
      <c r="N1468">
        <v>13.20453698</v>
      </c>
      <c r="O1468">
        <v>14.853028789</v>
      </c>
      <c r="P1468" s="180">
        <v>43389</v>
      </c>
      <c r="Q1468" s="173">
        <f t="shared" si="179"/>
        <v>-0.11098691266395817</v>
      </c>
      <c r="R1468"/>
    </row>
    <row r="1469" spans="1:18" x14ac:dyDescent="0.25">
      <c r="A1469" s="180">
        <v>43388</v>
      </c>
      <c r="B1469">
        <v>1.9719616419999999</v>
      </c>
      <c r="C1469">
        <v>1.4341051602499999</v>
      </c>
      <c r="D1469" s="180">
        <v>43388</v>
      </c>
      <c r="E1469" s="173">
        <f t="shared" si="180"/>
        <v>0.37504675156195544</v>
      </c>
      <c r="F1469"/>
      <c r="M1469" s="180">
        <v>43388</v>
      </c>
      <c r="N1469">
        <v>13.213977221</v>
      </c>
      <c r="O1469">
        <v>14.813125262050001</v>
      </c>
      <c r="P1469" s="180">
        <v>43388</v>
      </c>
      <c r="Q1469" s="173">
        <f t="shared" si="179"/>
        <v>-0.10795480445621324</v>
      </c>
      <c r="R1469"/>
    </row>
    <row r="1470" spans="1:18" x14ac:dyDescent="0.25">
      <c r="A1470" s="180">
        <v>43385</v>
      </c>
      <c r="B1470">
        <v>1.9687918520000001</v>
      </c>
      <c r="C1470">
        <v>1.4318491281000001</v>
      </c>
      <c r="D1470" s="180">
        <v>43385</v>
      </c>
      <c r="E1470" s="173">
        <f t="shared" si="180"/>
        <v>0.37499951172404528</v>
      </c>
      <c r="F1470"/>
      <c r="M1470" s="180">
        <v>43385</v>
      </c>
      <c r="N1470">
        <v>13.192736678999999</v>
      </c>
      <c r="O1470">
        <v>14.7935972552</v>
      </c>
      <c r="P1470" s="180">
        <v>43385</v>
      </c>
      <c r="Q1470" s="173">
        <f t="shared" si="179"/>
        <v>-0.10821307005889272</v>
      </c>
      <c r="R1470"/>
    </row>
    <row r="1471" spans="1:18" x14ac:dyDescent="0.25">
      <c r="A1471" s="180">
        <v>43384</v>
      </c>
      <c r="B1471">
        <v>2.0177474989999999</v>
      </c>
      <c r="C1471">
        <v>1.4615262145500001</v>
      </c>
      <c r="D1471" s="180">
        <v>43384</v>
      </c>
      <c r="E1471" s="173">
        <f t="shared" si="180"/>
        <v>0.38057564682222195</v>
      </c>
      <c r="F1471"/>
      <c r="M1471" s="180">
        <v>43384</v>
      </c>
      <c r="N1471">
        <v>13.520785050000001</v>
      </c>
      <c r="O1471">
        <v>15.09614014325</v>
      </c>
      <c r="P1471" s="180">
        <v>43384</v>
      </c>
      <c r="Q1471" s="173">
        <f t="shared" ref="Q1471:Q1534" si="181">(N1471-O1471)/O1471</f>
        <v>-0.1043548270154603</v>
      </c>
      <c r="R1471"/>
    </row>
    <row r="1472" spans="1:18" x14ac:dyDescent="0.25">
      <c r="A1472" s="180">
        <v>43383</v>
      </c>
      <c r="B1472">
        <v>2.1086148159999998</v>
      </c>
      <c r="C1472">
        <v>1.5066877699500001</v>
      </c>
      <c r="D1472" s="180">
        <v>43383</v>
      </c>
      <c r="E1472" s="173">
        <f t="shared" ref="E1472:E1535" si="182">(B1472-C1472)/C1472</f>
        <v>0.39950350567322573</v>
      </c>
      <c r="F1472"/>
      <c r="M1472" s="180">
        <v>43383</v>
      </c>
      <c r="N1472">
        <v>14.129680588999999</v>
      </c>
      <c r="O1472">
        <v>15.563581703900001</v>
      </c>
      <c r="P1472" s="180">
        <v>43383</v>
      </c>
      <c r="Q1472" s="173">
        <f t="shared" si="181"/>
        <v>-9.2131820436981232E-2</v>
      </c>
      <c r="R1472"/>
    </row>
    <row r="1473" spans="1:18" x14ac:dyDescent="0.25">
      <c r="A1473" s="180">
        <v>43382</v>
      </c>
      <c r="B1473">
        <v>2.1399605180000001</v>
      </c>
      <c r="C1473">
        <v>1.5256360795499999</v>
      </c>
      <c r="D1473" s="180">
        <v>43382</v>
      </c>
      <c r="E1473" s="173">
        <f t="shared" si="182"/>
        <v>0.40266774408691269</v>
      </c>
      <c r="F1473"/>
      <c r="M1473" s="180">
        <v>43382</v>
      </c>
      <c r="N1473">
        <v>14.33972595</v>
      </c>
      <c r="O1473">
        <v>15.76257329705</v>
      </c>
      <c r="P1473" s="180">
        <v>43382</v>
      </c>
      <c r="Q1473" s="173">
        <f t="shared" si="181"/>
        <v>-9.0267453177603249E-2</v>
      </c>
      <c r="R1473"/>
    </row>
    <row r="1474" spans="1:18" x14ac:dyDescent="0.25">
      <c r="A1474" s="180">
        <v>43381</v>
      </c>
      <c r="B1474">
        <v>2.1695452249999998</v>
      </c>
      <c r="C1474">
        <v>1.5314291926500001</v>
      </c>
      <c r="D1474" s="180">
        <v>43381</v>
      </c>
      <c r="E1474" s="173">
        <f t="shared" si="182"/>
        <v>0.41668007597909079</v>
      </c>
      <c r="F1474"/>
      <c r="M1474" s="180">
        <v>43381</v>
      </c>
      <c r="N1474">
        <v>14.537971009</v>
      </c>
      <c r="O1474">
        <v>15.82825603655</v>
      </c>
      <c r="P1474" s="180">
        <v>43381</v>
      </c>
      <c r="Q1474" s="173">
        <f t="shared" si="181"/>
        <v>-8.1517826384064282E-2</v>
      </c>
      <c r="R1474"/>
    </row>
    <row r="1475" spans="1:18" x14ac:dyDescent="0.25">
      <c r="A1475" s="180">
        <v>43378</v>
      </c>
      <c r="B1475">
        <v>2.1642622419999999</v>
      </c>
      <c r="C1475">
        <v>1.5149024263999999</v>
      </c>
      <c r="D1475" s="180">
        <v>43378</v>
      </c>
      <c r="E1475" s="173">
        <f t="shared" si="182"/>
        <v>0.42864794740815926</v>
      </c>
      <c r="F1475"/>
      <c r="M1475" s="180">
        <v>43378</v>
      </c>
      <c r="N1475">
        <v>14.502570106</v>
      </c>
      <c r="O1475">
        <v>15.65957037475</v>
      </c>
      <c r="P1475" s="180">
        <v>43378</v>
      </c>
      <c r="Q1475" s="173">
        <f t="shared" si="181"/>
        <v>-7.3884547344643947E-2</v>
      </c>
      <c r="R1475"/>
    </row>
    <row r="1476" spans="1:18" x14ac:dyDescent="0.25">
      <c r="A1476" s="180">
        <v>43377</v>
      </c>
      <c r="B1476">
        <v>2.1980733360000002</v>
      </c>
      <c r="C1476">
        <v>1.5256253643</v>
      </c>
      <c r="D1476" s="180">
        <v>43377</v>
      </c>
      <c r="E1476" s="173">
        <f t="shared" si="182"/>
        <v>0.44076874141938405</v>
      </c>
      <c r="F1476"/>
      <c r="M1476" s="180">
        <v>43377</v>
      </c>
      <c r="N1476">
        <v>14.729135888</v>
      </c>
      <c r="O1476">
        <v>15.76725438685</v>
      </c>
      <c r="P1476" s="180">
        <v>43377</v>
      </c>
      <c r="Q1476" s="173">
        <f t="shared" si="181"/>
        <v>-6.5840156655035537E-2</v>
      </c>
      <c r="R1476"/>
    </row>
    <row r="1477" spans="1:18" x14ac:dyDescent="0.25">
      <c r="A1477" s="180">
        <v>43376</v>
      </c>
      <c r="B1477">
        <v>2.1815199879999998</v>
      </c>
      <c r="C1477">
        <v>1.5160409484499999</v>
      </c>
      <c r="D1477" s="180">
        <v>43376</v>
      </c>
      <c r="E1477" s="173">
        <f t="shared" si="182"/>
        <v>0.4389584860688529</v>
      </c>
      <c r="F1477"/>
      <c r="M1477" s="180">
        <v>43376</v>
      </c>
      <c r="N1477">
        <v>14.618213057</v>
      </c>
      <c r="O1477">
        <v>15.67759127855</v>
      </c>
      <c r="P1477" s="180">
        <v>43376</v>
      </c>
      <c r="Q1477" s="173">
        <f t="shared" si="181"/>
        <v>-6.7572766933874345E-2</v>
      </c>
      <c r="R1477"/>
    </row>
    <row r="1478" spans="1:18" x14ac:dyDescent="0.25">
      <c r="A1478" s="180">
        <v>43375</v>
      </c>
      <c r="B1478">
        <v>2.1300989490000002</v>
      </c>
      <c r="C1478">
        <v>1.4811767064000001</v>
      </c>
      <c r="D1478" s="180">
        <v>43375</v>
      </c>
      <c r="E1478" s="173">
        <f t="shared" si="182"/>
        <v>0.43811264368125635</v>
      </c>
      <c r="F1478"/>
      <c r="M1478" s="180">
        <v>43375</v>
      </c>
      <c r="N1478">
        <v>14.273644263</v>
      </c>
      <c r="O1478">
        <v>15.3219963622</v>
      </c>
      <c r="P1478" s="180">
        <v>43375</v>
      </c>
      <c r="Q1478" s="173">
        <f t="shared" si="181"/>
        <v>-6.842137763368282E-2</v>
      </c>
      <c r="R1478"/>
    </row>
    <row r="1479" spans="1:18" x14ac:dyDescent="0.25">
      <c r="A1479" s="180">
        <v>43374</v>
      </c>
      <c r="B1479">
        <v>2.1343253350000002</v>
      </c>
      <c r="C1479">
        <v>1.4827754434</v>
      </c>
      <c r="D1479" s="180">
        <v>43374</v>
      </c>
      <c r="E1479" s="173">
        <f t="shared" si="182"/>
        <v>0.4394123833788332</v>
      </c>
      <c r="F1479"/>
      <c r="M1479" s="180">
        <v>43374</v>
      </c>
      <c r="N1479">
        <v>14.301964986</v>
      </c>
      <c r="O1479">
        <v>15.339474893249999</v>
      </c>
      <c r="P1479" s="180">
        <v>43374</v>
      </c>
      <c r="Q1479" s="173">
        <f t="shared" si="181"/>
        <v>-6.7636598675652623E-2</v>
      </c>
      <c r="R1479"/>
    </row>
    <row r="1480" spans="1:18" x14ac:dyDescent="0.25">
      <c r="A1480" s="180">
        <v>43371</v>
      </c>
      <c r="B1480">
        <v>2.126224761</v>
      </c>
      <c r="C1480">
        <v>1.49463935085</v>
      </c>
      <c r="D1480" s="180">
        <v>43371</v>
      </c>
      <c r="E1480" s="173">
        <f t="shared" si="182"/>
        <v>0.42256709606288501</v>
      </c>
      <c r="F1480"/>
      <c r="M1480" s="180">
        <v>43371</v>
      </c>
      <c r="N1480">
        <v>14.247683601</v>
      </c>
      <c r="O1480">
        <v>15.46186066235</v>
      </c>
      <c r="P1480" s="180">
        <v>43371</v>
      </c>
      <c r="Q1480" s="173">
        <f t="shared" si="181"/>
        <v>-7.8527228246633357E-2</v>
      </c>
      <c r="R1480"/>
    </row>
    <row r="1481" spans="1:18" x14ac:dyDescent="0.25">
      <c r="A1481" s="180">
        <v>43370</v>
      </c>
      <c r="B1481">
        <v>2.1230549710000002</v>
      </c>
      <c r="C1481">
        <v>1.49763846935</v>
      </c>
      <c r="D1481" s="180">
        <v>43370</v>
      </c>
      <c r="E1481" s="173">
        <f t="shared" si="182"/>
        <v>0.41760178738026232</v>
      </c>
      <c r="F1481"/>
      <c r="M1481" s="180">
        <v>43370</v>
      </c>
      <c r="N1481">
        <v>14.226443058999999</v>
      </c>
      <c r="O1481">
        <v>15.49065410465</v>
      </c>
      <c r="P1481" s="180">
        <v>43370</v>
      </c>
      <c r="Q1481" s="173">
        <f t="shared" si="181"/>
        <v>-8.1611211321961447E-2</v>
      </c>
      <c r="R1481"/>
    </row>
    <row r="1482" spans="1:18" x14ac:dyDescent="0.25">
      <c r="A1482" s="180">
        <v>43369</v>
      </c>
      <c r="B1482">
        <v>2.1480610919999998</v>
      </c>
      <c r="C1482">
        <v>1.5145847201</v>
      </c>
      <c r="D1482" s="180">
        <v>43369</v>
      </c>
      <c r="E1482" s="173">
        <f t="shared" si="182"/>
        <v>0.41825086671822143</v>
      </c>
      <c r="F1482"/>
      <c r="M1482" s="180">
        <v>43369</v>
      </c>
      <c r="N1482">
        <v>14.394007335</v>
      </c>
      <c r="O1482">
        <v>15.667382319950001</v>
      </c>
      <c r="P1482" s="180">
        <v>43369</v>
      </c>
      <c r="Q1482" s="173">
        <f t="shared" si="181"/>
        <v>-8.127554169202561E-2</v>
      </c>
      <c r="R1482"/>
    </row>
    <row r="1483" spans="1:18" x14ac:dyDescent="0.25">
      <c r="A1483" s="180">
        <v>43368</v>
      </c>
      <c r="B1483">
        <v>2.1836331809999998</v>
      </c>
      <c r="C1483">
        <v>1.5402382755499999</v>
      </c>
      <c r="D1483" s="180">
        <v>43368</v>
      </c>
      <c r="E1483" s="173">
        <f t="shared" si="182"/>
        <v>0.41772426751325314</v>
      </c>
      <c r="F1483"/>
      <c r="M1483" s="180">
        <v>43368</v>
      </c>
      <c r="N1483">
        <v>14.632373418</v>
      </c>
      <c r="O1483">
        <v>15.9322627304</v>
      </c>
      <c r="P1483" s="180">
        <v>43368</v>
      </c>
      <c r="Q1483" s="173">
        <f t="shared" si="181"/>
        <v>-8.1588493385795685E-2</v>
      </c>
      <c r="R1483"/>
    </row>
    <row r="1484" spans="1:18" x14ac:dyDescent="0.25">
      <c r="A1484" s="180">
        <v>43367</v>
      </c>
      <c r="B1484">
        <v>2.1822243860000001</v>
      </c>
      <c r="C1484">
        <v>1.5440539204499999</v>
      </c>
      <c r="D1484" s="180">
        <v>43367</v>
      </c>
      <c r="E1484" s="173">
        <f t="shared" si="182"/>
        <v>0.41330840658984985</v>
      </c>
      <c r="F1484"/>
      <c r="M1484" s="180">
        <v>43367</v>
      </c>
      <c r="N1484">
        <v>14.622933177</v>
      </c>
      <c r="O1484">
        <v>15.970602974549999</v>
      </c>
      <c r="P1484" s="180">
        <v>43367</v>
      </c>
      <c r="Q1484" s="173">
        <f t="shared" si="181"/>
        <v>-8.438440299953498E-2</v>
      </c>
      <c r="R1484"/>
    </row>
    <row r="1485" spans="1:18" x14ac:dyDescent="0.25">
      <c r="A1485" s="180">
        <v>43364</v>
      </c>
      <c r="B1485">
        <v>2.20652611</v>
      </c>
      <c r="C1485">
        <v>1.56440481195</v>
      </c>
      <c r="D1485" s="180">
        <v>43364</v>
      </c>
      <c r="E1485" s="173">
        <f t="shared" si="182"/>
        <v>0.41045725067133249</v>
      </c>
      <c r="F1485"/>
      <c r="M1485" s="180">
        <v>43364</v>
      </c>
      <c r="N1485">
        <v>14.785777333</v>
      </c>
      <c r="O1485">
        <v>16.197966541149999</v>
      </c>
      <c r="P1485" s="180">
        <v>43364</v>
      </c>
      <c r="Q1485" s="173">
        <f t="shared" si="181"/>
        <v>-8.7183116754958906E-2</v>
      </c>
      <c r="R1485"/>
    </row>
    <row r="1486" spans="1:18" x14ac:dyDescent="0.25">
      <c r="A1486" s="180">
        <v>43363</v>
      </c>
      <c r="B1486">
        <v>2.2329410269999999</v>
      </c>
      <c r="C1486">
        <v>1.5685207081999999</v>
      </c>
      <c r="D1486" s="180">
        <v>43363</v>
      </c>
      <c r="E1486" s="173">
        <f t="shared" si="182"/>
        <v>0.42359677836990384</v>
      </c>
      <c r="F1486"/>
      <c r="M1486" s="180">
        <v>43363</v>
      </c>
      <c r="N1486">
        <v>14.962781850000001</v>
      </c>
      <c r="O1486">
        <v>16.241486910150002</v>
      </c>
      <c r="P1486" s="180">
        <v>43363</v>
      </c>
      <c r="Q1486" s="173">
        <f t="shared" si="181"/>
        <v>-7.8730787841283387E-2</v>
      </c>
      <c r="R1486"/>
    </row>
    <row r="1487" spans="1:18" x14ac:dyDescent="0.25">
      <c r="A1487" s="180">
        <v>43362</v>
      </c>
      <c r="B1487">
        <v>2.199129933</v>
      </c>
      <c r="C1487">
        <v>1.5475343696999999</v>
      </c>
      <c r="D1487" s="180">
        <v>43362</v>
      </c>
      <c r="E1487" s="173">
        <f t="shared" si="182"/>
        <v>0.421054017318088</v>
      </c>
      <c r="F1487"/>
      <c r="M1487" s="180">
        <v>43362</v>
      </c>
      <c r="N1487">
        <v>14.736216067999999</v>
      </c>
      <c r="O1487">
        <v>16.025411933000001</v>
      </c>
      <c r="P1487" s="180">
        <v>43362</v>
      </c>
      <c r="Q1487" s="173">
        <f t="shared" si="181"/>
        <v>-8.0446971996098987E-2</v>
      </c>
      <c r="R1487"/>
    </row>
    <row r="1488" spans="1:18" x14ac:dyDescent="0.25">
      <c r="A1488" s="180">
        <v>43361</v>
      </c>
      <c r="B1488">
        <v>2.1723628169999998</v>
      </c>
      <c r="C1488">
        <v>1.5305316328</v>
      </c>
      <c r="D1488" s="180">
        <v>43361</v>
      </c>
      <c r="E1488" s="173">
        <f t="shared" si="182"/>
        <v>0.41935179283149782</v>
      </c>
      <c r="F1488"/>
      <c r="M1488" s="180">
        <v>43361</v>
      </c>
      <c r="N1488">
        <v>14.556851491</v>
      </c>
      <c r="O1488">
        <v>15.845774063</v>
      </c>
      <c r="P1488" s="180">
        <v>43361</v>
      </c>
      <c r="Q1488" s="173">
        <f t="shared" si="181"/>
        <v>-8.1341723469959368E-2</v>
      </c>
      <c r="R1488"/>
    </row>
    <row r="1489" spans="1:18" x14ac:dyDescent="0.25">
      <c r="A1489" s="180">
        <v>43360</v>
      </c>
      <c r="B1489">
        <v>2.1882117669999999</v>
      </c>
      <c r="C1489">
        <v>1.5385905309000001</v>
      </c>
      <c r="D1489" s="180">
        <v>43360</v>
      </c>
      <c r="E1489" s="173">
        <f t="shared" si="182"/>
        <v>0.42221840252715137</v>
      </c>
      <c r="F1489"/>
      <c r="M1489" s="180">
        <v>43360</v>
      </c>
      <c r="N1489">
        <v>14.663054201</v>
      </c>
      <c r="O1489">
        <v>15.91603690735</v>
      </c>
      <c r="P1489" s="180">
        <v>43360</v>
      </c>
      <c r="Q1489" s="173">
        <f t="shared" si="181"/>
        <v>-7.872454139455877E-2</v>
      </c>
      <c r="R1489"/>
    </row>
    <row r="1490" spans="1:18" x14ac:dyDescent="0.25">
      <c r="A1490" s="180">
        <v>43357</v>
      </c>
      <c r="B1490">
        <v>2.2072305079999999</v>
      </c>
      <c r="C1490">
        <v>1.5472340622</v>
      </c>
      <c r="D1490" s="180">
        <v>43357</v>
      </c>
      <c r="E1490" s="173">
        <f t="shared" si="182"/>
        <v>0.42656535421767799</v>
      </c>
      <c r="F1490"/>
      <c r="M1490" s="180">
        <v>43357</v>
      </c>
      <c r="N1490">
        <v>14.790497453</v>
      </c>
      <c r="O1490">
        <v>15.998574356400001</v>
      </c>
      <c r="P1490" s="180">
        <v>43357</v>
      </c>
      <c r="Q1490" s="173">
        <f t="shared" si="181"/>
        <v>-7.5511534746014811E-2</v>
      </c>
      <c r="R1490"/>
    </row>
    <row r="1491" spans="1:18" x14ac:dyDescent="0.25">
      <c r="A1491" s="180">
        <v>43356</v>
      </c>
      <c r="B1491">
        <v>2.1723628169999998</v>
      </c>
      <c r="C1491">
        <v>1.5330185863500001</v>
      </c>
      <c r="D1491" s="180">
        <v>43356</v>
      </c>
      <c r="E1491" s="173">
        <f t="shared" si="182"/>
        <v>0.41704923628631885</v>
      </c>
      <c r="F1491"/>
      <c r="M1491" s="180">
        <v>43356</v>
      </c>
      <c r="N1491">
        <v>14.556851491</v>
      </c>
      <c r="O1491">
        <v>15.860432706299999</v>
      </c>
      <c r="P1491" s="180">
        <v>43356</v>
      </c>
      <c r="Q1491" s="173">
        <f t="shared" si="181"/>
        <v>-8.2190772436000287E-2</v>
      </c>
      <c r="R1491"/>
    </row>
    <row r="1492" spans="1:18" x14ac:dyDescent="0.25">
      <c r="A1492" s="180">
        <v>43355</v>
      </c>
      <c r="B1492">
        <v>2.1843375790000001</v>
      </c>
      <c r="C1492">
        <v>1.5490741395000001</v>
      </c>
      <c r="D1492" s="180">
        <v>43355</v>
      </c>
      <c r="E1492" s="173">
        <f t="shared" si="182"/>
        <v>0.41009234051576526</v>
      </c>
      <c r="F1492"/>
      <c r="M1492" s="180">
        <v>43355</v>
      </c>
      <c r="N1492">
        <v>14.637093539</v>
      </c>
      <c r="O1492">
        <v>16.033942365600002</v>
      </c>
      <c r="P1492" s="180">
        <v>43355</v>
      </c>
      <c r="Q1492" s="173">
        <f t="shared" si="181"/>
        <v>-8.7118239217129065E-2</v>
      </c>
      <c r="R1492"/>
    </row>
    <row r="1493" spans="1:18" x14ac:dyDescent="0.25">
      <c r="A1493" s="180">
        <v>43354</v>
      </c>
      <c r="B1493">
        <v>2.2237838559999998</v>
      </c>
      <c r="C1493">
        <v>1.5736387477</v>
      </c>
      <c r="D1493" s="180">
        <v>43354</v>
      </c>
      <c r="E1493" s="173">
        <f t="shared" si="182"/>
        <v>0.41314762314428222</v>
      </c>
      <c r="F1493"/>
      <c r="M1493" s="180">
        <v>43354</v>
      </c>
      <c r="N1493">
        <v>14.901420284</v>
      </c>
      <c r="O1493">
        <v>16.287109334050001</v>
      </c>
      <c r="P1493" s="180">
        <v>43354</v>
      </c>
      <c r="Q1493" s="173">
        <f t="shared" si="181"/>
        <v>-8.5078881809497325E-2</v>
      </c>
      <c r="R1493"/>
    </row>
    <row r="1494" spans="1:18" x14ac:dyDescent="0.25">
      <c r="A1494" s="180">
        <v>43353</v>
      </c>
      <c r="B1494">
        <v>2.2216706629999998</v>
      </c>
      <c r="C1494">
        <v>1.56917526575</v>
      </c>
      <c r="D1494" s="180">
        <v>43353</v>
      </c>
      <c r="E1494" s="173">
        <f t="shared" si="182"/>
        <v>0.41582059792290593</v>
      </c>
      <c r="F1494"/>
      <c r="M1494" s="180">
        <v>43353</v>
      </c>
      <c r="N1494">
        <v>14.887259923</v>
      </c>
      <c r="O1494">
        <v>16.23870103945</v>
      </c>
      <c r="P1494" s="180">
        <v>43353</v>
      </c>
      <c r="Q1494" s="173">
        <f t="shared" si="181"/>
        <v>-8.3223474166242317E-2</v>
      </c>
      <c r="R1494"/>
    </row>
    <row r="1495" spans="1:18" x14ac:dyDescent="0.25">
      <c r="A1495" s="180">
        <v>43350</v>
      </c>
      <c r="B1495">
        <v>2.2248404530000001</v>
      </c>
      <c r="C1495">
        <v>1.5737658992000001</v>
      </c>
      <c r="D1495" s="180">
        <v>43350</v>
      </c>
      <c r="E1495" s="173">
        <f t="shared" si="182"/>
        <v>0.41370483000741332</v>
      </c>
      <c r="F1495"/>
      <c r="M1495" s="180">
        <v>43350</v>
      </c>
      <c r="N1495">
        <v>14.908500464999999</v>
      </c>
      <c r="O1495">
        <v>16.282295450500001</v>
      </c>
      <c r="P1495" s="180">
        <v>43350</v>
      </c>
      <c r="Q1495" s="173">
        <f t="shared" si="181"/>
        <v>-8.4373544852842902E-2</v>
      </c>
      <c r="R1495"/>
    </row>
    <row r="1496" spans="1:18" x14ac:dyDescent="0.25">
      <c r="A1496" s="180">
        <v>43349</v>
      </c>
      <c r="B1496">
        <v>2.2315322320000002</v>
      </c>
      <c r="C1496">
        <v>1.5743829969000001</v>
      </c>
      <c r="D1496" s="180">
        <v>43349</v>
      </c>
      <c r="E1496" s="173">
        <f t="shared" si="182"/>
        <v>0.41740112564347021</v>
      </c>
      <c r="F1496"/>
      <c r="M1496" s="180">
        <v>43349</v>
      </c>
      <c r="N1496">
        <v>14.953341609000001</v>
      </c>
      <c r="O1496">
        <v>16.289166180350001</v>
      </c>
      <c r="P1496" s="180">
        <v>43349</v>
      </c>
      <c r="Q1496" s="173">
        <f t="shared" si="181"/>
        <v>-8.2006933722699502E-2</v>
      </c>
      <c r="R1496"/>
    </row>
    <row r="1497" spans="1:18" x14ac:dyDescent="0.25">
      <c r="A1497" s="180">
        <v>43348</v>
      </c>
      <c r="B1497">
        <v>2.2494943759999999</v>
      </c>
      <c r="C1497">
        <v>1.5871276119</v>
      </c>
      <c r="D1497" s="180">
        <v>43348</v>
      </c>
      <c r="E1497" s="173">
        <f t="shared" si="182"/>
        <v>0.41733680337591761</v>
      </c>
      <c r="F1497"/>
      <c r="M1497" s="180">
        <v>43348</v>
      </c>
      <c r="N1497">
        <v>15.073704681000001</v>
      </c>
      <c r="O1497">
        <v>16.413495059950002</v>
      </c>
      <c r="P1497" s="180">
        <v>43348</v>
      </c>
      <c r="Q1497" s="173">
        <f t="shared" si="181"/>
        <v>-8.1627366630716999E-2</v>
      </c>
      <c r="R1497"/>
    </row>
    <row r="1498" spans="1:18" x14ac:dyDescent="0.25">
      <c r="A1498" s="180">
        <v>43347</v>
      </c>
      <c r="B1498">
        <v>2.246676785</v>
      </c>
      <c r="C1498">
        <v>1.5827141408500001</v>
      </c>
      <c r="D1498" s="180">
        <v>43347</v>
      </c>
      <c r="E1498" s="173">
        <f t="shared" si="182"/>
        <v>0.41950888477777631</v>
      </c>
      <c r="F1498"/>
      <c r="M1498" s="180">
        <v>43347</v>
      </c>
      <c r="N1498">
        <v>15.054824199</v>
      </c>
      <c r="O1498">
        <v>16.3596074194</v>
      </c>
      <c r="P1498" s="180">
        <v>43347</v>
      </c>
      <c r="Q1498" s="173">
        <f t="shared" si="181"/>
        <v>-7.9756389438338557E-2</v>
      </c>
      <c r="R1498"/>
    </row>
    <row r="1499" spans="1:18" x14ac:dyDescent="0.25">
      <c r="A1499" s="180">
        <v>43343</v>
      </c>
      <c r="B1499">
        <v>2.232588829</v>
      </c>
      <c r="C1499">
        <v>1.5743524519500001</v>
      </c>
      <c r="D1499" s="180">
        <v>43343</v>
      </c>
      <c r="E1499" s="173">
        <f t="shared" si="182"/>
        <v>0.41809975665531907</v>
      </c>
      <c r="F1499"/>
      <c r="M1499" s="180">
        <v>43343</v>
      </c>
      <c r="N1499">
        <v>14.96042179</v>
      </c>
      <c r="O1499">
        <v>16.27589827365</v>
      </c>
      <c r="P1499" s="180">
        <v>43343</v>
      </c>
      <c r="Q1499" s="173">
        <f t="shared" si="181"/>
        <v>-8.0823587216670059E-2</v>
      </c>
      <c r="R1499"/>
    </row>
    <row r="1500" spans="1:18" x14ac:dyDescent="0.25">
      <c r="A1500" s="180">
        <v>43342</v>
      </c>
      <c r="B1500">
        <v>2.2174442760000002</v>
      </c>
      <c r="C1500">
        <v>1.5685993266</v>
      </c>
      <c r="D1500" s="180">
        <v>43342</v>
      </c>
      <c r="E1500" s="173">
        <f t="shared" si="182"/>
        <v>0.41364607162390971</v>
      </c>
      <c r="F1500"/>
      <c r="M1500" s="180">
        <v>43342</v>
      </c>
      <c r="N1500">
        <v>14.8589392</v>
      </c>
      <c r="O1500">
        <v>16.2209764865</v>
      </c>
      <c r="P1500" s="180">
        <v>43342</v>
      </c>
      <c r="Q1500" s="173">
        <f t="shared" si="181"/>
        <v>-8.3967650630254159E-2</v>
      </c>
      <c r="R1500"/>
    </row>
    <row r="1501" spans="1:18" x14ac:dyDescent="0.25">
      <c r="A1501" s="180">
        <v>43341</v>
      </c>
      <c r="B1501">
        <v>2.2413938010000001</v>
      </c>
      <c r="C1501">
        <v>1.5824110709000001</v>
      </c>
      <c r="D1501" s="180">
        <v>43341</v>
      </c>
      <c r="E1501" s="173">
        <f t="shared" si="182"/>
        <v>0.41644218889672074</v>
      </c>
      <c r="F1501"/>
      <c r="M1501" s="180">
        <v>43341</v>
      </c>
      <c r="N1501">
        <v>15.019423295999999</v>
      </c>
      <c r="O1501">
        <v>16.350468044900001</v>
      </c>
      <c r="P1501" s="180">
        <v>43341</v>
      </c>
      <c r="Q1501" s="173">
        <f t="shared" si="181"/>
        <v>-8.1407134355103564E-2</v>
      </c>
      <c r="R1501"/>
    </row>
    <row r="1502" spans="1:18" x14ac:dyDescent="0.25">
      <c r="A1502" s="180">
        <v>43340</v>
      </c>
      <c r="B1502">
        <v>2.250903171</v>
      </c>
      <c r="C1502">
        <v>1.5820662887000001</v>
      </c>
      <c r="D1502" s="180">
        <v>43340</v>
      </c>
      <c r="E1502" s="173">
        <f t="shared" si="182"/>
        <v>0.42276160428751058</v>
      </c>
      <c r="F1502"/>
      <c r="M1502" s="180">
        <v>43340</v>
      </c>
      <c r="N1502">
        <v>15.083144922000001</v>
      </c>
      <c r="O1502">
        <v>16.3535008761</v>
      </c>
      <c r="P1502" s="180">
        <v>43340</v>
      </c>
      <c r="Q1502" s="173">
        <f t="shared" si="181"/>
        <v>-7.7680978753397981E-2</v>
      </c>
      <c r="R1502"/>
    </row>
    <row r="1503" spans="1:18" x14ac:dyDescent="0.25">
      <c r="A1503" s="180">
        <v>43339</v>
      </c>
      <c r="B1503">
        <v>2.2516075689999999</v>
      </c>
      <c r="C1503">
        <v>1.5883439080499999</v>
      </c>
      <c r="D1503" s="180">
        <v>43339</v>
      </c>
      <c r="E1503" s="173">
        <f t="shared" si="182"/>
        <v>0.41758189620551683</v>
      </c>
      <c r="F1503"/>
      <c r="M1503" s="180">
        <v>43339</v>
      </c>
      <c r="N1503">
        <v>15.087865042000001</v>
      </c>
      <c r="O1503">
        <v>16.419709816299999</v>
      </c>
      <c r="P1503" s="180">
        <v>43339</v>
      </c>
      <c r="Q1503" s="173">
        <f t="shared" si="181"/>
        <v>-8.111256466773023E-2</v>
      </c>
      <c r="R1503"/>
    </row>
    <row r="1504" spans="1:18" x14ac:dyDescent="0.25">
      <c r="A1504" s="180">
        <v>43336</v>
      </c>
      <c r="B1504">
        <v>2.2435069940000001</v>
      </c>
      <c r="C1504">
        <v>1.5865541554</v>
      </c>
      <c r="D1504" s="180">
        <v>43336</v>
      </c>
      <c r="E1504" s="173">
        <f t="shared" si="182"/>
        <v>0.41407526894937285</v>
      </c>
      <c r="F1504"/>
      <c r="M1504" s="180">
        <v>43336</v>
      </c>
      <c r="N1504">
        <v>15.033583656999999</v>
      </c>
      <c r="O1504">
        <v>16.3981597987</v>
      </c>
      <c r="P1504" s="180">
        <v>43336</v>
      </c>
      <c r="Q1504" s="173">
        <f t="shared" si="181"/>
        <v>-8.3215199659670377E-2</v>
      </c>
      <c r="R1504"/>
    </row>
    <row r="1505" spans="1:18" x14ac:dyDescent="0.25">
      <c r="A1505" s="180">
        <v>43335</v>
      </c>
      <c r="B1505">
        <v>2.2635823319999999</v>
      </c>
      <c r="C1505">
        <v>1.59250852055</v>
      </c>
      <c r="D1505" s="180">
        <v>43335</v>
      </c>
      <c r="E1505" s="173">
        <f t="shared" si="182"/>
        <v>0.4213941732746479</v>
      </c>
      <c r="F1505"/>
      <c r="M1505" s="180">
        <v>43335</v>
      </c>
      <c r="N1505">
        <v>15.168107089999999</v>
      </c>
      <c r="O1505">
        <v>16.4581559304</v>
      </c>
      <c r="P1505" s="180">
        <v>43335</v>
      </c>
      <c r="Q1505" s="173">
        <f t="shared" si="181"/>
        <v>-7.8383559242936843E-2</v>
      </c>
      <c r="R1505"/>
    </row>
    <row r="1506" spans="1:18" x14ac:dyDescent="0.25">
      <c r="A1506" s="180">
        <v>43334</v>
      </c>
      <c r="B1506">
        <v>2.286827459</v>
      </c>
      <c r="C1506">
        <v>1.6017439741999999</v>
      </c>
      <c r="D1506" s="180">
        <v>43334</v>
      </c>
      <c r="E1506" s="173">
        <f t="shared" si="182"/>
        <v>0.42771097992871732</v>
      </c>
      <c r="F1506"/>
      <c r="M1506" s="180">
        <v>43334</v>
      </c>
      <c r="N1506">
        <v>15.323871065000001</v>
      </c>
      <c r="O1506">
        <v>16.553539866600001</v>
      </c>
      <c r="P1506" s="180">
        <v>43334</v>
      </c>
      <c r="Q1506" s="173">
        <f t="shared" si="181"/>
        <v>-7.4284341084114441E-2</v>
      </c>
      <c r="R1506"/>
    </row>
    <row r="1507" spans="1:18" x14ac:dyDescent="0.25">
      <c r="A1507" s="180">
        <v>43333</v>
      </c>
      <c r="B1507">
        <v>2.3044374040000002</v>
      </c>
      <c r="C1507">
        <v>1.6089265927</v>
      </c>
      <c r="D1507" s="180">
        <v>43333</v>
      </c>
      <c r="E1507" s="173">
        <f t="shared" si="182"/>
        <v>0.4322825009268057</v>
      </c>
      <c r="F1507"/>
      <c r="M1507" s="180">
        <v>43333</v>
      </c>
      <c r="N1507">
        <v>15.441874077</v>
      </c>
      <c r="O1507">
        <v>16.620581674450001</v>
      </c>
      <c r="P1507" s="180">
        <v>43333</v>
      </c>
      <c r="Q1507" s="173">
        <f t="shared" si="181"/>
        <v>-7.0918552703962856E-2</v>
      </c>
      <c r="R1507"/>
    </row>
    <row r="1508" spans="1:18" x14ac:dyDescent="0.25">
      <c r="A1508" s="180">
        <v>43332</v>
      </c>
      <c r="B1508">
        <v>2.2949280339999998</v>
      </c>
      <c r="C1508">
        <v>1.5950459560500001</v>
      </c>
      <c r="D1508" s="180">
        <v>43332</v>
      </c>
      <c r="E1508" s="173">
        <f t="shared" si="182"/>
        <v>0.43878489851364533</v>
      </c>
      <c r="F1508"/>
      <c r="M1508" s="180">
        <v>43332</v>
      </c>
      <c r="N1508">
        <v>15.37815245</v>
      </c>
      <c r="O1508">
        <v>16.4788340926</v>
      </c>
      <c r="P1508" s="180">
        <v>43332</v>
      </c>
      <c r="Q1508" s="173">
        <f t="shared" si="181"/>
        <v>-6.6793660062047275E-2</v>
      </c>
      <c r="R1508"/>
    </row>
    <row r="1509" spans="1:18" x14ac:dyDescent="0.25">
      <c r="A1509" s="180">
        <v>43329</v>
      </c>
      <c r="B1509">
        <v>2.2752048949999999</v>
      </c>
      <c r="C1509">
        <v>1.5920261583499999</v>
      </c>
      <c r="D1509" s="180">
        <v>43329</v>
      </c>
      <c r="E1509" s="173">
        <f t="shared" si="182"/>
        <v>0.42912532125606323</v>
      </c>
      <c r="F1509"/>
      <c r="M1509" s="180">
        <v>43329</v>
      </c>
      <c r="N1509">
        <v>15.245989077999999</v>
      </c>
      <c r="O1509">
        <v>16.442856410299999</v>
      </c>
      <c r="P1509" s="180">
        <v>43329</v>
      </c>
      <c r="Q1509" s="173">
        <f t="shared" si="181"/>
        <v>-7.2789502166440395E-2</v>
      </c>
      <c r="R1509"/>
    </row>
    <row r="1510" spans="1:18" x14ac:dyDescent="0.25">
      <c r="A1510" s="180">
        <v>43328</v>
      </c>
      <c r="B1510">
        <v>2.2688653150000002</v>
      </c>
      <c r="C1510">
        <v>1.5866604367999999</v>
      </c>
      <c r="D1510" s="180">
        <v>43328</v>
      </c>
      <c r="E1510" s="173">
        <f t="shared" si="182"/>
        <v>0.42996274588902028</v>
      </c>
      <c r="F1510"/>
      <c r="M1510" s="180">
        <v>43328</v>
      </c>
      <c r="N1510">
        <v>15.203507994000001</v>
      </c>
      <c r="O1510">
        <v>16.3913388617</v>
      </c>
      <c r="P1510" s="180">
        <v>43328</v>
      </c>
      <c r="Q1510" s="173">
        <f t="shared" si="181"/>
        <v>-7.2466982576724362E-2</v>
      </c>
      <c r="R1510"/>
    </row>
    <row r="1511" spans="1:18" x14ac:dyDescent="0.25">
      <c r="A1511" s="180">
        <v>43327</v>
      </c>
      <c r="B1511">
        <v>2.2114568939999999</v>
      </c>
      <c r="C1511">
        <v>1.56470540725</v>
      </c>
      <c r="D1511" s="180">
        <v>43327</v>
      </c>
      <c r="E1511" s="173">
        <f t="shared" si="182"/>
        <v>0.41333754184864624</v>
      </c>
      <c r="F1511"/>
      <c r="M1511" s="180">
        <v>43327</v>
      </c>
      <c r="N1511">
        <v>14.818818176000001</v>
      </c>
      <c r="O1511">
        <v>16.172342216600001</v>
      </c>
      <c r="P1511" s="180">
        <v>43327</v>
      </c>
      <c r="Q1511" s="173">
        <f t="shared" si="181"/>
        <v>-8.3693754588663336E-2</v>
      </c>
      <c r="R1511"/>
    </row>
    <row r="1512" spans="1:18" x14ac:dyDescent="0.25">
      <c r="A1512" s="180">
        <v>43326</v>
      </c>
      <c r="B1512">
        <v>2.2646389280000001</v>
      </c>
      <c r="C1512">
        <v>1.5789506497000001</v>
      </c>
      <c r="D1512" s="180">
        <v>43326</v>
      </c>
      <c r="E1512" s="173">
        <f t="shared" si="182"/>
        <v>0.43426834045147672</v>
      </c>
      <c r="F1512"/>
      <c r="M1512" s="180">
        <v>43326</v>
      </c>
      <c r="N1512">
        <v>15.175187271</v>
      </c>
      <c r="O1512">
        <v>16.322842311300001</v>
      </c>
      <c r="P1512" s="180">
        <v>43326</v>
      </c>
      <c r="Q1512" s="173">
        <f t="shared" si="181"/>
        <v>-7.0309754784894291E-2</v>
      </c>
      <c r="R1512"/>
    </row>
    <row r="1513" spans="1:18" x14ac:dyDescent="0.25">
      <c r="A1513" s="180">
        <v>43325</v>
      </c>
      <c r="B1513">
        <v>2.243859193</v>
      </c>
      <c r="C1513">
        <v>1.5581439769000001</v>
      </c>
      <c r="D1513" s="180">
        <v>43325</v>
      </c>
      <c r="E1513" s="173">
        <f t="shared" si="182"/>
        <v>0.44008463034607515</v>
      </c>
      <c r="F1513"/>
      <c r="M1513" s="180">
        <v>43325</v>
      </c>
      <c r="N1513">
        <v>15.035943717</v>
      </c>
      <c r="O1513">
        <v>16.102886329299999</v>
      </c>
      <c r="P1513" s="180">
        <v>43325</v>
      </c>
      <c r="Q1513" s="173">
        <f t="shared" si="181"/>
        <v>-6.625784908874649E-2</v>
      </c>
      <c r="R1513"/>
    </row>
    <row r="1514" spans="1:18" x14ac:dyDescent="0.25">
      <c r="A1514" s="180">
        <v>43322</v>
      </c>
      <c r="B1514">
        <v>2.2635823319999999</v>
      </c>
      <c r="C1514">
        <v>1.56843823065</v>
      </c>
      <c r="D1514" s="180">
        <v>43322</v>
      </c>
      <c r="E1514" s="173">
        <f t="shared" si="182"/>
        <v>0.44320782786703361</v>
      </c>
      <c r="F1514"/>
      <c r="M1514" s="180">
        <v>43322</v>
      </c>
      <c r="N1514">
        <v>15.168107089999999</v>
      </c>
      <c r="O1514">
        <v>16.2016811254</v>
      </c>
      <c r="P1514" s="180">
        <v>43322</v>
      </c>
      <c r="Q1514" s="173">
        <f t="shared" si="181"/>
        <v>-6.3794246251373699E-2</v>
      </c>
      <c r="R1514"/>
    </row>
    <row r="1515" spans="1:18" x14ac:dyDescent="0.25">
      <c r="A1515" s="180">
        <v>43321</v>
      </c>
      <c r="B1515">
        <v>2.2811922770000002</v>
      </c>
      <c r="C1515">
        <v>1.5743469208500001</v>
      </c>
      <c r="D1515" s="180">
        <v>43321</v>
      </c>
      <c r="E1515" s="173">
        <f t="shared" si="182"/>
        <v>0.4489768721168329</v>
      </c>
      <c r="F1515"/>
      <c r="M1515" s="180">
        <v>43321</v>
      </c>
      <c r="N1515">
        <v>15.286110102</v>
      </c>
      <c r="O1515">
        <v>16.2702156181</v>
      </c>
      <c r="P1515" s="180">
        <v>43321</v>
      </c>
      <c r="Q1515" s="173">
        <f t="shared" si="181"/>
        <v>-6.0485093695084126E-2</v>
      </c>
      <c r="R1515"/>
    </row>
    <row r="1516" spans="1:18" x14ac:dyDescent="0.25">
      <c r="A1516" s="180">
        <v>43320</v>
      </c>
      <c r="B1516">
        <v>2.2945758349999998</v>
      </c>
      <c r="C1516">
        <v>1.585913256</v>
      </c>
      <c r="D1516" s="180">
        <v>43320</v>
      </c>
      <c r="E1516" s="173">
        <f t="shared" si="182"/>
        <v>0.44684826002866823</v>
      </c>
      <c r="F1516"/>
      <c r="M1516" s="180">
        <v>43320</v>
      </c>
      <c r="N1516">
        <v>15.375792390000001</v>
      </c>
      <c r="O1516">
        <v>16.599841552299999</v>
      </c>
      <c r="P1516" s="180">
        <v>43320</v>
      </c>
      <c r="Q1516" s="173">
        <f t="shared" si="181"/>
        <v>-7.3738605181469311E-2</v>
      </c>
      <c r="R1516"/>
    </row>
    <row r="1517" spans="1:18" x14ac:dyDescent="0.25">
      <c r="A1517" s="180">
        <v>43319</v>
      </c>
      <c r="B1517">
        <v>2.3543690900000001</v>
      </c>
      <c r="C1517">
        <v>1.58781438585</v>
      </c>
      <c r="D1517" s="180">
        <v>43319</v>
      </c>
      <c r="E1517" s="173">
        <f t="shared" si="182"/>
        <v>0.48277349731885855</v>
      </c>
      <c r="F1517"/>
      <c r="M1517" s="180">
        <v>43319</v>
      </c>
      <c r="N1517">
        <v>16.719199670999998</v>
      </c>
      <c r="O1517">
        <v>16.8393354524</v>
      </c>
      <c r="P1517" s="180">
        <v>43319</v>
      </c>
      <c r="Q1517" s="173">
        <f t="shared" si="181"/>
        <v>-7.1342352992249313E-3</v>
      </c>
      <c r="R1517"/>
    </row>
    <row r="1518" spans="1:18" x14ac:dyDescent="0.25">
      <c r="A1518" s="180">
        <v>43318</v>
      </c>
      <c r="B1518">
        <v>2.3634719710000001</v>
      </c>
      <c r="C1518">
        <v>1.5868501448000001</v>
      </c>
      <c r="D1518" s="180">
        <v>43318</v>
      </c>
      <c r="E1518" s="173">
        <f t="shared" si="182"/>
        <v>0.48941094327333734</v>
      </c>
      <c r="F1518"/>
      <c r="M1518" s="180">
        <v>43318</v>
      </c>
      <c r="N1518">
        <v>16.783842416999999</v>
      </c>
      <c r="O1518">
        <v>16.867244732900001</v>
      </c>
      <c r="P1518" s="180">
        <v>43318</v>
      </c>
      <c r="Q1518" s="173">
        <f t="shared" si="181"/>
        <v>-4.9446318720522374E-3</v>
      </c>
      <c r="R1518"/>
    </row>
    <row r="1519" spans="1:18" x14ac:dyDescent="0.25">
      <c r="A1519" s="180">
        <v>43315</v>
      </c>
      <c r="B1519">
        <v>2.3685695839999998</v>
      </c>
      <c r="C1519">
        <v>1.5869784506</v>
      </c>
      <c r="D1519" s="180">
        <v>43315</v>
      </c>
      <c r="E1519" s="173">
        <f t="shared" si="182"/>
        <v>0.49250267582681939</v>
      </c>
      <c r="F1519"/>
      <c r="M1519" s="180">
        <v>43315</v>
      </c>
      <c r="N1519">
        <v>16.820042354000002</v>
      </c>
      <c r="O1519">
        <v>16.926190801050002</v>
      </c>
      <c r="P1519" s="180">
        <v>43315</v>
      </c>
      <c r="Q1519" s="173">
        <f t="shared" si="181"/>
        <v>-6.2712543121878897E-3</v>
      </c>
      <c r="R1519"/>
    </row>
    <row r="1520" spans="1:18" x14ac:dyDescent="0.25">
      <c r="A1520" s="180">
        <v>43314</v>
      </c>
      <c r="B1520">
        <v>2.4009758400000001</v>
      </c>
      <c r="C1520">
        <v>1.5943194087999999</v>
      </c>
      <c r="D1520" s="180">
        <v>43314</v>
      </c>
      <c r="E1520" s="173">
        <f t="shared" si="182"/>
        <v>0.50595660238944729</v>
      </c>
      <c r="F1520"/>
      <c r="M1520" s="180">
        <v>43314</v>
      </c>
      <c r="N1520">
        <v>17.050170527999999</v>
      </c>
      <c r="O1520">
        <v>17.082601922599999</v>
      </c>
      <c r="P1520" s="180">
        <v>43314</v>
      </c>
      <c r="Q1520" s="173">
        <f t="shared" si="181"/>
        <v>-1.8985043816477083E-3</v>
      </c>
      <c r="R1520"/>
    </row>
    <row r="1521" spans="1:18" x14ac:dyDescent="0.25">
      <c r="A1521" s="180">
        <v>43313</v>
      </c>
      <c r="B1521">
        <v>2.3831341940000002</v>
      </c>
      <c r="C1521">
        <v>1.58135560835</v>
      </c>
      <c r="D1521" s="180">
        <v>43313</v>
      </c>
      <c r="E1521" s="173">
        <f t="shared" si="182"/>
        <v>0.50701978822244975</v>
      </c>
      <c r="F1521"/>
      <c r="M1521" s="180">
        <v>43313</v>
      </c>
      <c r="N1521">
        <v>16.923470747</v>
      </c>
      <c r="O1521">
        <v>16.947211139899998</v>
      </c>
      <c r="P1521" s="180">
        <v>43313</v>
      </c>
      <c r="Q1521" s="173">
        <f t="shared" si="181"/>
        <v>-1.4008436375767569E-3</v>
      </c>
      <c r="R1521"/>
    </row>
    <row r="1522" spans="1:18" x14ac:dyDescent="0.25">
      <c r="A1522" s="180">
        <v>43312</v>
      </c>
      <c r="B1522">
        <v>2.3572820120000002</v>
      </c>
      <c r="C1522">
        <v>1.5741082559999999</v>
      </c>
      <c r="D1522" s="180">
        <v>43312</v>
      </c>
      <c r="E1522" s="173">
        <f t="shared" si="182"/>
        <v>0.49753487602570601</v>
      </c>
      <c r="F1522"/>
      <c r="M1522" s="180">
        <v>43312</v>
      </c>
      <c r="N1522">
        <v>16.739885350000002</v>
      </c>
      <c r="O1522">
        <v>16.876393241799999</v>
      </c>
      <c r="P1522" s="180">
        <v>43312</v>
      </c>
      <c r="Q1522" s="173">
        <f t="shared" si="181"/>
        <v>-8.0886887289335109E-3</v>
      </c>
      <c r="R1522"/>
    </row>
    <row r="1523" spans="1:18" x14ac:dyDescent="0.25">
      <c r="A1523" s="180">
        <v>43311</v>
      </c>
      <c r="B1523">
        <v>2.3696619299999999</v>
      </c>
      <c r="C1523">
        <v>1.58716293155</v>
      </c>
      <c r="D1523" s="180">
        <v>43311</v>
      </c>
      <c r="E1523" s="173">
        <f t="shared" si="182"/>
        <v>0.49301743563644274</v>
      </c>
      <c r="F1523"/>
      <c r="M1523" s="180">
        <v>43311</v>
      </c>
      <c r="N1523">
        <v>16.827799483</v>
      </c>
      <c r="O1523">
        <v>17.081871340100001</v>
      </c>
      <c r="P1523" s="180">
        <v>43311</v>
      </c>
      <c r="Q1523" s="173">
        <f t="shared" si="181"/>
        <v>-1.4873771850954239E-2</v>
      </c>
      <c r="R1523"/>
    </row>
    <row r="1524" spans="1:18" x14ac:dyDescent="0.25">
      <c r="A1524" s="180">
        <v>43308</v>
      </c>
      <c r="B1524">
        <v>2.4017040700000001</v>
      </c>
      <c r="C1524">
        <v>1.5917143768999999</v>
      </c>
      <c r="D1524" s="180">
        <v>43308</v>
      </c>
      <c r="E1524" s="173">
        <f t="shared" si="182"/>
        <v>0.50887879437108841</v>
      </c>
      <c r="F1524"/>
      <c r="M1524" s="180">
        <v>43308</v>
      </c>
      <c r="N1524">
        <v>17.055341946999999</v>
      </c>
      <c r="O1524">
        <v>17.113428638550001</v>
      </c>
      <c r="P1524" s="180">
        <v>43308</v>
      </c>
      <c r="Q1524" s="173">
        <f t="shared" si="181"/>
        <v>-3.3942170664243974E-3</v>
      </c>
      <c r="R1524"/>
    </row>
    <row r="1525" spans="1:18" x14ac:dyDescent="0.25">
      <c r="A1525" s="180">
        <v>43307</v>
      </c>
      <c r="B1525">
        <v>2.4035246469999998</v>
      </c>
      <c r="C1525">
        <v>1.5962936205</v>
      </c>
      <c r="D1525" s="180">
        <v>43307</v>
      </c>
      <c r="E1525" s="173">
        <f t="shared" si="182"/>
        <v>0.5056908178629157</v>
      </c>
      <c r="F1525"/>
      <c r="M1525" s="180">
        <v>43307</v>
      </c>
      <c r="N1525">
        <v>17.068270496</v>
      </c>
      <c r="O1525">
        <v>17.2692594337</v>
      </c>
      <c r="P1525" s="180">
        <v>43307</v>
      </c>
      <c r="Q1525" s="173">
        <f t="shared" si="181"/>
        <v>-1.1638538321323803E-2</v>
      </c>
      <c r="R1525"/>
    </row>
    <row r="1526" spans="1:18" x14ac:dyDescent="0.25">
      <c r="A1526" s="180">
        <v>43306</v>
      </c>
      <c r="B1526">
        <v>2.371482506</v>
      </c>
      <c r="C1526">
        <v>1.59292902655</v>
      </c>
      <c r="D1526" s="180">
        <v>43306</v>
      </c>
      <c r="E1526" s="173">
        <f t="shared" si="182"/>
        <v>0.48875591220545955</v>
      </c>
      <c r="F1526"/>
      <c r="M1526" s="180">
        <v>43306</v>
      </c>
      <c r="N1526">
        <v>16.840728032000001</v>
      </c>
      <c r="O1526">
        <v>17.236766794049998</v>
      </c>
      <c r="P1526" s="180">
        <v>43306</v>
      </c>
      <c r="Q1526" s="173">
        <f t="shared" si="181"/>
        <v>-2.297639498068204E-2</v>
      </c>
      <c r="R1526"/>
    </row>
    <row r="1527" spans="1:18" x14ac:dyDescent="0.25">
      <c r="A1527" s="180">
        <v>43305</v>
      </c>
      <c r="B1527">
        <v>2.4020681860000002</v>
      </c>
      <c r="C1527">
        <v>1.6133340962</v>
      </c>
      <c r="D1527" s="180">
        <v>43305</v>
      </c>
      <c r="E1527" s="173">
        <f t="shared" si="182"/>
        <v>0.48888453523530023</v>
      </c>
      <c r="F1527"/>
      <c r="M1527" s="180">
        <v>43305</v>
      </c>
      <c r="N1527">
        <v>17.057927657</v>
      </c>
      <c r="O1527">
        <v>17.4802390322</v>
      </c>
      <c r="P1527" s="180">
        <v>43305</v>
      </c>
      <c r="Q1527" s="173">
        <f t="shared" si="181"/>
        <v>-2.4159359286910681E-2</v>
      </c>
      <c r="R1527"/>
    </row>
    <row r="1528" spans="1:18" x14ac:dyDescent="0.25">
      <c r="A1528" s="180">
        <v>43304</v>
      </c>
      <c r="B1528">
        <v>2.4228227539999998</v>
      </c>
      <c r="C1528">
        <v>1.6438247682</v>
      </c>
      <c r="D1528" s="180">
        <v>43304</v>
      </c>
      <c r="E1528" s="173">
        <f t="shared" si="182"/>
        <v>0.47389356874881999</v>
      </c>
      <c r="F1528"/>
      <c r="M1528" s="180">
        <v>43304</v>
      </c>
      <c r="N1528">
        <v>17.205313116999999</v>
      </c>
      <c r="O1528">
        <v>17.7967789261</v>
      </c>
      <c r="P1528" s="180">
        <v>43304</v>
      </c>
      <c r="Q1528" s="173">
        <f t="shared" si="181"/>
        <v>-3.3234430317757226E-2</v>
      </c>
      <c r="R1528"/>
    </row>
    <row r="1529" spans="1:18" x14ac:dyDescent="0.25">
      <c r="A1529" s="180">
        <v>43301</v>
      </c>
      <c r="B1529">
        <v>2.4115351820000002</v>
      </c>
      <c r="C1529">
        <v>1.6235540973</v>
      </c>
      <c r="D1529" s="180">
        <v>43301</v>
      </c>
      <c r="E1529" s="173">
        <f t="shared" si="182"/>
        <v>0.48534328853619785</v>
      </c>
      <c r="F1529"/>
      <c r="M1529" s="180">
        <v>43301</v>
      </c>
      <c r="N1529">
        <v>17.125156111999999</v>
      </c>
      <c r="O1529">
        <v>17.560675741400001</v>
      </c>
      <c r="P1529" s="180">
        <v>43301</v>
      </c>
      <c r="Q1529" s="173">
        <f t="shared" si="181"/>
        <v>-2.4800846836050085E-2</v>
      </c>
      <c r="R1529"/>
    </row>
    <row r="1530" spans="1:18" x14ac:dyDescent="0.25">
      <c r="A1530" s="180">
        <v>43300</v>
      </c>
      <c r="B1530">
        <v>2.3824059630000001</v>
      </c>
      <c r="C1530">
        <v>1.6191762372</v>
      </c>
      <c r="D1530" s="180">
        <v>43300</v>
      </c>
      <c r="E1530" s="173">
        <f t="shared" si="182"/>
        <v>0.47136914948791098</v>
      </c>
      <c r="F1530"/>
      <c r="M1530" s="180">
        <v>43300</v>
      </c>
      <c r="N1530">
        <v>16.918299327</v>
      </c>
      <c r="O1530">
        <v>17.504697536350001</v>
      </c>
      <c r="P1530" s="180">
        <v>43300</v>
      </c>
      <c r="Q1530" s="173">
        <f t="shared" si="181"/>
        <v>-3.3499476819424917E-2</v>
      </c>
      <c r="R1530"/>
    </row>
    <row r="1531" spans="1:18" x14ac:dyDescent="0.25">
      <c r="A1531" s="180">
        <v>43299</v>
      </c>
      <c r="B1531">
        <v>2.4341103259999999</v>
      </c>
      <c r="C1531">
        <v>1.6202621270499999</v>
      </c>
      <c r="D1531" s="180">
        <v>43299</v>
      </c>
      <c r="E1531" s="173">
        <f t="shared" si="182"/>
        <v>0.50229415682989997</v>
      </c>
      <c r="F1531"/>
      <c r="M1531" s="180">
        <v>43299</v>
      </c>
      <c r="N1531">
        <v>17.285470120999999</v>
      </c>
      <c r="O1531">
        <v>17.51878050745</v>
      </c>
      <c r="P1531" s="180">
        <v>43299</v>
      </c>
      <c r="Q1531" s="173">
        <f t="shared" si="181"/>
        <v>-1.3317729869997701E-2</v>
      </c>
      <c r="R1531"/>
    </row>
    <row r="1532" spans="1:18" x14ac:dyDescent="0.25">
      <c r="A1532" s="180">
        <v>43298</v>
      </c>
      <c r="B1532">
        <v>2.3838624240000001</v>
      </c>
      <c r="C1532">
        <v>1.60149320565</v>
      </c>
      <c r="D1532" s="180">
        <v>43298</v>
      </c>
      <c r="E1532" s="173">
        <f t="shared" si="182"/>
        <v>0.48852484393304624</v>
      </c>
      <c r="F1532"/>
      <c r="M1532" s="180">
        <v>43298</v>
      </c>
      <c r="N1532">
        <v>16.928642165999999</v>
      </c>
      <c r="O1532">
        <v>17.316203290800001</v>
      </c>
      <c r="P1532" s="180">
        <v>43298</v>
      </c>
      <c r="Q1532" s="173">
        <f t="shared" si="181"/>
        <v>-2.2381414579829416E-2</v>
      </c>
      <c r="R1532"/>
    </row>
    <row r="1533" spans="1:18" x14ac:dyDescent="0.25">
      <c r="A1533" s="180">
        <v>43297</v>
      </c>
      <c r="B1533">
        <v>2.3678413539999998</v>
      </c>
      <c r="C1533">
        <v>1.5999333368499999</v>
      </c>
      <c r="D1533" s="180">
        <v>43297</v>
      </c>
      <c r="E1533" s="173">
        <f t="shared" si="182"/>
        <v>0.4799625081016699</v>
      </c>
      <c r="F1533"/>
      <c r="M1533" s="180">
        <v>43297</v>
      </c>
      <c r="N1533">
        <v>16.814870934000002</v>
      </c>
      <c r="O1533">
        <v>17.309222905350001</v>
      </c>
      <c r="P1533" s="180">
        <v>43297</v>
      </c>
      <c r="Q1533" s="173">
        <f t="shared" si="181"/>
        <v>-2.8560032651564232E-2</v>
      </c>
      <c r="R1533"/>
    </row>
    <row r="1534" spans="1:18" x14ac:dyDescent="0.25">
      <c r="A1534" s="180">
        <v>43294</v>
      </c>
      <c r="B1534">
        <v>2.3387121350000002</v>
      </c>
      <c r="C1534">
        <v>1.5806866407</v>
      </c>
      <c r="D1534" s="180">
        <v>43294</v>
      </c>
      <c r="E1534" s="173">
        <f t="shared" si="182"/>
        <v>0.47955456494799753</v>
      </c>
      <c r="F1534"/>
      <c r="M1534" s="180">
        <v>43294</v>
      </c>
      <c r="N1534">
        <v>16.608014148999999</v>
      </c>
      <c r="O1534">
        <v>17.0957762697</v>
      </c>
      <c r="P1534" s="180">
        <v>43294</v>
      </c>
      <c r="Q1534" s="173">
        <f t="shared" si="181"/>
        <v>-2.8531147869810095E-2</v>
      </c>
      <c r="R1534"/>
    </row>
    <row r="1535" spans="1:18" x14ac:dyDescent="0.25">
      <c r="A1535" s="180">
        <v>43293</v>
      </c>
      <c r="B1535">
        <v>2.3591025879999998</v>
      </c>
      <c r="C1535">
        <v>1.59590309325</v>
      </c>
      <c r="D1535" s="180">
        <v>43293</v>
      </c>
      <c r="E1535" s="173">
        <f t="shared" si="182"/>
        <v>0.4782242092129611</v>
      </c>
      <c r="F1535"/>
      <c r="M1535" s="180">
        <v>43293</v>
      </c>
      <c r="N1535">
        <v>16.752813899</v>
      </c>
      <c r="O1535">
        <v>17.253433049249999</v>
      </c>
      <c r="P1535" s="180">
        <v>43293</v>
      </c>
      <c r="Q1535" s="173">
        <f t="shared" ref="Q1535:Q1598" si="183">(N1535-O1535)/O1535</f>
        <v>-2.9015625401679769E-2</v>
      </c>
      <c r="R1535"/>
    </row>
    <row r="1536" spans="1:18" x14ac:dyDescent="0.25">
      <c r="A1536" s="180">
        <v>43292</v>
      </c>
      <c r="B1536">
        <v>2.3955141119999999</v>
      </c>
      <c r="C1536">
        <v>1.61736483685</v>
      </c>
      <c r="D1536" s="180">
        <v>43292</v>
      </c>
      <c r="E1536" s="173">
        <f t="shared" ref="E1536:E1599" si="184">(B1536-C1536)/C1536</f>
        <v>0.48112167237760228</v>
      </c>
      <c r="F1536"/>
      <c r="M1536" s="180">
        <v>43292</v>
      </c>
      <c r="N1536">
        <v>17.011384880000001</v>
      </c>
      <c r="O1536">
        <v>17.459171898800001</v>
      </c>
      <c r="P1536" s="180">
        <v>43292</v>
      </c>
      <c r="Q1536" s="173">
        <f t="shared" si="183"/>
        <v>-2.5647666532842655E-2</v>
      </c>
      <c r="R1536"/>
    </row>
    <row r="1537" spans="1:18" x14ac:dyDescent="0.25">
      <c r="A1537" s="180">
        <v>43291</v>
      </c>
      <c r="B1537">
        <v>2.4151763339999999</v>
      </c>
      <c r="C1537">
        <v>1.6211550431499999</v>
      </c>
      <c r="D1537" s="180">
        <v>43291</v>
      </c>
      <c r="E1537" s="173">
        <f t="shared" si="184"/>
        <v>0.48978738597831439</v>
      </c>
      <c r="F1537"/>
      <c r="M1537" s="180">
        <v>43291</v>
      </c>
      <c r="N1537">
        <v>17.151013209999999</v>
      </c>
      <c r="O1537">
        <v>17.505890771250002</v>
      </c>
      <c r="P1537" s="180">
        <v>43291</v>
      </c>
      <c r="Q1537" s="173">
        <f t="shared" si="183"/>
        <v>-2.027189395199586E-2</v>
      </c>
      <c r="R1537"/>
    </row>
    <row r="1538" spans="1:18" x14ac:dyDescent="0.25">
      <c r="A1538" s="180">
        <v>43290</v>
      </c>
      <c r="B1538">
        <v>2.46360366</v>
      </c>
      <c r="C1538">
        <v>1.6370798792000001</v>
      </c>
      <c r="D1538" s="180">
        <v>43290</v>
      </c>
      <c r="E1538" s="173">
        <f t="shared" si="184"/>
        <v>0.50487687943724613</v>
      </c>
      <c r="F1538"/>
      <c r="M1538" s="180">
        <v>43290</v>
      </c>
      <c r="N1538">
        <v>17.494912616000001</v>
      </c>
      <c r="O1538">
        <v>17.673079758450001</v>
      </c>
      <c r="P1538" s="180">
        <v>43290</v>
      </c>
      <c r="Q1538" s="173">
        <f t="shared" si="183"/>
        <v>-1.0081273037021951E-2</v>
      </c>
      <c r="R1538"/>
    </row>
    <row r="1539" spans="1:18" x14ac:dyDescent="0.25">
      <c r="A1539" s="180">
        <v>43287</v>
      </c>
      <c r="B1539">
        <v>2.4017040700000001</v>
      </c>
      <c r="C1539">
        <v>1.6057382817500001</v>
      </c>
      <c r="D1539" s="180">
        <v>43287</v>
      </c>
      <c r="E1539" s="173">
        <f t="shared" si="184"/>
        <v>0.49570082328891324</v>
      </c>
      <c r="F1539"/>
      <c r="M1539" s="180">
        <v>43287</v>
      </c>
      <c r="N1539">
        <v>17.055341946999999</v>
      </c>
      <c r="O1539">
        <v>17.3336016505</v>
      </c>
      <c r="P1539" s="180">
        <v>43287</v>
      </c>
      <c r="Q1539" s="173">
        <f t="shared" si="183"/>
        <v>-1.6053195931843456E-2</v>
      </c>
      <c r="R1539"/>
    </row>
    <row r="1540" spans="1:18" x14ac:dyDescent="0.25">
      <c r="A1540" s="180">
        <v>43286</v>
      </c>
      <c r="B1540">
        <v>2.3860471150000002</v>
      </c>
      <c r="C1540">
        <v>1.5969277767000001</v>
      </c>
      <c r="D1540" s="180">
        <v>43286</v>
      </c>
      <c r="E1540" s="173">
        <f t="shared" si="184"/>
        <v>0.49414842036919782</v>
      </c>
      <c r="F1540"/>
      <c r="M1540" s="180">
        <v>43286</v>
      </c>
      <c r="N1540">
        <v>16.944156424999999</v>
      </c>
      <c r="O1540">
        <v>17.2297366393</v>
      </c>
      <c r="P1540" s="180">
        <v>43286</v>
      </c>
      <c r="Q1540" s="173">
        <f t="shared" si="183"/>
        <v>-1.6574845006545824E-2</v>
      </c>
      <c r="R1540"/>
    </row>
    <row r="1541" spans="1:18" x14ac:dyDescent="0.25">
      <c r="A1541" s="180">
        <v>43284</v>
      </c>
      <c r="B1541">
        <v>2.380585387</v>
      </c>
      <c r="C1541">
        <v>1.5941395252499999</v>
      </c>
      <c r="D1541" s="180">
        <v>43284</v>
      </c>
      <c r="E1541" s="173">
        <f t="shared" si="184"/>
        <v>0.493335651800407</v>
      </c>
      <c r="F1541"/>
      <c r="M1541" s="180">
        <v>43284</v>
      </c>
      <c r="N1541">
        <v>16.905370778000002</v>
      </c>
      <c r="O1541">
        <v>17.192444888699999</v>
      </c>
      <c r="P1541" s="180">
        <v>43284</v>
      </c>
      <c r="Q1541" s="173">
        <f t="shared" si="183"/>
        <v>-1.6697689744445895E-2</v>
      </c>
      <c r="R1541"/>
    </row>
    <row r="1542" spans="1:18" x14ac:dyDescent="0.25">
      <c r="A1542" s="180">
        <v>43283</v>
      </c>
      <c r="B1542">
        <v>2.3915088440000001</v>
      </c>
      <c r="C1542">
        <v>1.598117834</v>
      </c>
      <c r="D1542" s="180">
        <v>43283</v>
      </c>
      <c r="E1542" s="173">
        <f t="shared" si="184"/>
        <v>0.49645338605238298</v>
      </c>
      <c r="F1542"/>
      <c r="M1542" s="180">
        <v>43283</v>
      </c>
      <c r="N1542">
        <v>16.982942072</v>
      </c>
      <c r="O1542">
        <v>17.242803361899998</v>
      </c>
      <c r="P1542" s="180">
        <v>43283</v>
      </c>
      <c r="Q1542" s="173">
        <f t="shared" si="183"/>
        <v>-1.5070710049051084E-2</v>
      </c>
      <c r="R1542"/>
    </row>
    <row r="1543" spans="1:18" x14ac:dyDescent="0.25">
      <c r="A1543" s="180">
        <v>43280</v>
      </c>
      <c r="B1543">
        <v>2.3740313130000001</v>
      </c>
      <c r="C1543">
        <v>1.5869638016000001</v>
      </c>
      <c r="D1543" s="180">
        <v>43280</v>
      </c>
      <c r="E1543" s="173">
        <f t="shared" si="184"/>
        <v>0.49595807453608404</v>
      </c>
      <c r="F1543"/>
      <c r="M1543" s="180">
        <v>43280</v>
      </c>
      <c r="N1543">
        <v>16.858828000999999</v>
      </c>
      <c r="O1543">
        <v>17.1262397044</v>
      </c>
      <c r="P1543" s="180">
        <v>43280</v>
      </c>
      <c r="Q1543" s="173">
        <f t="shared" si="183"/>
        <v>-1.5614151618542293E-2</v>
      </c>
      <c r="R1543"/>
    </row>
    <row r="1544" spans="1:18" x14ac:dyDescent="0.25">
      <c r="A1544" s="180">
        <v>43279</v>
      </c>
      <c r="B1544">
        <v>2.4046169919999998</v>
      </c>
      <c r="C1544">
        <v>1.59862744845</v>
      </c>
      <c r="D1544" s="180">
        <v>43279</v>
      </c>
      <c r="E1544" s="173">
        <f t="shared" si="184"/>
        <v>0.50417596941143006</v>
      </c>
      <c r="F1544"/>
      <c r="M1544" s="180">
        <v>43279</v>
      </c>
      <c r="N1544">
        <v>17.076027625999998</v>
      </c>
      <c r="O1544">
        <v>17.2590906784</v>
      </c>
      <c r="P1544" s="180">
        <v>43279</v>
      </c>
      <c r="Q1544" s="173">
        <f t="shared" si="183"/>
        <v>-1.0606761144670702E-2</v>
      </c>
      <c r="R1544"/>
    </row>
    <row r="1545" spans="1:18" x14ac:dyDescent="0.25">
      <c r="A1545" s="180">
        <v>43278</v>
      </c>
      <c r="B1545">
        <v>2.4060734529999999</v>
      </c>
      <c r="C1545">
        <v>1.5988661071500001</v>
      </c>
      <c r="D1545" s="180">
        <v>43278</v>
      </c>
      <c r="E1545" s="173">
        <f t="shared" si="184"/>
        <v>0.50486237855704974</v>
      </c>
      <c r="F1545"/>
      <c r="M1545" s="180">
        <v>43278</v>
      </c>
      <c r="N1545">
        <v>17.086370465000002</v>
      </c>
      <c r="O1545">
        <v>17.264751251850001</v>
      </c>
      <c r="P1545" s="180">
        <v>43278</v>
      </c>
      <c r="Q1545" s="173">
        <f t="shared" si="183"/>
        <v>-1.033207975301033E-2</v>
      </c>
      <c r="R1545"/>
    </row>
    <row r="1546" spans="1:18" x14ac:dyDescent="0.25">
      <c r="A1546" s="180">
        <v>43277</v>
      </c>
      <c r="B1546">
        <v>2.4716141949999999</v>
      </c>
      <c r="C1546">
        <v>1.6267780343</v>
      </c>
      <c r="D1546" s="180">
        <v>43277</v>
      </c>
      <c r="E1546" s="173">
        <f t="shared" si="184"/>
        <v>0.5193309369114586</v>
      </c>
      <c r="F1546"/>
      <c r="M1546" s="180">
        <v>43277</v>
      </c>
      <c r="N1546">
        <v>17.551798231999999</v>
      </c>
      <c r="O1546">
        <v>17.558515506100001</v>
      </c>
      <c r="P1546" s="180">
        <v>43277</v>
      </c>
      <c r="Q1546" s="173">
        <f t="shared" si="183"/>
        <v>-3.8256503504910763E-4</v>
      </c>
      <c r="R1546"/>
    </row>
    <row r="1547" spans="1:18" x14ac:dyDescent="0.25">
      <c r="A1547" s="180">
        <v>43276</v>
      </c>
      <c r="B1547">
        <v>2.4792606149999998</v>
      </c>
      <c r="C1547">
        <v>1.63540286365</v>
      </c>
      <c r="D1547" s="180">
        <v>43276</v>
      </c>
      <c r="E1547" s="173">
        <f t="shared" si="184"/>
        <v>0.51599380807406836</v>
      </c>
      <c r="F1547"/>
      <c r="M1547" s="180">
        <v>43276</v>
      </c>
      <c r="N1547">
        <v>17.606098138</v>
      </c>
      <c r="O1547">
        <v>17.663374591899998</v>
      </c>
      <c r="P1547" s="180">
        <v>43276</v>
      </c>
      <c r="Q1547" s="173">
        <f t="shared" si="183"/>
        <v>-3.2426676794967578E-3</v>
      </c>
      <c r="R1547"/>
    </row>
    <row r="1548" spans="1:18" x14ac:dyDescent="0.25">
      <c r="A1548" s="180">
        <v>43273</v>
      </c>
      <c r="B1548">
        <v>2.5149439079999998</v>
      </c>
      <c r="C1548">
        <v>1.6485560686</v>
      </c>
      <c r="D1548" s="180">
        <v>43273</v>
      </c>
      <c r="E1548" s="173">
        <f t="shared" si="184"/>
        <v>0.52554344732463998</v>
      </c>
      <c r="F1548"/>
      <c r="M1548" s="180">
        <v>43273</v>
      </c>
      <c r="N1548">
        <v>17.859497699999999</v>
      </c>
      <c r="O1548">
        <v>17.802406789399999</v>
      </c>
      <c r="P1548" s="180">
        <v>43273</v>
      </c>
      <c r="Q1548" s="173">
        <f t="shared" si="183"/>
        <v>3.206920911053041E-3</v>
      </c>
      <c r="R1548"/>
    </row>
    <row r="1549" spans="1:18" x14ac:dyDescent="0.25">
      <c r="A1549" s="180">
        <v>43272</v>
      </c>
      <c r="B1549">
        <v>2.548442509</v>
      </c>
      <c r="C1549">
        <v>1.6630760194500001</v>
      </c>
      <c r="D1549" s="180">
        <v>43272</v>
      </c>
      <c r="E1549" s="173">
        <f t="shared" si="184"/>
        <v>0.53236681859125223</v>
      </c>
      <c r="F1549"/>
      <c r="M1549" s="180">
        <v>43272</v>
      </c>
      <c r="N1549">
        <v>18.097383003000001</v>
      </c>
      <c r="O1549">
        <v>17.955734177</v>
      </c>
      <c r="P1549" s="180">
        <v>43272</v>
      </c>
      <c r="Q1549" s="173">
        <f t="shared" si="183"/>
        <v>7.8887794062713831E-3</v>
      </c>
      <c r="R1549"/>
    </row>
    <row r="1550" spans="1:18" x14ac:dyDescent="0.25">
      <c r="A1550" s="180">
        <v>43271</v>
      </c>
      <c r="B1550">
        <v>2.556088929</v>
      </c>
      <c r="C1550">
        <v>1.6677062586</v>
      </c>
      <c r="D1550" s="180">
        <v>43271</v>
      </c>
      <c r="E1550" s="173">
        <f t="shared" si="184"/>
        <v>0.53269732953198623</v>
      </c>
      <c r="F1550"/>
      <c r="M1550" s="180">
        <v>43271</v>
      </c>
      <c r="N1550">
        <v>18.151682909000002</v>
      </c>
      <c r="O1550">
        <v>18.006346575950001</v>
      </c>
      <c r="P1550" s="180">
        <v>43271</v>
      </c>
      <c r="Q1550" s="173">
        <f t="shared" si="183"/>
        <v>8.071394851641777E-3</v>
      </c>
      <c r="R1550"/>
    </row>
    <row r="1551" spans="1:18" x14ac:dyDescent="0.25">
      <c r="A1551" s="180">
        <v>43270</v>
      </c>
      <c r="B1551">
        <v>2.555724814</v>
      </c>
      <c r="C1551">
        <v>1.6681015006</v>
      </c>
      <c r="D1551" s="180">
        <v>43270</v>
      </c>
      <c r="E1551" s="173">
        <f t="shared" si="184"/>
        <v>0.53211588927935771</v>
      </c>
      <c r="F1551"/>
      <c r="M1551" s="180">
        <v>43270</v>
      </c>
      <c r="N1551">
        <v>18.149097199</v>
      </c>
      <c r="O1551">
        <v>17.992835933399999</v>
      </c>
      <c r="P1551" s="180">
        <v>43270</v>
      </c>
      <c r="Q1551" s="173">
        <f t="shared" si="183"/>
        <v>8.6846379402556774E-3</v>
      </c>
      <c r="R1551"/>
    </row>
    <row r="1552" spans="1:18" x14ac:dyDescent="0.25">
      <c r="A1552" s="180">
        <v>43269</v>
      </c>
      <c r="B1552">
        <v>2.5495348550000001</v>
      </c>
      <c r="C1552">
        <v>1.6581680364</v>
      </c>
      <c r="D1552" s="180">
        <v>43269</v>
      </c>
      <c r="E1552" s="173">
        <f t="shared" si="184"/>
        <v>0.53756121154959691</v>
      </c>
      <c r="F1552"/>
      <c r="M1552" s="180">
        <v>43269</v>
      </c>
      <c r="N1552">
        <v>18.105140132999999</v>
      </c>
      <c r="O1552">
        <v>17.88418727585</v>
      </c>
      <c r="P1552" s="180">
        <v>43269</v>
      </c>
      <c r="Q1552" s="173">
        <f t="shared" si="183"/>
        <v>1.2354649039510128E-2</v>
      </c>
      <c r="R1552"/>
    </row>
    <row r="1553" spans="1:18" x14ac:dyDescent="0.25">
      <c r="A1553" s="180">
        <v>43266</v>
      </c>
      <c r="B1553">
        <v>2.5418884350000002</v>
      </c>
      <c r="C1553">
        <v>1.6559348682999999</v>
      </c>
      <c r="D1553" s="180">
        <v>43266</v>
      </c>
      <c r="E1553" s="173">
        <f t="shared" si="184"/>
        <v>0.53501715777597547</v>
      </c>
      <c r="F1553"/>
      <c r="M1553" s="180">
        <v>43266</v>
      </c>
      <c r="N1553">
        <v>18.050840225999998</v>
      </c>
      <c r="O1553">
        <v>17.859530307699998</v>
      </c>
      <c r="P1553" s="180">
        <v>43266</v>
      </c>
      <c r="Q1553" s="173">
        <f t="shared" si="183"/>
        <v>1.0711923270317933E-2</v>
      </c>
      <c r="R1553"/>
    </row>
    <row r="1554" spans="1:18" x14ac:dyDescent="0.25">
      <c r="A1554" s="180">
        <v>43265</v>
      </c>
      <c r="B1554">
        <v>2.5553606979999999</v>
      </c>
      <c r="C1554">
        <v>1.66118346875</v>
      </c>
      <c r="D1554" s="180">
        <v>43265</v>
      </c>
      <c r="E1554" s="173">
        <f t="shared" si="184"/>
        <v>0.5382772258881473</v>
      </c>
      <c r="F1554"/>
      <c r="M1554" s="180">
        <v>43265</v>
      </c>
      <c r="N1554">
        <v>18.146511490000002</v>
      </c>
      <c r="O1554">
        <v>17.903270978199998</v>
      </c>
      <c r="P1554" s="180">
        <v>43265</v>
      </c>
      <c r="Q1554" s="173">
        <f t="shared" si="183"/>
        <v>1.3586372685538098E-2</v>
      </c>
      <c r="R1554"/>
    </row>
    <row r="1555" spans="1:18" x14ac:dyDescent="0.25">
      <c r="A1555" s="180">
        <v>43264</v>
      </c>
      <c r="B1555">
        <v>2.5590018510000001</v>
      </c>
      <c r="C1555">
        <v>1.6672610701999999</v>
      </c>
      <c r="D1555" s="180">
        <v>43264</v>
      </c>
      <c r="E1555" s="173">
        <f t="shared" si="184"/>
        <v>0.53485371711643781</v>
      </c>
      <c r="F1555"/>
      <c r="M1555" s="180">
        <v>43264</v>
      </c>
      <c r="N1555">
        <v>18.172368588000001</v>
      </c>
      <c r="O1555">
        <v>17.9738864479</v>
      </c>
      <c r="P1555" s="180">
        <v>43264</v>
      </c>
      <c r="Q1555" s="173">
        <f t="shared" si="183"/>
        <v>1.1042805943796931E-2</v>
      </c>
      <c r="R1555"/>
    </row>
    <row r="1556" spans="1:18" x14ac:dyDescent="0.25">
      <c r="A1556" s="180">
        <v>43263</v>
      </c>
      <c r="B1556">
        <v>2.5804846490000002</v>
      </c>
      <c r="C1556">
        <v>1.67413924965</v>
      </c>
      <c r="D1556" s="180">
        <v>43263</v>
      </c>
      <c r="E1556" s="173">
        <f t="shared" si="184"/>
        <v>0.5413799357129242</v>
      </c>
      <c r="F1556"/>
      <c r="M1556" s="180">
        <v>43263</v>
      </c>
      <c r="N1556">
        <v>18.324925467</v>
      </c>
      <c r="O1556">
        <v>18.0610866936</v>
      </c>
      <c r="P1556" s="180">
        <v>43263</v>
      </c>
      <c r="Q1556" s="173">
        <f t="shared" si="183"/>
        <v>1.4608133933241785E-2</v>
      </c>
      <c r="R1556"/>
    </row>
    <row r="1557" spans="1:18" x14ac:dyDescent="0.25">
      <c r="A1557" s="180">
        <v>43262</v>
      </c>
      <c r="B1557">
        <v>2.5975980650000001</v>
      </c>
      <c r="C1557">
        <v>1.68035976035</v>
      </c>
      <c r="D1557" s="180">
        <v>43262</v>
      </c>
      <c r="E1557" s="173">
        <f t="shared" si="184"/>
        <v>0.54585828957184124</v>
      </c>
      <c r="F1557"/>
      <c r="M1557" s="180">
        <v>43262</v>
      </c>
      <c r="N1557">
        <v>18.446453827999999</v>
      </c>
      <c r="O1557">
        <v>18.1300403252</v>
      </c>
      <c r="P1557" s="180">
        <v>43262</v>
      </c>
      <c r="Q1557" s="173">
        <f t="shared" si="183"/>
        <v>1.7452443410189117E-2</v>
      </c>
      <c r="R1557"/>
    </row>
    <row r="1558" spans="1:18" x14ac:dyDescent="0.25">
      <c r="A1558" s="180">
        <v>43259</v>
      </c>
      <c r="B1558">
        <v>2.6456612759999998</v>
      </c>
      <c r="C1558">
        <v>1.70126031095</v>
      </c>
      <c r="D1558" s="180">
        <v>43259</v>
      </c>
      <c r="E1558" s="173">
        <f t="shared" si="184"/>
        <v>0.5551184371794563</v>
      </c>
      <c r="F1558"/>
      <c r="M1558" s="180">
        <v>43259</v>
      </c>
      <c r="N1558">
        <v>18.787767523999999</v>
      </c>
      <c r="O1558">
        <v>18.339791031850002</v>
      </c>
      <c r="P1558" s="180">
        <v>43259</v>
      </c>
      <c r="Q1558" s="173">
        <f t="shared" si="183"/>
        <v>2.4426477453969593E-2</v>
      </c>
      <c r="R1558"/>
    </row>
    <row r="1559" spans="1:18" x14ac:dyDescent="0.25">
      <c r="A1559" s="180">
        <v>43258</v>
      </c>
      <c r="B1559">
        <v>2.6449330450000001</v>
      </c>
      <c r="C1559">
        <v>1.6941000909499999</v>
      </c>
      <c r="D1559" s="180">
        <v>43258</v>
      </c>
      <c r="E1559" s="173">
        <f t="shared" si="184"/>
        <v>0.56126137949547128</v>
      </c>
      <c r="F1559"/>
      <c r="M1559" s="180">
        <v>43258</v>
      </c>
      <c r="N1559">
        <v>18.782596104</v>
      </c>
      <c r="O1559">
        <v>18.264316168299999</v>
      </c>
      <c r="P1559" s="180">
        <v>43258</v>
      </c>
      <c r="Q1559" s="173">
        <f t="shared" si="183"/>
        <v>2.8376640599309177E-2</v>
      </c>
      <c r="R1559"/>
    </row>
    <row r="1560" spans="1:18" x14ac:dyDescent="0.25">
      <c r="A1560" s="180">
        <v>43257</v>
      </c>
      <c r="B1560">
        <v>2.6587694239999999</v>
      </c>
      <c r="C1560">
        <v>1.6964272599500001</v>
      </c>
      <c r="D1560" s="180">
        <v>43257</v>
      </c>
      <c r="E1560" s="173">
        <f t="shared" si="184"/>
        <v>0.56727581946446881</v>
      </c>
      <c r="F1560"/>
      <c r="M1560" s="180">
        <v>43257</v>
      </c>
      <c r="N1560">
        <v>18.880853077000001</v>
      </c>
      <c r="O1560">
        <v>18.294483282750001</v>
      </c>
      <c r="P1560" s="180">
        <v>43257</v>
      </c>
      <c r="Q1560" s="173">
        <f t="shared" si="183"/>
        <v>3.205172757204313E-2</v>
      </c>
      <c r="R1560"/>
    </row>
    <row r="1561" spans="1:18" x14ac:dyDescent="0.25">
      <c r="A1561" s="180">
        <v>43256</v>
      </c>
      <c r="B1561">
        <v>2.5990545260000002</v>
      </c>
      <c r="C1561">
        <v>1.66614811345</v>
      </c>
      <c r="D1561" s="180">
        <v>43256</v>
      </c>
      <c r="E1561" s="173">
        <f t="shared" si="184"/>
        <v>0.55991805591537891</v>
      </c>
      <c r="F1561"/>
      <c r="M1561" s="180">
        <v>43256</v>
      </c>
      <c r="N1561">
        <v>18.456796667999999</v>
      </c>
      <c r="O1561">
        <v>17.960771950550001</v>
      </c>
      <c r="P1561" s="180">
        <v>43256</v>
      </c>
      <c r="Q1561" s="173">
        <f t="shared" si="183"/>
        <v>2.7617115723960233E-2</v>
      </c>
      <c r="R1561"/>
    </row>
    <row r="1562" spans="1:18" x14ac:dyDescent="0.25">
      <c r="A1562" s="180">
        <v>43255</v>
      </c>
      <c r="B1562">
        <v>2.6074291770000002</v>
      </c>
      <c r="C1562">
        <v>1.6722802576</v>
      </c>
      <c r="D1562" s="180">
        <v>43255</v>
      </c>
      <c r="E1562" s="173">
        <f t="shared" si="184"/>
        <v>0.55920585987308991</v>
      </c>
      <c r="F1562"/>
      <c r="M1562" s="180">
        <v>43255</v>
      </c>
      <c r="N1562">
        <v>18.516267993</v>
      </c>
      <c r="O1562">
        <v>18.02976349475</v>
      </c>
      <c r="P1562" s="180">
        <v>43255</v>
      </c>
      <c r="Q1562" s="173">
        <f t="shared" si="183"/>
        <v>2.6983409870665383E-2</v>
      </c>
      <c r="R1562"/>
    </row>
    <row r="1563" spans="1:18" x14ac:dyDescent="0.25">
      <c r="A1563" s="180">
        <v>43252</v>
      </c>
      <c r="B1563">
        <v>2.5899516450000002</v>
      </c>
      <c r="C1563">
        <v>1.65677571515</v>
      </c>
      <c r="D1563" s="180">
        <v>43252</v>
      </c>
      <c r="E1563" s="173">
        <f t="shared" si="184"/>
        <v>0.56324819425875816</v>
      </c>
      <c r="F1563"/>
      <c r="M1563" s="180">
        <v>43252</v>
      </c>
      <c r="N1563">
        <v>18.392153921999999</v>
      </c>
      <c r="O1563">
        <v>17.871962746849999</v>
      </c>
      <c r="P1563" s="180">
        <v>43252</v>
      </c>
      <c r="Q1563" s="173">
        <f t="shared" si="183"/>
        <v>2.9106549880297036E-2</v>
      </c>
      <c r="R1563"/>
    </row>
    <row r="1564" spans="1:18" x14ac:dyDescent="0.25">
      <c r="A1564" s="180">
        <v>43251</v>
      </c>
      <c r="B1564">
        <v>2.529872632</v>
      </c>
      <c r="C1564">
        <v>1.63891749115</v>
      </c>
      <c r="D1564" s="180">
        <v>43251</v>
      </c>
      <c r="E1564" s="173">
        <f t="shared" si="184"/>
        <v>0.54362415781213747</v>
      </c>
      <c r="F1564"/>
      <c r="M1564" s="180">
        <v>43251</v>
      </c>
      <c r="N1564">
        <v>17.965511802000002</v>
      </c>
      <c r="O1564">
        <v>17.6768882181</v>
      </c>
      <c r="P1564" s="180">
        <v>43251</v>
      </c>
      <c r="Q1564" s="173">
        <f t="shared" si="183"/>
        <v>1.6327737118599275E-2</v>
      </c>
      <c r="R1564"/>
    </row>
    <row r="1565" spans="1:18" x14ac:dyDescent="0.25">
      <c r="A1565" s="180">
        <v>43250</v>
      </c>
      <c r="B1565">
        <v>2.566284155</v>
      </c>
      <c r="C1565">
        <v>1.6531321445</v>
      </c>
      <c r="D1565" s="180">
        <v>43250</v>
      </c>
      <c r="E1565" s="173">
        <f t="shared" si="184"/>
        <v>0.55237690074448853</v>
      </c>
      <c r="F1565"/>
      <c r="M1565" s="180">
        <v>43250</v>
      </c>
      <c r="N1565">
        <v>18.224082784</v>
      </c>
      <c r="O1565">
        <v>17.826322905150001</v>
      </c>
      <c r="P1565" s="180">
        <v>43250</v>
      </c>
      <c r="Q1565" s="173">
        <f t="shared" si="183"/>
        <v>2.2313063718546654E-2</v>
      </c>
      <c r="R1565"/>
    </row>
    <row r="1566" spans="1:18" x14ac:dyDescent="0.25">
      <c r="A1566" s="180">
        <v>43249</v>
      </c>
      <c r="B1566">
        <v>2.5167644839999999</v>
      </c>
      <c r="C1566">
        <v>1.6266805897000001</v>
      </c>
      <c r="D1566" s="180">
        <v>43249</v>
      </c>
      <c r="E1566" s="173">
        <f t="shared" si="184"/>
        <v>0.54717803847659674</v>
      </c>
      <c r="F1566"/>
      <c r="M1566" s="180">
        <v>43249</v>
      </c>
      <c r="N1566">
        <v>17.872426249</v>
      </c>
      <c r="O1566">
        <v>17.541374724450002</v>
      </c>
      <c r="P1566" s="180">
        <v>43249</v>
      </c>
      <c r="Q1566" s="173">
        <f t="shared" si="183"/>
        <v>1.8872610029165113E-2</v>
      </c>
      <c r="R1566"/>
    </row>
    <row r="1567" spans="1:18" x14ac:dyDescent="0.25">
      <c r="A1567" s="180">
        <v>43245</v>
      </c>
      <c r="B1567">
        <v>2.5640994639999999</v>
      </c>
      <c r="C1567">
        <v>1.6670780418</v>
      </c>
      <c r="D1567" s="180">
        <v>43245</v>
      </c>
      <c r="E1567" s="173">
        <f t="shared" si="184"/>
        <v>0.53808004167066814</v>
      </c>
      <c r="F1567"/>
      <c r="M1567" s="180">
        <v>43245</v>
      </c>
      <c r="N1567">
        <v>18.208568525</v>
      </c>
      <c r="O1567">
        <v>17.990223676799999</v>
      </c>
      <c r="P1567" s="180">
        <v>43245</v>
      </c>
      <c r="Q1567" s="173">
        <f t="shared" si="183"/>
        <v>1.2136861226554743E-2</v>
      </c>
      <c r="R1567"/>
    </row>
    <row r="1568" spans="1:18" x14ac:dyDescent="0.25">
      <c r="A1568" s="180">
        <v>43244</v>
      </c>
      <c r="B1568">
        <v>2.5906798759999998</v>
      </c>
      <c r="C1568">
        <v>1.6719619077500001</v>
      </c>
      <c r="D1568" s="180">
        <v>43244</v>
      </c>
      <c r="E1568" s="173">
        <f t="shared" si="184"/>
        <v>0.54948498766119669</v>
      </c>
      <c r="F1568"/>
      <c r="M1568" s="180">
        <v>43244</v>
      </c>
      <c r="N1568">
        <v>18.397325341999998</v>
      </c>
      <c r="O1568">
        <v>18.045524685</v>
      </c>
      <c r="P1568" s="180">
        <v>43244</v>
      </c>
      <c r="Q1568" s="173">
        <f t="shared" si="183"/>
        <v>1.9495174739497929E-2</v>
      </c>
      <c r="R1568"/>
    </row>
    <row r="1569" spans="1:18" x14ac:dyDescent="0.25">
      <c r="A1569" s="180">
        <v>43243</v>
      </c>
      <c r="B1569">
        <v>2.604152139</v>
      </c>
      <c r="C1569">
        <v>1.67827844395</v>
      </c>
      <c r="D1569" s="180">
        <v>43243</v>
      </c>
      <c r="E1569" s="173">
        <f t="shared" si="184"/>
        <v>0.55168062152479391</v>
      </c>
      <c r="F1569"/>
      <c r="M1569" s="180">
        <v>43243</v>
      </c>
      <c r="N1569">
        <v>18.492996604999998</v>
      </c>
      <c r="O1569">
        <v>18.109271790499999</v>
      </c>
      <c r="P1569" s="180">
        <v>43243</v>
      </c>
      <c r="Q1569" s="173">
        <f t="shared" si="183"/>
        <v>2.1189411641681713E-2</v>
      </c>
      <c r="R1569"/>
    </row>
    <row r="1570" spans="1:18" x14ac:dyDescent="0.25">
      <c r="A1570" s="180">
        <v>43242</v>
      </c>
      <c r="B1570">
        <v>2.6165320570000001</v>
      </c>
      <c r="C1570">
        <v>1.68942144775</v>
      </c>
      <c r="D1570" s="180">
        <v>43242</v>
      </c>
      <c r="E1570" s="173">
        <f t="shared" si="184"/>
        <v>0.54877402585645019</v>
      </c>
      <c r="F1570"/>
      <c r="M1570" s="180">
        <v>43242</v>
      </c>
      <c r="N1570">
        <v>18.580910739</v>
      </c>
      <c r="O1570">
        <v>18.233418299850001</v>
      </c>
      <c r="P1570" s="180">
        <v>43242</v>
      </c>
      <c r="Q1570" s="173">
        <f t="shared" si="183"/>
        <v>1.9057997432815853E-2</v>
      </c>
      <c r="R1570"/>
    </row>
    <row r="1571" spans="1:18" x14ac:dyDescent="0.25">
      <c r="A1571" s="180">
        <v>43241</v>
      </c>
      <c r="B1571">
        <v>2.5979621810000002</v>
      </c>
      <c r="C1571">
        <v>1.6855537730000001</v>
      </c>
      <c r="D1571" s="180">
        <v>43241</v>
      </c>
      <c r="E1571" s="173">
        <f t="shared" si="184"/>
        <v>0.54131076837499392</v>
      </c>
      <c r="F1571"/>
      <c r="M1571" s="180">
        <v>43241</v>
      </c>
      <c r="N1571">
        <v>18.449039538000001</v>
      </c>
      <c r="O1571">
        <v>18.190630983249999</v>
      </c>
      <c r="P1571" s="180">
        <v>43241</v>
      </c>
      <c r="Q1571" s="173">
        <f t="shared" si="183"/>
        <v>1.4205585006256531E-2</v>
      </c>
      <c r="R1571"/>
    </row>
    <row r="1572" spans="1:18" x14ac:dyDescent="0.25">
      <c r="A1572" s="180">
        <v>43238</v>
      </c>
      <c r="B1572">
        <v>2.566284155</v>
      </c>
      <c r="C1572">
        <v>1.6653715895000001</v>
      </c>
      <c r="D1572" s="180">
        <v>43238</v>
      </c>
      <c r="E1572" s="173">
        <f t="shared" si="184"/>
        <v>0.54096789640231813</v>
      </c>
      <c r="F1572"/>
      <c r="M1572" s="180">
        <v>43238</v>
      </c>
      <c r="N1572">
        <v>18.224082784</v>
      </c>
      <c r="O1572">
        <v>17.972012996949999</v>
      </c>
      <c r="P1572" s="180">
        <v>43238</v>
      </c>
      <c r="Q1572" s="173">
        <f t="shared" si="183"/>
        <v>1.4025684662746415E-2</v>
      </c>
      <c r="R1572"/>
    </row>
    <row r="1573" spans="1:18" x14ac:dyDescent="0.25">
      <c r="A1573" s="180">
        <v>43237</v>
      </c>
      <c r="B1573">
        <v>2.5932286819999999</v>
      </c>
      <c r="C1573">
        <v>1.6801236481499999</v>
      </c>
      <c r="D1573" s="180">
        <v>43237</v>
      </c>
      <c r="E1573" s="173">
        <f t="shared" si="184"/>
        <v>0.54347490129993026</v>
      </c>
      <c r="F1573"/>
      <c r="M1573" s="180">
        <v>43237</v>
      </c>
      <c r="N1573">
        <v>18.41542531</v>
      </c>
      <c r="O1573">
        <v>18.129103826350001</v>
      </c>
      <c r="P1573" s="180">
        <v>43237</v>
      </c>
      <c r="Q1573" s="173">
        <f t="shared" si="183"/>
        <v>1.5793471447487724E-2</v>
      </c>
      <c r="R1573"/>
    </row>
    <row r="1574" spans="1:18" x14ac:dyDescent="0.25">
      <c r="A1574" s="180">
        <v>43236</v>
      </c>
      <c r="B1574">
        <v>2.5790281880000001</v>
      </c>
      <c r="C1574">
        <v>1.6723926521500001</v>
      </c>
      <c r="D1574" s="180">
        <v>43236</v>
      </c>
      <c r="E1574" s="173">
        <f t="shared" si="184"/>
        <v>0.54211882280422874</v>
      </c>
      <c r="F1574"/>
      <c r="M1574" s="180">
        <v>43236</v>
      </c>
      <c r="N1574">
        <v>18.314582628</v>
      </c>
      <c r="O1574">
        <v>18.047179362600001</v>
      </c>
      <c r="P1574" s="180">
        <v>43236</v>
      </c>
      <c r="Q1574" s="173">
        <f t="shared" si="183"/>
        <v>1.4816900748166262E-2</v>
      </c>
      <c r="R1574"/>
    </row>
    <row r="1575" spans="1:18" x14ac:dyDescent="0.25">
      <c r="A1575" s="180">
        <v>43235</v>
      </c>
      <c r="B1575">
        <v>2.566284155</v>
      </c>
      <c r="C1575">
        <v>1.6684826612500001</v>
      </c>
      <c r="D1575" s="180">
        <v>43235</v>
      </c>
      <c r="E1575" s="173">
        <f t="shared" si="184"/>
        <v>0.53809459013339789</v>
      </c>
      <c r="F1575"/>
      <c r="M1575" s="180">
        <v>43235</v>
      </c>
      <c r="N1575">
        <v>18.224082784</v>
      </c>
      <c r="O1575">
        <v>18.008383694999999</v>
      </c>
      <c r="P1575" s="180">
        <v>43235</v>
      </c>
      <c r="Q1575" s="173">
        <f t="shared" si="183"/>
        <v>1.1977703976836607E-2</v>
      </c>
      <c r="R1575"/>
    </row>
    <row r="1576" spans="1:18" x14ac:dyDescent="0.25">
      <c r="A1576" s="180">
        <v>43234</v>
      </c>
      <c r="B1576">
        <v>2.5590018510000001</v>
      </c>
      <c r="C1576">
        <v>1.65957821205</v>
      </c>
      <c r="D1576" s="180">
        <v>43234</v>
      </c>
      <c r="E1576" s="173">
        <f t="shared" si="184"/>
        <v>0.54195917518041148</v>
      </c>
      <c r="F1576"/>
      <c r="M1576" s="180">
        <v>43234</v>
      </c>
      <c r="N1576">
        <v>18.172368588000001</v>
      </c>
      <c r="O1576">
        <v>17.906402774099998</v>
      </c>
      <c r="P1576" s="180">
        <v>43234</v>
      </c>
      <c r="Q1576" s="173">
        <f t="shared" si="183"/>
        <v>1.4853112445605133E-2</v>
      </c>
      <c r="R1576"/>
    </row>
    <row r="1577" spans="1:18" x14ac:dyDescent="0.25">
      <c r="A1577" s="180">
        <v>43231</v>
      </c>
      <c r="B1577">
        <v>2.5346061299999998</v>
      </c>
      <c r="C1577">
        <v>1.6650527189</v>
      </c>
      <c r="D1577" s="180">
        <v>43231</v>
      </c>
      <c r="E1577" s="173">
        <f t="shared" si="184"/>
        <v>0.52223776534502853</v>
      </c>
      <c r="F1577"/>
      <c r="M1577" s="180">
        <v>43231</v>
      </c>
      <c r="N1577">
        <v>17.999126029999999</v>
      </c>
      <c r="O1577">
        <v>17.966348886199999</v>
      </c>
      <c r="P1577" s="180">
        <v>43231</v>
      </c>
      <c r="Q1577" s="173">
        <f t="shared" si="183"/>
        <v>1.8243630916672693E-3</v>
      </c>
      <c r="R1577"/>
    </row>
    <row r="1578" spans="1:18" x14ac:dyDescent="0.25">
      <c r="A1578" s="180">
        <v>43230</v>
      </c>
      <c r="B1578">
        <v>2.5320573240000002</v>
      </c>
      <c r="C1578">
        <v>1.6631319624000001</v>
      </c>
      <c r="D1578" s="180">
        <v>43230</v>
      </c>
      <c r="E1578" s="173">
        <f t="shared" si="184"/>
        <v>0.52246326884734284</v>
      </c>
      <c r="F1578"/>
      <c r="M1578" s="180">
        <v>43230</v>
      </c>
      <c r="N1578">
        <v>17.981026061000001</v>
      </c>
      <c r="O1578">
        <v>18.0255725996</v>
      </c>
      <c r="P1578" s="180">
        <v>43230</v>
      </c>
      <c r="Q1578" s="173">
        <f t="shared" si="183"/>
        <v>-2.4712967287922557E-3</v>
      </c>
      <c r="R1578"/>
    </row>
    <row r="1579" spans="1:18" x14ac:dyDescent="0.25">
      <c r="A1579" s="180">
        <v>43229</v>
      </c>
      <c r="B1579">
        <v>2.5273238249999999</v>
      </c>
      <c r="C1579">
        <v>1.66182251955</v>
      </c>
      <c r="D1579" s="180">
        <v>43229</v>
      </c>
      <c r="E1579" s="173">
        <f t="shared" si="184"/>
        <v>0.52081452457652722</v>
      </c>
      <c r="F1579"/>
      <c r="M1579" s="180">
        <v>43229</v>
      </c>
      <c r="N1579">
        <v>17.947411834</v>
      </c>
      <c r="O1579">
        <v>18.316242461449999</v>
      </c>
      <c r="P1579" s="180">
        <v>43229</v>
      </c>
      <c r="Q1579" s="173">
        <f t="shared" si="183"/>
        <v>-2.0136806346949847E-2</v>
      </c>
      <c r="R1579"/>
    </row>
    <row r="1580" spans="1:18" x14ac:dyDescent="0.25">
      <c r="A1580" s="180">
        <v>43228</v>
      </c>
      <c r="B1580">
        <v>2.5726133529999999</v>
      </c>
      <c r="C1580">
        <v>1.64854942075</v>
      </c>
      <c r="D1580" s="180">
        <v>43228</v>
      </c>
      <c r="E1580" s="173">
        <f t="shared" si="184"/>
        <v>0.56053153191464611</v>
      </c>
      <c r="F1580"/>
      <c r="M1580" s="180">
        <v>43228</v>
      </c>
      <c r="N1580">
        <v>18.232041252999998</v>
      </c>
      <c r="O1580">
        <v>18.205388265650001</v>
      </c>
      <c r="P1580" s="180">
        <v>43228</v>
      </c>
      <c r="Q1580" s="173">
        <f t="shared" si="183"/>
        <v>1.4640164198138318E-3</v>
      </c>
      <c r="R1580"/>
    </row>
    <row r="1581" spans="1:18" x14ac:dyDescent="0.25">
      <c r="A1581" s="180">
        <v>43227</v>
      </c>
      <c r="B1581">
        <v>2.551544861</v>
      </c>
      <c r="C1581">
        <v>1.63952181895</v>
      </c>
      <c r="D1581" s="180">
        <v>43227</v>
      </c>
      <c r="E1581" s="173">
        <f t="shared" si="184"/>
        <v>0.55627380587962372</v>
      </c>
      <c r="F1581"/>
      <c r="M1581" s="180">
        <v>43227</v>
      </c>
      <c r="N1581">
        <v>18.08272942</v>
      </c>
      <c r="O1581">
        <v>18.27539299375</v>
      </c>
      <c r="P1581" s="180">
        <v>43227</v>
      </c>
      <c r="Q1581" s="173">
        <f t="shared" si="183"/>
        <v>-1.0542239710844467E-2</v>
      </c>
      <c r="R1581"/>
    </row>
    <row r="1582" spans="1:18" x14ac:dyDescent="0.25">
      <c r="A1582" s="180">
        <v>43224</v>
      </c>
      <c r="B1582">
        <v>2.5357434919999999</v>
      </c>
      <c r="C1582">
        <v>1.6329138641000001</v>
      </c>
      <c r="D1582" s="180">
        <v>43224</v>
      </c>
      <c r="E1582" s="173">
        <f t="shared" si="184"/>
        <v>0.55289482669534762</v>
      </c>
      <c r="F1582"/>
      <c r="M1582" s="180">
        <v>43224</v>
      </c>
      <c r="N1582">
        <v>17.970745546</v>
      </c>
      <c r="O1582">
        <v>18.370676907549999</v>
      </c>
      <c r="P1582" s="180">
        <v>43224</v>
      </c>
      <c r="Q1582" s="173">
        <f t="shared" si="183"/>
        <v>-2.1770093914483635E-2</v>
      </c>
      <c r="R1582"/>
    </row>
    <row r="1583" spans="1:18" x14ac:dyDescent="0.25">
      <c r="A1583" s="180">
        <v>43223</v>
      </c>
      <c r="B1583">
        <v>2.5097841000000001</v>
      </c>
      <c r="C1583">
        <v>1.6131950290999999</v>
      </c>
      <c r="D1583" s="180">
        <v>43223</v>
      </c>
      <c r="E1583" s="173">
        <f t="shared" si="184"/>
        <v>0.55578467248328089</v>
      </c>
      <c r="F1583"/>
      <c r="M1583" s="180">
        <v>43223</v>
      </c>
      <c r="N1583">
        <v>17.786772037999999</v>
      </c>
      <c r="O1583">
        <v>18.157276955499999</v>
      </c>
      <c r="P1583" s="180">
        <v>43223</v>
      </c>
      <c r="Q1583" s="173">
        <f t="shared" si="183"/>
        <v>-2.0405312889594424E-2</v>
      </c>
      <c r="R1583"/>
    </row>
    <row r="1584" spans="1:18" x14ac:dyDescent="0.25">
      <c r="A1584" s="180">
        <v>43222</v>
      </c>
      <c r="B1584">
        <v>2.5436441759999999</v>
      </c>
      <c r="C1584">
        <v>1.6276220538999999</v>
      </c>
      <c r="D1584" s="180">
        <v>43222</v>
      </c>
      <c r="E1584" s="173">
        <f t="shared" si="184"/>
        <v>0.56279780671752921</v>
      </c>
      <c r="F1584"/>
      <c r="M1584" s="180">
        <v>43222</v>
      </c>
      <c r="N1584">
        <v>18.026737483000002</v>
      </c>
      <c r="O1584">
        <v>18.279408838950001</v>
      </c>
      <c r="P1584" s="180">
        <v>43222</v>
      </c>
      <c r="Q1584" s="173">
        <f t="shared" si="183"/>
        <v>-1.3822731258770479E-2</v>
      </c>
      <c r="R1584"/>
    </row>
    <row r="1585" spans="1:18" x14ac:dyDescent="0.25">
      <c r="A1585" s="180">
        <v>43221</v>
      </c>
      <c r="B1585">
        <v>2.54289173</v>
      </c>
      <c r="C1585">
        <v>1.6332862101000001</v>
      </c>
      <c r="D1585" s="180">
        <v>43221</v>
      </c>
      <c r="E1585" s="173">
        <f t="shared" si="184"/>
        <v>0.5569174063156439</v>
      </c>
      <c r="F1585"/>
      <c r="M1585" s="180">
        <v>43221</v>
      </c>
      <c r="N1585">
        <v>18.021404918000002</v>
      </c>
      <c r="O1585">
        <v>18.339629627499999</v>
      </c>
      <c r="P1585" s="180">
        <v>43221</v>
      </c>
      <c r="Q1585" s="173">
        <f t="shared" si="183"/>
        <v>-1.7351752241649639E-2</v>
      </c>
      <c r="R1585"/>
    </row>
    <row r="1586" spans="1:18" x14ac:dyDescent="0.25">
      <c r="A1586" s="180">
        <v>43220</v>
      </c>
      <c r="B1586">
        <v>2.506398092</v>
      </c>
      <c r="C1586">
        <v>1.6263750982</v>
      </c>
      <c r="D1586" s="180">
        <v>43220</v>
      </c>
      <c r="E1586" s="173">
        <f t="shared" si="184"/>
        <v>0.54109472948397352</v>
      </c>
      <c r="F1586"/>
      <c r="M1586" s="180">
        <v>43220</v>
      </c>
      <c r="N1586">
        <v>17.762775494</v>
      </c>
      <c r="O1586">
        <v>18.366075373449998</v>
      </c>
      <c r="P1586" s="180">
        <v>43220</v>
      </c>
      <c r="Q1586" s="173">
        <f t="shared" si="183"/>
        <v>-3.2848600867778716E-2</v>
      </c>
      <c r="R1586"/>
    </row>
    <row r="1587" spans="1:18" x14ac:dyDescent="0.25">
      <c r="A1587" s="180">
        <v>43217</v>
      </c>
      <c r="B1587">
        <v>2.5372483840000002</v>
      </c>
      <c r="C1587">
        <v>1.6567588948</v>
      </c>
      <c r="D1587" s="180">
        <v>43217</v>
      </c>
      <c r="E1587" s="173">
        <f t="shared" si="184"/>
        <v>0.53145300258447725</v>
      </c>
      <c r="F1587"/>
      <c r="M1587" s="180">
        <v>43217</v>
      </c>
      <c r="N1587">
        <v>17.981410677</v>
      </c>
      <c r="O1587">
        <v>18.755631907249999</v>
      </c>
      <c r="P1587" s="180">
        <v>43217</v>
      </c>
      <c r="Q1587" s="173">
        <f t="shared" si="183"/>
        <v>-4.1279399919910122E-2</v>
      </c>
      <c r="R1587"/>
    </row>
    <row r="1588" spans="1:18" x14ac:dyDescent="0.25">
      <c r="A1588" s="180">
        <v>43216</v>
      </c>
      <c r="B1588">
        <v>2.502635862</v>
      </c>
      <c r="C1588">
        <v>1.6413712045</v>
      </c>
      <c r="D1588" s="180">
        <v>43216</v>
      </c>
      <c r="E1588" s="173">
        <f t="shared" si="184"/>
        <v>0.52472265575193966</v>
      </c>
      <c r="F1588"/>
      <c r="M1588" s="180">
        <v>43216</v>
      </c>
      <c r="N1588">
        <v>17.736112666</v>
      </c>
      <c r="O1588">
        <v>18.671485983450001</v>
      </c>
      <c r="P1588" s="180">
        <v>43216</v>
      </c>
      <c r="Q1588" s="173">
        <f t="shared" si="183"/>
        <v>-5.0096351103447005E-2</v>
      </c>
      <c r="R1588"/>
    </row>
    <row r="1589" spans="1:18" x14ac:dyDescent="0.25">
      <c r="A1589" s="180">
        <v>43215</v>
      </c>
      <c r="B1589">
        <v>2.486082047</v>
      </c>
      <c r="C1589">
        <v>1.6369067962499999</v>
      </c>
      <c r="D1589" s="180">
        <v>43215</v>
      </c>
      <c r="E1589" s="173">
        <f t="shared" si="184"/>
        <v>0.51876823573301856</v>
      </c>
      <c r="F1589"/>
      <c r="M1589" s="180">
        <v>43215</v>
      </c>
      <c r="N1589">
        <v>17.618796227000001</v>
      </c>
      <c r="O1589">
        <v>18.62164340735</v>
      </c>
      <c r="P1589" s="180">
        <v>43215</v>
      </c>
      <c r="Q1589" s="173">
        <f t="shared" si="183"/>
        <v>-5.3853849438131395E-2</v>
      </c>
      <c r="R1589"/>
    </row>
    <row r="1590" spans="1:18" x14ac:dyDescent="0.25">
      <c r="A1590" s="180">
        <v>43214</v>
      </c>
      <c r="B1590">
        <v>2.506021869</v>
      </c>
      <c r="C1590">
        <v>1.6382546542</v>
      </c>
      <c r="D1590" s="180">
        <v>43214</v>
      </c>
      <c r="E1590" s="173">
        <f t="shared" si="184"/>
        <v>0.52969006532366725</v>
      </c>
      <c r="F1590"/>
      <c r="M1590" s="180">
        <v>43214</v>
      </c>
      <c r="N1590">
        <v>17.760109211</v>
      </c>
      <c r="O1590">
        <v>18.6580434388</v>
      </c>
      <c r="P1590" s="180">
        <v>43214</v>
      </c>
      <c r="Q1590" s="173">
        <f t="shared" si="183"/>
        <v>-4.8125851499129721E-2</v>
      </c>
      <c r="R1590"/>
    </row>
    <row r="1591" spans="1:18" x14ac:dyDescent="0.25">
      <c r="A1591" s="180">
        <v>43213</v>
      </c>
      <c r="B1591">
        <v>2.4992498539999999</v>
      </c>
      <c r="C1591">
        <v>1.6295486397500001</v>
      </c>
      <c r="D1591" s="180">
        <v>43213</v>
      </c>
      <c r="E1591" s="173">
        <f t="shared" si="184"/>
        <v>0.5337068149027</v>
      </c>
      <c r="F1591"/>
      <c r="M1591" s="180">
        <v>43213</v>
      </c>
      <c r="N1591">
        <v>17.712116122000001</v>
      </c>
      <c r="O1591">
        <v>18.552137483749998</v>
      </c>
      <c r="P1591" s="180">
        <v>43213</v>
      </c>
      <c r="Q1591" s="173">
        <f t="shared" si="183"/>
        <v>-4.5278953030925967E-2</v>
      </c>
      <c r="R1591"/>
    </row>
    <row r="1592" spans="1:18" x14ac:dyDescent="0.25">
      <c r="A1592" s="180">
        <v>43210</v>
      </c>
      <c r="B1592">
        <v>2.465766001</v>
      </c>
      <c r="C1592">
        <v>1.6159896134</v>
      </c>
      <c r="D1592" s="180">
        <v>43210</v>
      </c>
      <c r="E1592" s="173">
        <f t="shared" si="184"/>
        <v>0.52585510485558917</v>
      </c>
      <c r="F1592"/>
      <c r="M1592" s="180">
        <v>43210</v>
      </c>
      <c r="N1592">
        <v>17.474816959999998</v>
      </c>
      <c r="O1592">
        <v>18.38972987435</v>
      </c>
      <c r="P1592" s="180">
        <v>43210</v>
      </c>
      <c r="Q1592" s="173">
        <f t="shared" si="183"/>
        <v>-4.9751297088171047E-2</v>
      </c>
      <c r="R1592"/>
    </row>
    <row r="1593" spans="1:18" x14ac:dyDescent="0.25">
      <c r="A1593" s="180">
        <v>43209</v>
      </c>
      <c r="B1593">
        <v>2.4480835160000001</v>
      </c>
      <c r="C1593">
        <v>1.59790700295</v>
      </c>
      <c r="D1593" s="180">
        <v>43209</v>
      </c>
      <c r="E1593" s="173">
        <f t="shared" si="184"/>
        <v>0.53205631584343394</v>
      </c>
      <c r="F1593"/>
      <c r="M1593" s="180">
        <v>43209</v>
      </c>
      <c r="N1593">
        <v>17.349501671999999</v>
      </c>
      <c r="O1593">
        <v>18.179180727999999</v>
      </c>
      <c r="P1593" s="180">
        <v>43209</v>
      </c>
      <c r="Q1593" s="173">
        <f t="shared" si="183"/>
        <v>-4.5638968466940245E-2</v>
      </c>
      <c r="R1593"/>
    </row>
    <row r="1594" spans="1:18" x14ac:dyDescent="0.25">
      <c r="A1594" s="180">
        <v>43208</v>
      </c>
      <c r="B1594">
        <v>2.310385873</v>
      </c>
      <c r="C1594">
        <v>1.5683818591500001</v>
      </c>
      <c r="D1594" s="180">
        <v>43208</v>
      </c>
      <c r="E1594" s="173">
        <f t="shared" si="184"/>
        <v>0.47310162988759402</v>
      </c>
      <c r="F1594"/>
      <c r="M1594" s="180">
        <v>43208</v>
      </c>
      <c r="N1594">
        <v>16.373642195999999</v>
      </c>
      <c r="O1594">
        <v>17.857503550600001</v>
      </c>
      <c r="P1594" s="180">
        <v>43208</v>
      </c>
      <c r="Q1594" s="173">
        <f t="shared" si="183"/>
        <v>-8.3094557444461217E-2</v>
      </c>
      <c r="R1594"/>
    </row>
    <row r="1595" spans="1:18" x14ac:dyDescent="0.25">
      <c r="A1595" s="180">
        <v>43207</v>
      </c>
      <c r="B1595">
        <v>2.31000965</v>
      </c>
      <c r="C1595">
        <v>1.57279938265</v>
      </c>
      <c r="D1595" s="180">
        <v>43207</v>
      </c>
      <c r="E1595" s="173">
        <f t="shared" si="184"/>
        <v>0.46872492161580015</v>
      </c>
      <c r="F1595"/>
      <c r="M1595" s="180">
        <v>43207</v>
      </c>
      <c r="N1595">
        <v>16.370975912999999</v>
      </c>
      <c r="O1595">
        <v>17.904935022050001</v>
      </c>
      <c r="P1595" s="180">
        <v>43207</v>
      </c>
      <c r="Q1595" s="173">
        <f t="shared" si="183"/>
        <v>-8.5672419763653168E-2</v>
      </c>
      <c r="R1595"/>
    </row>
    <row r="1596" spans="1:18" x14ac:dyDescent="0.25">
      <c r="A1596" s="180">
        <v>43206</v>
      </c>
      <c r="B1596">
        <v>2.3254347960000001</v>
      </c>
      <c r="C1596">
        <v>1.5913902531999999</v>
      </c>
      <c r="D1596" s="180">
        <v>43206</v>
      </c>
      <c r="E1596" s="173">
        <f t="shared" si="184"/>
        <v>0.46125992120661069</v>
      </c>
      <c r="F1596"/>
      <c r="M1596" s="180">
        <v>43206</v>
      </c>
      <c r="N1596">
        <v>16.480293503999999</v>
      </c>
      <c r="O1596">
        <v>18.131320586649998</v>
      </c>
      <c r="P1596" s="180">
        <v>43206</v>
      </c>
      <c r="Q1596" s="173">
        <f t="shared" si="183"/>
        <v>-9.1059394971243449E-2</v>
      </c>
      <c r="R1596"/>
    </row>
    <row r="1597" spans="1:18" x14ac:dyDescent="0.25">
      <c r="A1597" s="180">
        <v>43203</v>
      </c>
      <c r="B1597">
        <v>2.3149005499999999</v>
      </c>
      <c r="C1597">
        <v>1.58202112425</v>
      </c>
      <c r="D1597" s="180">
        <v>43203</v>
      </c>
      <c r="E1597" s="173">
        <f t="shared" si="184"/>
        <v>0.46325514527970751</v>
      </c>
      <c r="F1597"/>
      <c r="M1597" s="180">
        <v>43203</v>
      </c>
      <c r="N1597">
        <v>16.405637588000001</v>
      </c>
      <c r="O1597">
        <v>18.02507106805</v>
      </c>
      <c r="P1597" s="180">
        <v>43203</v>
      </c>
      <c r="Q1597" s="173">
        <f t="shared" si="183"/>
        <v>-8.98433894621639E-2</v>
      </c>
      <c r="R1597"/>
    </row>
    <row r="1598" spans="1:18" x14ac:dyDescent="0.25">
      <c r="A1598" s="180">
        <v>43202</v>
      </c>
      <c r="B1598">
        <v>2.3378501570000001</v>
      </c>
      <c r="C1598">
        <v>1.6093253198999999</v>
      </c>
      <c r="D1598" s="180">
        <v>43202</v>
      </c>
      <c r="E1598" s="173">
        <f t="shared" si="184"/>
        <v>0.45268960109648254</v>
      </c>
      <c r="F1598"/>
      <c r="M1598" s="180">
        <v>43202</v>
      </c>
      <c r="N1598">
        <v>16.568280833999999</v>
      </c>
      <c r="O1598">
        <v>18.336501807649999</v>
      </c>
      <c r="P1598" s="180">
        <v>43202</v>
      </c>
      <c r="Q1598" s="173">
        <f t="shared" si="183"/>
        <v>-9.6431750843135003E-2</v>
      </c>
      <c r="R1598"/>
    </row>
    <row r="1599" spans="1:18" x14ac:dyDescent="0.25">
      <c r="A1599" s="180">
        <v>43201</v>
      </c>
      <c r="B1599">
        <v>2.3054949730000001</v>
      </c>
      <c r="C1599">
        <v>1.5802413055</v>
      </c>
      <c r="D1599" s="180">
        <v>43201</v>
      </c>
      <c r="E1599" s="173">
        <f t="shared" si="184"/>
        <v>0.45895121521995941</v>
      </c>
      <c r="F1599"/>
      <c r="M1599" s="180">
        <v>43201</v>
      </c>
      <c r="N1599">
        <v>16.33898052</v>
      </c>
      <c r="O1599">
        <v>18.004240839800001</v>
      </c>
      <c r="P1599" s="180">
        <v>43201</v>
      </c>
      <c r="Q1599" s="173">
        <f t="shared" ref="Q1599:Q1662" si="185">(N1599-O1599)/O1599</f>
        <v>-9.2492670733374832E-2</v>
      </c>
      <c r="R1599"/>
    </row>
    <row r="1600" spans="1:18" x14ac:dyDescent="0.25">
      <c r="A1600" s="180">
        <v>43200</v>
      </c>
      <c r="B1600">
        <v>2.3167816650000002</v>
      </c>
      <c r="C1600">
        <v>1.59008851865</v>
      </c>
      <c r="D1600" s="180">
        <v>43200</v>
      </c>
      <c r="E1600" s="173">
        <f t="shared" ref="E1600:E1663" si="186">(B1600-C1600)/C1600</f>
        <v>0.4570142717381353</v>
      </c>
      <c r="F1600"/>
      <c r="M1600" s="180">
        <v>43200</v>
      </c>
      <c r="N1600">
        <v>16.418969002000001</v>
      </c>
      <c r="O1600">
        <v>18.112976654650002</v>
      </c>
      <c r="P1600" s="180">
        <v>43200</v>
      </c>
      <c r="Q1600" s="173">
        <f t="shared" si="185"/>
        <v>-9.3524531331801372E-2</v>
      </c>
      <c r="R1600"/>
    </row>
    <row r="1601" spans="1:18" x14ac:dyDescent="0.25">
      <c r="A1601" s="180">
        <v>43199</v>
      </c>
      <c r="B1601">
        <v>2.2686251120000001</v>
      </c>
      <c r="C1601">
        <v>1.5660304205</v>
      </c>
      <c r="D1601" s="180">
        <v>43199</v>
      </c>
      <c r="E1601" s="173">
        <f t="shared" si="186"/>
        <v>0.4486468987464986</v>
      </c>
      <c r="F1601"/>
      <c r="M1601" s="180">
        <v>43199</v>
      </c>
      <c r="N1601">
        <v>16.077684813000001</v>
      </c>
      <c r="O1601">
        <v>17.832110401800001</v>
      </c>
      <c r="P1601" s="180">
        <v>43199</v>
      </c>
      <c r="Q1601" s="173">
        <f t="shared" si="185"/>
        <v>-9.8385751841403232E-2</v>
      </c>
      <c r="R1601"/>
    </row>
    <row r="1602" spans="1:18" x14ac:dyDescent="0.25">
      <c r="A1602" s="180">
        <v>43196</v>
      </c>
      <c r="B1602">
        <v>2.2727635660000001</v>
      </c>
      <c r="C1602">
        <v>1.56550866695</v>
      </c>
      <c r="D1602" s="180">
        <v>43196</v>
      </c>
      <c r="E1602" s="173">
        <f t="shared" si="186"/>
        <v>0.45177322488281613</v>
      </c>
      <c r="F1602"/>
      <c r="M1602" s="180">
        <v>43196</v>
      </c>
      <c r="N1602">
        <v>16.107013923</v>
      </c>
      <c r="O1602">
        <v>17.823611629750001</v>
      </c>
      <c r="P1602" s="180">
        <v>43196</v>
      </c>
      <c r="Q1602" s="173">
        <f t="shared" si="185"/>
        <v>-9.6310318155988589E-2</v>
      </c>
      <c r="R1602"/>
    </row>
    <row r="1603" spans="1:18" x14ac:dyDescent="0.25">
      <c r="A1603" s="180">
        <v>43195</v>
      </c>
      <c r="B1603">
        <v>2.3348403719999999</v>
      </c>
      <c r="C1603">
        <v>1.61067143025</v>
      </c>
      <c r="D1603" s="180">
        <v>43195</v>
      </c>
      <c r="E1603" s="173">
        <f t="shared" si="186"/>
        <v>0.44960687086726198</v>
      </c>
      <c r="F1603"/>
      <c r="M1603" s="180">
        <v>43195</v>
      </c>
      <c r="N1603">
        <v>16.546950572</v>
      </c>
      <c r="O1603">
        <v>18.3360115409</v>
      </c>
      <c r="P1603" s="180">
        <v>43195</v>
      </c>
      <c r="Q1603" s="173">
        <f t="shared" si="185"/>
        <v>-9.7570890207466884E-2</v>
      </c>
      <c r="R1603"/>
    </row>
    <row r="1604" spans="1:18" x14ac:dyDescent="0.25">
      <c r="A1604" s="180">
        <v>43194</v>
      </c>
      <c r="B1604">
        <v>2.3378501570000001</v>
      </c>
      <c r="C1604">
        <v>1.60074804795</v>
      </c>
      <c r="D1604" s="180">
        <v>43194</v>
      </c>
      <c r="E1604" s="173">
        <f t="shared" si="186"/>
        <v>0.46047353297976579</v>
      </c>
      <c r="F1604"/>
      <c r="M1604" s="180">
        <v>43194</v>
      </c>
      <c r="N1604">
        <v>16.568280833999999</v>
      </c>
      <c r="O1604">
        <v>18.225553194900002</v>
      </c>
      <c r="P1604" s="180">
        <v>43194</v>
      </c>
      <c r="Q1604" s="173">
        <f t="shared" si="185"/>
        <v>-9.0931251478487435E-2</v>
      </c>
      <c r="R1604"/>
    </row>
    <row r="1605" spans="1:18" x14ac:dyDescent="0.25">
      <c r="A1605" s="180">
        <v>43193</v>
      </c>
      <c r="B1605">
        <v>2.3228012339999999</v>
      </c>
      <c r="C1605">
        <v>1.58418754965</v>
      </c>
      <c r="D1605" s="180">
        <v>43193</v>
      </c>
      <c r="E1605" s="173">
        <f t="shared" si="186"/>
        <v>0.46624131373408689</v>
      </c>
      <c r="F1605"/>
      <c r="M1605" s="180">
        <v>43193</v>
      </c>
      <c r="N1605">
        <v>16.461629524999999</v>
      </c>
      <c r="O1605">
        <v>18.031169001649999</v>
      </c>
      <c r="P1605" s="180">
        <v>43193</v>
      </c>
      <c r="Q1605" s="173">
        <f t="shared" si="185"/>
        <v>-8.7045907922352367E-2</v>
      </c>
      <c r="R1605"/>
    </row>
    <row r="1606" spans="1:18" x14ac:dyDescent="0.25">
      <c r="A1606" s="180">
        <v>43192</v>
      </c>
      <c r="B1606">
        <v>2.2840502580000002</v>
      </c>
      <c r="C1606">
        <v>1.5631332660999999</v>
      </c>
      <c r="D1606" s="180">
        <v>43192</v>
      </c>
      <c r="E1606" s="173">
        <f t="shared" si="186"/>
        <v>0.46119995494605531</v>
      </c>
      <c r="F1606"/>
      <c r="M1606" s="180">
        <v>43192</v>
      </c>
      <c r="N1606">
        <v>16.187002405000001</v>
      </c>
      <c r="O1606">
        <v>17.801291673449999</v>
      </c>
      <c r="P1606" s="180">
        <v>43192</v>
      </c>
      <c r="Q1606" s="173">
        <f t="shared" si="185"/>
        <v>-9.0683827784118237E-2</v>
      </c>
      <c r="R1606"/>
    </row>
    <row r="1607" spans="1:18" x14ac:dyDescent="0.25">
      <c r="A1607" s="180">
        <v>43188</v>
      </c>
      <c r="B1607">
        <v>2.3528990799999998</v>
      </c>
      <c r="C1607">
        <v>1.596159125</v>
      </c>
      <c r="D1607" s="180">
        <v>43188</v>
      </c>
      <c r="E1607" s="173">
        <f t="shared" si="186"/>
        <v>0.47410057252280519</v>
      </c>
      <c r="F1607"/>
      <c r="M1607" s="180">
        <v>43188</v>
      </c>
      <c r="N1607">
        <v>16.674932142999999</v>
      </c>
      <c r="O1607">
        <v>18.153855986</v>
      </c>
      <c r="P1607" s="180">
        <v>43188</v>
      </c>
      <c r="Q1607" s="173">
        <f t="shared" si="185"/>
        <v>-8.1466099771890108E-2</v>
      </c>
      <c r="R1607"/>
    </row>
    <row r="1608" spans="1:18" x14ac:dyDescent="0.25">
      <c r="A1608" s="180">
        <v>43187</v>
      </c>
      <c r="B1608">
        <v>2.3258110190000001</v>
      </c>
      <c r="C1608">
        <v>1.5784093395500001</v>
      </c>
      <c r="D1608" s="180">
        <v>43187</v>
      </c>
      <c r="E1608" s="173">
        <f t="shared" si="186"/>
        <v>0.47351574824251996</v>
      </c>
      <c r="F1608"/>
      <c r="M1608" s="180">
        <v>43187</v>
      </c>
      <c r="N1608">
        <v>16.482959786999999</v>
      </c>
      <c r="O1608">
        <v>17.9659788887</v>
      </c>
      <c r="P1608" s="180">
        <v>43187</v>
      </c>
      <c r="Q1608" s="173">
        <f t="shared" si="185"/>
        <v>-8.2545967068500301E-2</v>
      </c>
      <c r="R1608"/>
    </row>
    <row r="1609" spans="1:18" x14ac:dyDescent="0.25">
      <c r="A1609" s="180">
        <v>43186</v>
      </c>
      <c r="B1609">
        <v>2.2866838189999998</v>
      </c>
      <c r="C1609">
        <v>1.5670116927</v>
      </c>
      <c r="D1609" s="180">
        <v>43186</v>
      </c>
      <c r="E1609" s="173">
        <f t="shared" si="186"/>
        <v>0.45926404356306172</v>
      </c>
      <c r="F1609"/>
      <c r="M1609" s="180">
        <v>43186</v>
      </c>
      <c r="N1609">
        <v>16.205666384000001</v>
      </c>
      <c r="O1609">
        <v>17.842684165950001</v>
      </c>
      <c r="P1609" s="180">
        <v>43186</v>
      </c>
      <c r="Q1609" s="173">
        <f t="shared" si="185"/>
        <v>-9.174728234409904E-2</v>
      </c>
      <c r="R1609"/>
    </row>
    <row r="1610" spans="1:18" x14ac:dyDescent="0.25">
      <c r="A1610" s="180">
        <v>43185</v>
      </c>
      <c r="B1610">
        <v>2.363057103</v>
      </c>
      <c r="C1610">
        <v>1.60150012915</v>
      </c>
      <c r="D1610" s="180">
        <v>43185</v>
      </c>
      <c r="E1610" s="173">
        <f t="shared" si="186"/>
        <v>0.4755272634627874</v>
      </c>
      <c r="F1610"/>
      <c r="M1610" s="180">
        <v>43185</v>
      </c>
      <c r="N1610">
        <v>16.746921777000001</v>
      </c>
      <c r="O1610">
        <v>18.253330899000002</v>
      </c>
      <c r="P1610" s="180">
        <v>43185</v>
      </c>
      <c r="Q1610" s="173">
        <f t="shared" si="185"/>
        <v>-8.2527903007693165E-2</v>
      </c>
      <c r="R1610"/>
    </row>
    <row r="1611" spans="1:18" x14ac:dyDescent="0.25">
      <c r="A1611" s="180">
        <v>43182</v>
      </c>
      <c r="B1611">
        <v>2.2761495730000001</v>
      </c>
      <c r="C1611">
        <v>1.5486949015</v>
      </c>
      <c r="D1611" s="180">
        <v>43182</v>
      </c>
      <c r="E1611" s="173">
        <f t="shared" si="186"/>
        <v>0.46972109922710953</v>
      </c>
      <c r="F1611"/>
      <c r="M1611" s="180">
        <v>43182</v>
      </c>
      <c r="N1611">
        <v>16.131010467999999</v>
      </c>
      <c r="O1611">
        <v>17.653570839899999</v>
      </c>
      <c r="P1611" s="180">
        <v>43182</v>
      </c>
      <c r="Q1611" s="173">
        <f t="shared" si="185"/>
        <v>-8.6246594850870634E-2</v>
      </c>
      <c r="R1611"/>
    </row>
    <row r="1612" spans="1:18" x14ac:dyDescent="0.25">
      <c r="A1612" s="180">
        <v>43181</v>
      </c>
      <c r="B1612">
        <v>2.3694528949999998</v>
      </c>
      <c r="C1612">
        <v>1.5974679891000001</v>
      </c>
      <c r="D1612" s="180">
        <v>43181</v>
      </c>
      <c r="E1612" s="173">
        <f t="shared" si="186"/>
        <v>0.48325532102519902</v>
      </c>
      <c r="F1612"/>
      <c r="M1612" s="180">
        <v>43181</v>
      </c>
      <c r="N1612">
        <v>16.792248582999999</v>
      </c>
      <c r="O1612">
        <v>18.217077017249999</v>
      </c>
      <c r="P1612" s="180">
        <v>43181</v>
      </c>
      <c r="Q1612" s="173">
        <f t="shared" si="185"/>
        <v>-7.8213888699093154E-2</v>
      </c>
      <c r="R1612"/>
    </row>
    <row r="1613" spans="1:18" x14ac:dyDescent="0.25">
      <c r="A1613" s="180">
        <v>43180</v>
      </c>
      <c r="B1613">
        <v>2.4533506389999999</v>
      </c>
      <c r="C1613">
        <v>1.65634415465</v>
      </c>
      <c r="D1613" s="180">
        <v>43180</v>
      </c>
      <c r="E1613" s="173">
        <f t="shared" si="186"/>
        <v>0.48118410785131455</v>
      </c>
      <c r="F1613"/>
      <c r="M1613" s="180">
        <v>43180</v>
      </c>
      <c r="N1613">
        <v>17.386829630000001</v>
      </c>
      <c r="O1613">
        <v>18.884945557249999</v>
      </c>
      <c r="P1613" s="180">
        <v>43180</v>
      </c>
      <c r="Q1613" s="173">
        <f t="shared" si="185"/>
        <v>-7.932858067863828E-2</v>
      </c>
      <c r="R1613"/>
    </row>
    <row r="1614" spans="1:18" x14ac:dyDescent="0.25">
      <c r="A1614" s="180">
        <v>43179</v>
      </c>
      <c r="B1614">
        <v>2.4477072930000001</v>
      </c>
      <c r="C1614">
        <v>1.6534884988</v>
      </c>
      <c r="D1614" s="180">
        <v>43179</v>
      </c>
      <c r="E1614" s="173">
        <f t="shared" si="186"/>
        <v>0.48032919175210176</v>
      </c>
      <c r="F1614"/>
      <c r="M1614" s="180">
        <v>43179</v>
      </c>
      <c r="N1614">
        <v>17.346835388999999</v>
      </c>
      <c r="O1614">
        <v>18.8516475566</v>
      </c>
      <c r="P1614" s="180">
        <v>43179</v>
      </c>
      <c r="Q1614" s="173">
        <f t="shared" si="185"/>
        <v>-7.98239073312806E-2</v>
      </c>
      <c r="R1614"/>
    </row>
    <row r="1615" spans="1:18" x14ac:dyDescent="0.25">
      <c r="A1615" s="180">
        <v>43178</v>
      </c>
      <c r="B1615">
        <v>2.449588409</v>
      </c>
      <c r="C1615">
        <v>1.6603305505499999</v>
      </c>
      <c r="D1615" s="180">
        <v>43178</v>
      </c>
      <c r="E1615" s="173">
        <f t="shared" si="186"/>
        <v>0.47536188392639711</v>
      </c>
      <c r="F1615"/>
      <c r="M1615" s="180">
        <v>43178</v>
      </c>
      <c r="N1615">
        <v>17.360166802999998</v>
      </c>
      <c r="O1615">
        <v>18.92726829075</v>
      </c>
      <c r="P1615" s="180">
        <v>43178</v>
      </c>
      <c r="Q1615" s="173">
        <f t="shared" si="185"/>
        <v>-8.2795967367137929E-2</v>
      </c>
      <c r="R1615"/>
    </row>
    <row r="1616" spans="1:18" x14ac:dyDescent="0.25">
      <c r="A1616" s="180">
        <v>43175</v>
      </c>
      <c r="B1616">
        <v>2.470280678</v>
      </c>
      <c r="C1616">
        <v>1.6752827030999999</v>
      </c>
      <c r="D1616" s="180">
        <v>43175</v>
      </c>
      <c r="E1616" s="173">
        <f t="shared" si="186"/>
        <v>0.47454556381971164</v>
      </c>
      <c r="F1616"/>
      <c r="M1616" s="180">
        <v>43175</v>
      </c>
      <c r="N1616">
        <v>17.506812352000001</v>
      </c>
      <c r="O1616">
        <v>19.096928508200001</v>
      </c>
      <c r="P1616" s="180">
        <v>43175</v>
      </c>
      <c r="Q1616" s="173">
        <f t="shared" si="185"/>
        <v>-8.326554479780468E-2</v>
      </c>
      <c r="R1616"/>
    </row>
    <row r="1617" spans="1:18" x14ac:dyDescent="0.25">
      <c r="A1617" s="180">
        <v>43174</v>
      </c>
      <c r="B1617">
        <v>2.4507170779999998</v>
      </c>
      <c r="C1617">
        <v>1.66488143125</v>
      </c>
      <c r="D1617" s="180">
        <v>43174</v>
      </c>
      <c r="E1617" s="173">
        <f t="shared" si="186"/>
        <v>0.47200697419034288</v>
      </c>
      <c r="F1617"/>
      <c r="M1617" s="180">
        <v>43174</v>
      </c>
      <c r="N1617">
        <v>17.368165651000002</v>
      </c>
      <c r="O1617">
        <v>18.990388092349999</v>
      </c>
      <c r="P1617" s="180">
        <v>43174</v>
      </c>
      <c r="Q1617" s="173">
        <f t="shared" si="185"/>
        <v>-8.5423343296679957E-2</v>
      </c>
      <c r="R1617"/>
    </row>
    <row r="1618" spans="1:18" x14ac:dyDescent="0.25">
      <c r="A1618" s="180">
        <v>43173</v>
      </c>
      <c r="B1618">
        <v>2.45711287</v>
      </c>
      <c r="C1618">
        <v>1.65926395035</v>
      </c>
      <c r="D1618" s="180">
        <v>43173</v>
      </c>
      <c r="E1618" s="173">
        <f t="shared" si="186"/>
        <v>0.48084508765570677</v>
      </c>
      <c r="F1618"/>
      <c r="M1618" s="180">
        <v>43173</v>
      </c>
      <c r="N1618">
        <v>17.413492457</v>
      </c>
      <c r="O1618">
        <v>18.927121620649999</v>
      </c>
      <c r="P1618" s="180">
        <v>43173</v>
      </c>
      <c r="Q1618" s="173">
        <f t="shared" si="185"/>
        <v>-7.9971439608576736E-2</v>
      </c>
      <c r="R1618"/>
    </row>
    <row r="1619" spans="1:18" x14ac:dyDescent="0.25">
      <c r="A1619" s="180">
        <v>43172</v>
      </c>
      <c r="B1619">
        <v>2.5090316540000002</v>
      </c>
      <c r="C1619">
        <v>1.6840468446500001</v>
      </c>
      <c r="D1619" s="180">
        <v>43172</v>
      </c>
      <c r="E1619" s="173">
        <f t="shared" si="186"/>
        <v>0.4898823402513241</v>
      </c>
      <c r="F1619"/>
      <c r="M1619" s="180">
        <v>43172</v>
      </c>
      <c r="N1619">
        <v>17.781439472999999</v>
      </c>
      <c r="O1619">
        <v>19.1965565026</v>
      </c>
      <c r="P1619" s="180">
        <v>43172</v>
      </c>
      <c r="Q1619" s="173">
        <f t="shared" si="185"/>
        <v>-7.3717233057310885E-2</v>
      </c>
      <c r="R1619"/>
    </row>
    <row r="1620" spans="1:18" x14ac:dyDescent="0.25">
      <c r="A1620" s="180">
        <v>43171</v>
      </c>
      <c r="B1620">
        <v>2.5361197149999999</v>
      </c>
      <c r="C1620">
        <v>1.6938775072500001</v>
      </c>
      <c r="D1620" s="180">
        <v>43171</v>
      </c>
      <c r="E1620" s="173">
        <f t="shared" si="186"/>
        <v>0.4972273403154015</v>
      </c>
      <c r="F1620"/>
      <c r="M1620" s="180">
        <v>43171</v>
      </c>
      <c r="N1620">
        <v>17.973411829</v>
      </c>
      <c r="O1620">
        <v>19.3131939668</v>
      </c>
      <c r="P1620" s="180">
        <v>43171</v>
      </c>
      <c r="Q1620" s="173">
        <f t="shared" si="185"/>
        <v>-6.9371339619077446E-2</v>
      </c>
      <c r="R1620"/>
    </row>
    <row r="1621" spans="1:18" x14ac:dyDescent="0.25">
      <c r="A1621" s="180">
        <v>43168</v>
      </c>
      <c r="B1621">
        <v>2.563207776</v>
      </c>
      <c r="C1621">
        <v>1.6969862153999999</v>
      </c>
      <c r="D1621" s="180">
        <v>43168</v>
      </c>
      <c r="E1621" s="173">
        <f t="shared" si="186"/>
        <v>0.51044702233825823</v>
      </c>
      <c r="F1621"/>
      <c r="M1621" s="180">
        <v>43168</v>
      </c>
      <c r="N1621">
        <v>18.165384185000001</v>
      </c>
      <c r="O1621">
        <v>19.358310882600001</v>
      </c>
      <c r="P1621" s="180">
        <v>43168</v>
      </c>
      <c r="Q1621" s="173">
        <f t="shared" si="185"/>
        <v>-6.1623491059452376E-2</v>
      </c>
      <c r="R1621"/>
    </row>
    <row r="1622" spans="1:18" x14ac:dyDescent="0.25">
      <c r="A1622" s="180">
        <v>43167</v>
      </c>
      <c r="B1622">
        <v>2.54289173</v>
      </c>
      <c r="C1622">
        <v>1.6715402372499999</v>
      </c>
      <c r="D1622" s="180">
        <v>43167</v>
      </c>
      <c r="E1622" s="173">
        <f t="shared" si="186"/>
        <v>0.5212865794864372</v>
      </c>
      <c r="F1622"/>
      <c r="M1622" s="180">
        <v>43167</v>
      </c>
      <c r="N1622">
        <v>18.021404918000002</v>
      </c>
      <c r="O1622">
        <v>19.064325963449999</v>
      </c>
      <c r="P1622" s="180">
        <v>43167</v>
      </c>
      <c r="Q1622" s="173">
        <f t="shared" si="185"/>
        <v>-5.470537208865809E-2</v>
      </c>
      <c r="R1622"/>
    </row>
    <row r="1623" spans="1:18" x14ac:dyDescent="0.25">
      <c r="A1623" s="180">
        <v>43166</v>
      </c>
      <c r="B1623">
        <v>2.5729895759999999</v>
      </c>
      <c r="C1623">
        <v>1.6838393183</v>
      </c>
      <c r="D1623" s="180">
        <v>43166</v>
      </c>
      <c r="E1623" s="173">
        <f t="shared" si="186"/>
        <v>0.52804935009932175</v>
      </c>
      <c r="F1623"/>
      <c r="M1623" s="180">
        <v>43166</v>
      </c>
      <c r="N1623">
        <v>18.234707534999998</v>
      </c>
      <c r="O1623">
        <v>19.200594531650001</v>
      </c>
      <c r="P1623" s="180">
        <v>43166</v>
      </c>
      <c r="Q1623" s="173">
        <f t="shared" si="185"/>
        <v>-5.0305056703210289E-2</v>
      </c>
      <c r="R1623"/>
    </row>
    <row r="1624" spans="1:18" x14ac:dyDescent="0.25">
      <c r="A1624" s="180">
        <v>43165</v>
      </c>
      <c r="B1624">
        <v>2.5985727440000002</v>
      </c>
      <c r="C1624">
        <v>1.67497227765</v>
      </c>
      <c r="D1624" s="180">
        <v>43165</v>
      </c>
      <c r="E1624" s="173">
        <f t="shared" si="186"/>
        <v>0.55141238972970896</v>
      </c>
      <c r="F1624"/>
      <c r="M1624" s="180">
        <v>43165</v>
      </c>
      <c r="N1624">
        <v>18.416014761</v>
      </c>
      <c r="O1624">
        <v>19.101781782549999</v>
      </c>
      <c r="P1624" s="180">
        <v>43165</v>
      </c>
      <c r="Q1624" s="173">
        <f t="shared" si="185"/>
        <v>-3.5900683473227946E-2</v>
      </c>
      <c r="R1624"/>
    </row>
    <row r="1625" spans="1:18" x14ac:dyDescent="0.25">
      <c r="A1625" s="180">
        <v>43164</v>
      </c>
      <c r="B1625">
        <v>2.5617028839999998</v>
      </c>
      <c r="C1625">
        <v>1.65655734835</v>
      </c>
      <c r="D1625" s="180">
        <v>43164</v>
      </c>
      <c r="E1625" s="173">
        <f t="shared" si="186"/>
        <v>0.54640156982887578</v>
      </c>
      <c r="F1625"/>
      <c r="M1625" s="180">
        <v>43164</v>
      </c>
      <c r="N1625">
        <v>18.154719054000001</v>
      </c>
      <c r="O1625">
        <v>18.887798005600001</v>
      </c>
      <c r="P1625" s="180">
        <v>43164</v>
      </c>
      <c r="Q1625" s="173">
        <f t="shared" si="185"/>
        <v>-3.8812303656712691E-2</v>
      </c>
      <c r="R1625"/>
    </row>
    <row r="1626" spans="1:18" x14ac:dyDescent="0.25">
      <c r="A1626" s="180">
        <v>43161</v>
      </c>
      <c r="B1626">
        <v>2.539129499</v>
      </c>
      <c r="C1626">
        <v>1.6349834989000001</v>
      </c>
      <c r="D1626" s="180">
        <v>43161</v>
      </c>
      <c r="E1626" s="173">
        <f t="shared" si="186"/>
        <v>0.55300007658077277</v>
      </c>
      <c r="F1626"/>
      <c r="M1626" s="180">
        <v>43161</v>
      </c>
      <c r="N1626">
        <v>17.994742089999999</v>
      </c>
      <c r="O1626">
        <v>18.588382619400001</v>
      </c>
      <c r="P1626" s="180">
        <v>43161</v>
      </c>
      <c r="Q1626" s="173">
        <f t="shared" si="185"/>
        <v>-3.1936104477451488E-2</v>
      </c>
      <c r="R1626"/>
    </row>
    <row r="1627" spans="1:18" x14ac:dyDescent="0.25">
      <c r="A1627" s="180">
        <v>43160</v>
      </c>
      <c r="B1627">
        <v>2.5056456460000001</v>
      </c>
      <c r="C1627">
        <v>1.61525507675</v>
      </c>
      <c r="D1627" s="180">
        <v>43160</v>
      </c>
      <c r="E1627" s="173">
        <f t="shared" si="186"/>
        <v>0.55123836604279541</v>
      </c>
      <c r="F1627"/>
      <c r="M1627" s="180">
        <v>43160</v>
      </c>
      <c r="N1627">
        <v>17.757442928</v>
      </c>
      <c r="O1627">
        <v>18.72910897505</v>
      </c>
      <c r="P1627" s="180">
        <v>43160</v>
      </c>
      <c r="Q1627" s="173">
        <f t="shared" si="185"/>
        <v>-5.1879993241771734E-2</v>
      </c>
      <c r="R1627"/>
    </row>
    <row r="1628" spans="1:18" x14ac:dyDescent="0.25">
      <c r="A1628" s="180">
        <v>43159</v>
      </c>
      <c r="B1628">
        <v>2.4661422239999999</v>
      </c>
      <c r="C1628">
        <v>1.6303653901499999</v>
      </c>
      <c r="D1628" s="180">
        <v>43159</v>
      </c>
      <c r="E1628" s="173">
        <f t="shared" si="186"/>
        <v>0.51263160939223895</v>
      </c>
      <c r="F1628"/>
      <c r="M1628" s="180">
        <v>43159</v>
      </c>
      <c r="N1628">
        <v>17.477483242000002</v>
      </c>
      <c r="O1628">
        <v>18.848261336850001</v>
      </c>
      <c r="P1628" s="180">
        <v>43159</v>
      </c>
      <c r="Q1628" s="173">
        <f t="shared" si="185"/>
        <v>-7.2727031440826234E-2</v>
      </c>
      <c r="R1628"/>
    </row>
    <row r="1629" spans="1:18" x14ac:dyDescent="0.25">
      <c r="A1629" s="180">
        <v>43158</v>
      </c>
      <c r="B1629">
        <v>2.5349337369999998</v>
      </c>
      <c r="C1629">
        <v>1.65360588345</v>
      </c>
      <c r="D1629" s="180">
        <v>43158</v>
      </c>
      <c r="E1629" s="173">
        <f t="shared" si="186"/>
        <v>0.53297334169568977</v>
      </c>
      <c r="F1629"/>
      <c r="M1629" s="180">
        <v>43158</v>
      </c>
      <c r="N1629">
        <v>18.197927838999998</v>
      </c>
      <c r="O1629">
        <v>19.119601913299999</v>
      </c>
      <c r="P1629" s="180">
        <v>43158</v>
      </c>
      <c r="Q1629" s="173">
        <f t="shared" si="185"/>
        <v>-4.8205714662859396E-2</v>
      </c>
      <c r="R1629"/>
    </row>
    <row r="1630" spans="1:18" x14ac:dyDescent="0.25">
      <c r="A1630" s="180">
        <v>43157</v>
      </c>
      <c r="B1630">
        <v>2.563592168</v>
      </c>
      <c r="C1630">
        <v>1.6849020449000001</v>
      </c>
      <c r="D1630" s="180">
        <v>43157</v>
      </c>
      <c r="E1630" s="173">
        <f t="shared" si="186"/>
        <v>0.5215081350038665</v>
      </c>
      <c r="F1630"/>
      <c r="M1630" s="180">
        <v>43157</v>
      </c>
      <c r="N1630">
        <v>18.403662627999999</v>
      </c>
      <c r="O1630">
        <v>19.52177776085</v>
      </c>
      <c r="P1630" s="180">
        <v>43157</v>
      </c>
      <c r="Q1630" s="173">
        <f t="shared" si="185"/>
        <v>-5.7275272085738405E-2</v>
      </c>
      <c r="R1630"/>
    </row>
    <row r="1631" spans="1:18" x14ac:dyDescent="0.25">
      <c r="A1631" s="180">
        <v>43154</v>
      </c>
      <c r="B1631">
        <v>2.5322589500000001</v>
      </c>
      <c r="C1631">
        <v>1.68406732985</v>
      </c>
      <c r="D1631" s="180">
        <v>43154</v>
      </c>
      <c r="E1631" s="173">
        <f t="shared" si="186"/>
        <v>0.50365659680931441</v>
      </c>
      <c r="F1631"/>
      <c r="M1631" s="180">
        <v>43154</v>
      </c>
      <c r="N1631">
        <v>18.178725925999998</v>
      </c>
      <c r="O1631">
        <v>19.3903550472</v>
      </c>
      <c r="P1631" s="180">
        <v>43154</v>
      </c>
      <c r="Q1631" s="173">
        <f t="shared" si="185"/>
        <v>-6.2486175124212735E-2</v>
      </c>
      <c r="R1631"/>
    </row>
    <row r="1632" spans="1:18" x14ac:dyDescent="0.25">
      <c r="A1632" s="180">
        <v>43153</v>
      </c>
      <c r="B1632">
        <v>2.501689957</v>
      </c>
      <c r="C1632">
        <v>1.6558093815499999</v>
      </c>
      <c r="D1632" s="180">
        <v>43153</v>
      </c>
      <c r="E1632" s="173">
        <f t="shared" si="186"/>
        <v>0.51085625246196686</v>
      </c>
      <c r="F1632"/>
      <c r="M1632" s="180">
        <v>43153</v>
      </c>
      <c r="N1632">
        <v>17.959275483999999</v>
      </c>
      <c r="O1632">
        <v>19.159251497700001</v>
      </c>
      <c r="P1632" s="180">
        <v>43153</v>
      </c>
      <c r="Q1632" s="173">
        <f t="shared" si="185"/>
        <v>-6.2631675034071924E-2</v>
      </c>
      <c r="R1632"/>
    </row>
    <row r="1633" spans="1:18" x14ac:dyDescent="0.25">
      <c r="A1633" s="180">
        <v>43152</v>
      </c>
      <c r="B1633">
        <v>2.5750555400000001</v>
      </c>
      <c r="C1633">
        <v>1.6861272708499999</v>
      </c>
      <c r="D1633" s="180">
        <v>43152</v>
      </c>
      <c r="E1633" s="173">
        <f t="shared" si="186"/>
        <v>0.52720116951900031</v>
      </c>
      <c r="F1633"/>
      <c r="M1633" s="180">
        <v>43152</v>
      </c>
      <c r="N1633">
        <v>18.485956543</v>
      </c>
      <c r="O1633">
        <v>19.50944988565</v>
      </c>
      <c r="P1633" s="180">
        <v>43152</v>
      </c>
      <c r="Q1633" s="173">
        <f t="shared" si="185"/>
        <v>-5.2461414783551666E-2</v>
      </c>
      <c r="R1633"/>
    </row>
    <row r="1634" spans="1:18" x14ac:dyDescent="0.25">
      <c r="A1634" s="180">
        <v>43151</v>
      </c>
      <c r="B1634">
        <v>2.5364621860000001</v>
      </c>
      <c r="C1634">
        <v>1.6744446470000001</v>
      </c>
      <c r="D1634" s="180">
        <v>43151</v>
      </c>
      <c r="E1634" s="173">
        <f t="shared" si="186"/>
        <v>0.51480802339117271</v>
      </c>
      <c r="F1634"/>
      <c r="M1634" s="180">
        <v>43151</v>
      </c>
      <c r="N1634">
        <v>18.208900361000001</v>
      </c>
      <c r="O1634">
        <v>19.369364982450001</v>
      </c>
      <c r="P1634" s="180">
        <v>43151</v>
      </c>
      <c r="Q1634" s="173">
        <f t="shared" si="185"/>
        <v>-5.9912373095424763E-2</v>
      </c>
      <c r="R1634"/>
    </row>
    <row r="1635" spans="1:18" x14ac:dyDescent="0.25">
      <c r="A1635" s="180">
        <v>43147</v>
      </c>
      <c r="B1635">
        <v>2.5544214699999999</v>
      </c>
      <c r="C1635">
        <v>1.6954793346999999</v>
      </c>
      <c r="D1635" s="180">
        <v>43147</v>
      </c>
      <c r="E1635" s="173">
        <f t="shared" si="186"/>
        <v>0.50660725714594579</v>
      </c>
      <c r="F1635"/>
      <c r="M1635" s="180">
        <v>43147</v>
      </c>
      <c r="N1635">
        <v>18.337827494999999</v>
      </c>
      <c r="O1635">
        <v>19.5994856501</v>
      </c>
      <c r="P1635" s="180">
        <v>43147</v>
      </c>
      <c r="Q1635" s="173">
        <f t="shared" si="185"/>
        <v>-6.4372003307829856E-2</v>
      </c>
      <c r="R1635"/>
    </row>
    <row r="1636" spans="1:18" x14ac:dyDescent="0.25">
      <c r="A1636" s="180">
        <v>43146</v>
      </c>
      <c r="B1636">
        <v>2.5532751330000001</v>
      </c>
      <c r="C1636">
        <v>1.6839955175000001</v>
      </c>
      <c r="D1636" s="180">
        <v>43146</v>
      </c>
      <c r="E1636" s="173">
        <f t="shared" si="186"/>
        <v>0.51620067064697517</v>
      </c>
      <c r="F1636"/>
      <c r="M1636" s="180">
        <v>43146</v>
      </c>
      <c r="N1636">
        <v>18.329598103999999</v>
      </c>
      <c r="O1636">
        <v>19.480450293600001</v>
      </c>
      <c r="P1636" s="180">
        <v>43146</v>
      </c>
      <c r="Q1636" s="173">
        <f t="shared" si="185"/>
        <v>-5.9077288884749064E-2</v>
      </c>
      <c r="R1636"/>
    </row>
    <row r="1637" spans="1:18" x14ac:dyDescent="0.25">
      <c r="A1637" s="180">
        <v>43145</v>
      </c>
      <c r="B1637">
        <v>2.5582425940000002</v>
      </c>
      <c r="C1637">
        <v>1.6754254921</v>
      </c>
      <c r="D1637" s="180">
        <v>43145</v>
      </c>
      <c r="E1637" s="173">
        <f t="shared" si="186"/>
        <v>0.52692113499685733</v>
      </c>
      <c r="F1637"/>
      <c r="M1637" s="180">
        <v>43145</v>
      </c>
      <c r="N1637">
        <v>18.365258801</v>
      </c>
      <c r="O1637">
        <v>19.361023221699998</v>
      </c>
      <c r="P1637" s="180">
        <v>43145</v>
      </c>
      <c r="Q1637" s="173">
        <f t="shared" si="185"/>
        <v>-5.1431394368864632E-2</v>
      </c>
      <c r="R1637"/>
    </row>
    <row r="1638" spans="1:18" x14ac:dyDescent="0.25">
      <c r="A1638" s="180">
        <v>43144</v>
      </c>
      <c r="B1638">
        <v>2.474177863</v>
      </c>
      <c r="C1638">
        <v>1.6294960712</v>
      </c>
      <c r="D1638" s="180">
        <v>43144</v>
      </c>
      <c r="E1638" s="173">
        <f t="shared" si="186"/>
        <v>0.51836994683758653</v>
      </c>
      <c r="F1638"/>
      <c r="M1638" s="180">
        <v>43144</v>
      </c>
      <c r="N1638">
        <v>17.761770086999999</v>
      </c>
      <c r="O1638">
        <v>18.81938634015</v>
      </c>
      <c r="P1638" s="180">
        <v>43144</v>
      </c>
      <c r="Q1638" s="173">
        <f t="shared" si="185"/>
        <v>-5.6198232717803484E-2</v>
      </c>
      <c r="R1638"/>
    </row>
    <row r="1639" spans="1:18" x14ac:dyDescent="0.25">
      <c r="A1639" s="180">
        <v>43143</v>
      </c>
      <c r="B1639">
        <v>2.455072243</v>
      </c>
      <c r="C1639">
        <v>1.62031152535</v>
      </c>
      <c r="D1639" s="180">
        <v>43143</v>
      </c>
      <c r="E1639" s="173">
        <f t="shared" si="186"/>
        <v>0.51518532368007763</v>
      </c>
      <c r="F1639"/>
      <c r="M1639" s="180">
        <v>43143</v>
      </c>
      <c r="N1639">
        <v>17.624613561</v>
      </c>
      <c r="O1639">
        <v>18.708107922050001</v>
      </c>
      <c r="P1639" s="180">
        <v>43143</v>
      </c>
      <c r="Q1639" s="173">
        <f t="shared" si="185"/>
        <v>-5.7915763879732483E-2</v>
      </c>
      <c r="R1639"/>
    </row>
    <row r="1640" spans="1:18" x14ac:dyDescent="0.25">
      <c r="A1640" s="180">
        <v>43140</v>
      </c>
      <c r="B1640">
        <v>2.4523974559999999</v>
      </c>
      <c r="C1640">
        <v>1.6092242285</v>
      </c>
      <c r="D1640" s="180">
        <v>43140</v>
      </c>
      <c r="E1640" s="173">
        <f t="shared" si="186"/>
        <v>0.52396254826833155</v>
      </c>
      <c r="F1640"/>
      <c r="M1640" s="180">
        <v>43140</v>
      </c>
      <c r="N1640">
        <v>17.605411648</v>
      </c>
      <c r="O1640">
        <v>18.5914713779</v>
      </c>
      <c r="P1640" s="180">
        <v>43140</v>
      </c>
      <c r="Q1640" s="173">
        <f t="shared" si="185"/>
        <v>-5.3038283514888727E-2</v>
      </c>
      <c r="R1640"/>
    </row>
    <row r="1641" spans="1:18" x14ac:dyDescent="0.25">
      <c r="A1641" s="180">
        <v>43139</v>
      </c>
      <c r="B1641">
        <v>2.3889667960000001</v>
      </c>
      <c r="C1641">
        <v>1.5788364700499999</v>
      </c>
      <c r="D1641" s="180">
        <v>43139</v>
      </c>
      <c r="E1641" s="173">
        <f t="shared" si="186"/>
        <v>0.51311857897755819</v>
      </c>
      <c r="F1641"/>
      <c r="M1641" s="180">
        <v>43139</v>
      </c>
      <c r="N1641">
        <v>17.150051982000001</v>
      </c>
      <c r="O1641">
        <v>18.230048813250001</v>
      </c>
      <c r="P1641" s="180">
        <v>43139</v>
      </c>
      <c r="Q1641" s="173">
        <f t="shared" si="185"/>
        <v>-5.9242673583245399E-2</v>
      </c>
      <c r="R1641"/>
    </row>
    <row r="1642" spans="1:18" x14ac:dyDescent="0.25">
      <c r="A1642" s="180">
        <v>43138</v>
      </c>
      <c r="B1642">
        <v>2.491372922</v>
      </c>
      <c r="C1642">
        <v>1.64038230095</v>
      </c>
      <c r="D1642" s="180">
        <v>43138</v>
      </c>
      <c r="E1642" s="173">
        <f t="shared" si="186"/>
        <v>0.51877578815448266</v>
      </c>
      <c r="F1642"/>
      <c r="M1642" s="180">
        <v>43138</v>
      </c>
      <c r="N1642">
        <v>17.885210959999998</v>
      </c>
      <c r="O1642">
        <v>18.990728555050001</v>
      </c>
      <c r="P1642" s="180">
        <v>43138</v>
      </c>
      <c r="Q1642" s="173">
        <f t="shared" si="185"/>
        <v>-5.8213543090005593E-2</v>
      </c>
      <c r="R1642"/>
    </row>
    <row r="1643" spans="1:18" x14ac:dyDescent="0.25">
      <c r="A1643" s="180">
        <v>43137</v>
      </c>
      <c r="B1643">
        <v>2.4466657700000001</v>
      </c>
      <c r="C1643">
        <v>1.6289383319999999</v>
      </c>
      <c r="D1643" s="180">
        <v>43137</v>
      </c>
      <c r="E1643" s="173">
        <f t="shared" si="186"/>
        <v>0.50200024269549826</v>
      </c>
      <c r="F1643"/>
      <c r="M1643" s="180">
        <v>43137</v>
      </c>
      <c r="N1643">
        <v>17.564264690000002</v>
      </c>
      <c r="O1643">
        <v>18.87895547075</v>
      </c>
      <c r="P1643" s="180">
        <v>43137</v>
      </c>
      <c r="Q1643" s="173">
        <f t="shared" si="185"/>
        <v>-6.9637898282397401E-2</v>
      </c>
      <c r="R1643"/>
    </row>
    <row r="1644" spans="1:18" x14ac:dyDescent="0.25">
      <c r="A1644" s="180">
        <v>43136</v>
      </c>
      <c r="B1644">
        <v>2.3885846829999999</v>
      </c>
      <c r="C1644">
        <v>1.61396504225</v>
      </c>
      <c r="D1644" s="180">
        <v>43136</v>
      </c>
      <c r="E1644" s="173">
        <f t="shared" si="186"/>
        <v>0.47994821478296479</v>
      </c>
      <c r="F1644"/>
      <c r="M1644" s="180">
        <v>43136</v>
      </c>
      <c r="N1644">
        <v>17.147308851999998</v>
      </c>
      <c r="O1644">
        <v>18.702741893550002</v>
      </c>
      <c r="P1644" s="180">
        <v>43136</v>
      </c>
      <c r="Q1644" s="173">
        <f t="shared" si="185"/>
        <v>-8.3166043268042111E-2</v>
      </c>
      <c r="R1644"/>
    </row>
    <row r="1645" spans="1:18" x14ac:dyDescent="0.25">
      <c r="A1645" s="180">
        <v>43133</v>
      </c>
      <c r="B1645">
        <v>2.514299667</v>
      </c>
      <c r="C1645">
        <v>1.6814689171999999</v>
      </c>
      <c r="D1645" s="180">
        <v>43133</v>
      </c>
      <c r="E1645" s="173">
        <f t="shared" si="186"/>
        <v>0.49529952131784794</v>
      </c>
      <c r="F1645"/>
      <c r="M1645" s="180">
        <v>43133</v>
      </c>
      <c r="N1645">
        <v>18.049798791000001</v>
      </c>
      <c r="O1645">
        <v>19.4909105435</v>
      </c>
      <c r="P1645" s="180">
        <v>43133</v>
      </c>
      <c r="Q1645" s="173">
        <f t="shared" si="185"/>
        <v>-7.3937631045184499E-2</v>
      </c>
      <c r="R1645"/>
    </row>
    <row r="1646" spans="1:18" x14ac:dyDescent="0.25">
      <c r="A1646" s="180">
        <v>43132</v>
      </c>
      <c r="B1646">
        <v>2.5559499190000001</v>
      </c>
      <c r="C1646">
        <v>1.6962964856</v>
      </c>
      <c r="D1646" s="180">
        <v>43132</v>
      </c>
      <c r="E1646" s="173">
        <f t="shared" si="186"/>
        <v>0.50678253518631244</v>
      </c>
      <c r="F1646"/>
      <c r="M1646" s="180">
        <v>43132</v>
      </c>
      <c r="N1646">
        <v>18.348800017999999</v>
      </c>
      <c r="O1646">
        <v>19.679478389549999</v>
      </c>
      <c r="P1646" s="180">
        <v>43132</v>
      </c>
      <c r="Q1646" s="173">
        <f t="shared" si="185"/>
        <v>-6.7617563088288146E-2</v>
      </c>
      <c r="R1646"/>
    </row>
    <row r="1647" spans="1:18" x14ac:dyDescent="0.25">
      <c r="A1647" s="180">
        <v>43131</v>
      </c>
      <c r="B1647">
        <v>2.5185029029999999</v>
      </c>
      <c r="C1647">
        <v>1.6758120819</v>
      </c>
      <c r="D1647" s="180">
        <v>43131</v>
      </c>
      <c r="E1647" s="173">
        <f t="shared" si="186"/>
        <v>0.50285520089136426</v>
      </c>
      <c r="F1647"/>
      <c r="M1647" s="180">
        <v>43131</v>
      </c>
      <c r="N1647">
        <v>18.079973227</v>
      </c>
      <c r="O1647">
        <v>19.42811148785</v>
      </c>
      <c r="P1647" s="180">
        <v>43131</v>
      </c>
      <c r="Q1647" s="173">
        <f t="shared" si="185"/>
        <v>-6.9391112033359598E-2</v>
      </c>
      <c r="R1647"/>
    </row>
    <row r="1648" spans="1:18" x14ac:dyDescent="0.25">
      <c r="A1648" s="180">
        <v>43130</v>
      </c>
      <c r="B1648">
        <v>2.5387548610000001</v>
      </c>
      <c r="C1648">
        <v>1.6751488662</v>
      </c>
      <c r="D1648" s="180">
        <v>43130</v>
      </c>
      <c r="E1648" s="173">
        <f t="shared" si="186"/>
        <v>0.51553984975619005</v>
      </c>
      <c r="F1648"/>
      <c r="M1648" s="180">
        <v>43130</v>
      </c>
      <c r="N1648">
        <v>18.225359143999999</v>
      </c>
      <c r="O1648">
        <v>19.402473021900001</v>
      </c>
      <c r="P1648" s="180">
        <v>43130</v>
      </c>
      <c r="Q1648" s="173">
        <f t="shared" si="185"/>
        <v>-6.0668239382235832E-2</v>
      </c>
      <c r="R1648"/>
    </row>
    <row r="1649" spans="1:18" x14ac:dyDescent="0.25">
      <c r="A1649" s="180">
        <v>43129</v>
      </c>
      <c r="B1649">
        <v>2.5857546880000002</v>
      </c>
      <c r="C1649">
        <v>1.6929761222999999</v>
      </c>
      <c r="D1649" s="180">
        <v>43129</v>
      </c>
      <c r="E1649" s="173">
        <f t="shared" si="186"/>
        <v>0.52734268011241181</v>
      </c>
      <c r="F1649"/>
      <c r="M1649" s="180">
        <v>43129</v>
      </c>
      <c r="N1649">
        <v>18.562764198</v>
      </c>
      <c r="O1649">
        <v>19.602401718149999</v>
      </c>
      <c r="P1649" s="180">
        <v>43129</v>
      </c>
      <c r="Q1649" s="173">
        <f t="shared" si="185"/>
        <v>-5.303623173824619E-2</v>
      </c>
      <c r="R1649"/>
    </row>
    <row r="1650" spans="1:18" x14ac:dyDescent="0.25">
      <c r="A1650" s="180">
        <v>43126</v>
      </c>
      <c r="B1650">
        <v>2.6163236799999998</v>
      </c>
      <c r="C1650">
        <v>1.69552651415</v>
      </c>
      <c r="D1650" s="180">
        <v>43126</v>
      </c>
      <c r="E1650" s="173">
        <f t="shared" si="186"/>
        <v>0.54307447165555711</v>
      </c>
      <c r="F1650"/>
      <c r="M1650" s="180">
        <v>43126</v>
      </c>
      <c r="N1650">
        <v>18.782214638999999</v>
      </c>
      <c r="O1650">
        <v>19.6278923548</v>
      </c>
      <c r="P1650" s="180">
        <v>43126</v>
      </c>
      <c r="Q1650" s="173">
        <f t="shared" si="185"/>
        <v>-4.3085508138788545E-2</v>
      </c>
      <c r="R1650"/>
    </row>
    <row r="1651" spans="1:18" x14ac:dyDescent="0.25">
      <c r="A1651" s="180">
        <v>43125</v>
      </c>
      <c r="B1651">
        <v>2.6102098819999999</v>
      </c>
      <c r="C1651">
        <v>1.6905585651499999</v>
      </c>
      <c r="D1651" s="180">
        <v>43125</v>
      </c>
      <c r="E1651" s="173">
        <f t="shared" si="186"/>
        <v>0.54399258080029966</v>
      </c>
      <c r="F1651"/>
      <c r="M1651" s="180">
        <v>43125</v>
      </c>
      <c r="N1651">
        <v>18.738324551000002</v>
      </c>
      <c r="O1651">
        <v>19.552089238800001</v>
      </c>
      <c r="P1651" s="180">
        <v>43125</v>
      </c>
      <c r="Q1651" s="173">
        <f t="shared" si="185"/>
        <v>-4.1620344397013578E-2</v>
      </c>
      <c r="R1651"/>
    </row>
    <row r="1652" spans="1:18" x14ac:dyDescent="0.25">
      <c r="A1652" s="180">
        <v>43124</v>
      </c>
      <c r="B1652">
        <v>2.6144131179999999</v>
      </c>
      <c r="C1652">
        <v>1.6949878786499999</v>
      </c>
      <c r="D1652" s="180">
        <v>43124</v>
      </c>
      <c r="E1652" s="173">
        <f t="shared" si="186"/>
        <v>0.54243764862925792</v>
      </c>
      <c r="F1652"/>
      <c r="M1652" s="180">
        <v>43124</v>
      </c>
      <c r="N1652">
        <v>18.768498986000001</v>
      </c>
      <c r="O1652">
        <v>19.621169091100001</v>
      </c>
      <c r="P1652" s="180">
        <v>43124</v>
      </c>
      <c r="Q1652" s="173">
        <f t="shared" si="185"/>
        <v>-4.3456641199160949E-2</v>
      </c>
      <c r="R1652"/>
    </row>
    <row r="1653" spans="1:18" x14ac:dyDescent="0.25">
      <c r="A1653" s="180">
        <v>43123</v>
      </c>
      <c r="B1653">
        <v>2.6067708700000001</v>
      </c>
      <c r="C1653">
        <v>1.6972415954</v>
      </c>
      <c r="D1653" s="180">
        <v>43123</v>
      </c>
      <c r="E1653" s="173">
        <f t="shared" si="186"/>
        <v>0.53588674533141256</v>
      </c>
      <c r="F1653"/>
      <c r="M1653" s="180">
        <v>43123</v>
      </c>
      <c r="N1653">
        <v>18.713636376</v>
      </c>
      <c r="O1653">
        <v>19.652450307799999</v>
      </c>
      <c r="P1653" s="180">
        <v>43123</v>
      </c>
      <c r="Q1653" s="173">
        <f t="shared" si="185"/>
        <v>-4.7770833514199813E-2</v>
      </c>
      <c r="R1653"/>
    </row>
    <row r="1654" spans="1:18" x14ac:dyDescent="0.25">
      <c r="A1654" s="180">
        <v>43122</v>
      </c>
      <c r="B1654">
        <v>2.6048603080000001</v>
      </c>
      <c r="C1654">
        <v>1.6913719997000001</v>
      </c>
      <c r="D1654" s="180">
        <v>43122</v>
      </c>
      <c r="E1654" s="173">
        <f t="shared" si="186"/>
        <v>0.54008716501279797</v>
      </c>
      <c r="F1654"/>
      <c r="M1654" s="180">
        <v>43122</v>
      </c>
      <c r="N1654">
        <v>18.699920723999998</v>
      </c>
      <c r="O1654">
        <v>19.557254020350001</v>
      </c>
      <c r="P1654" s="180">
        <v>43122</v>
      </c>
      <c r="Q1654" s="173">
        <f t="shared" si="185"/>
        <v>-4.3837099802350468E-2</v>
      </c>
      <c r="R1654"/>
    </row>
    <row r="1655" spans="1:18" x14ac:dyDescent="0.25">
      <c r="A1655" s="180">
        <v>43119</v>
      </c>
      <c r="B1655">
        <v>2.5976001719999999</v>
      </c>
      <c r="C1655">
        <v>1.686619852</v>
      </c>
      <c r="D1655" s="180">
        <v>43119</v>
      </c>
      <c r="E1655" s="173">
        <f t="shared" si="186"/>
        <v>0.54012190056921017</v>
      </c>
      <c r="F1655"/>
      <c r="M1655" s="180">
        <v>43119</v>
      </c>
      <c r="N1655">
        <v>18.647801244</v>
      </c>
      <c r="O1655">
        <v>19.492934301049999</v>
      </c>
      <c r="P1655" s="180">
        <v>43119</v>
      </c>
      <c r="Q1655" s="173">
        <f t="shared" si="185"/>
        <v>-4.3355866489760621E-2</v>
      </c>
      <c r="R1655"/>
    </row>
    <row r="1656" spans="1:18" x14ac:dyDescent="0.25">
      <c r="A1656" s="180">
        <v>43118</v>
      </c>
      <c r="B1656">
        <v>2.5563320319999998</v>
      </c>
      <c r="C1656">
        <v>1.6663348091000001</v>
      </c>
      <c r="D1656" s="180">
        <v>43118</v>
      </c>
      <c r="E1656" s="173">
        <f t="shared" si="186"/>
        <v>0.53410468174801795</v>
      </c>
      <c r="F1656"/>
      <c r="M1656" s="180">
        <v>43118</v>
      </c>
      <c r="N1656">
        <v>18.351543148000001</v>
      </c>
      <c r="O1656">
        <v>19.243037402500001</v>
      </c>
      <c r="P1656" s="180">
        <v>43118</v>
      </c>
      <c r="Q1656" s="173">
        <f t="shared" si="185"/>
        <v>-4.6328146427870018E-2</v>
      </c>
      <c r="R1656"/>
    </row>
    <row r="1657" spans="1:18" x14ac:dyDescent="0.25">
      <c r="A1657" s="180">
        <v>43117</v>
      </c>
      <c r="B1657">
        <v>2.5681775170000001</v>
      </c>
      <c r="C1657">
        <v>1.6758108817499999</v>
      </c>
      <c r="D1657" s="180">
        <v>43117</v>
      </c>
      <c r="E1657" s="173">
        <f t="shared" si="186"/>
        <v>0.53249841313724378</v>
      </c>
      <c r="F1657"/>
      <c r="M1657" s="180">
        <v>43117</v>
      </c>
      <c r="N1657">
        <v>18.436580194000001</v>
      </c>
      <c r="O1657">
        <v>19.35236163195</v>
      </c>
      <c r="P1657" s="180">
        <v>43117</v>
      </c>
      <c r="Q1657" s="173">
        <f t="shared" si="185"/>
        <v>-4.7321430601941585E-2</v>
      </c>
      <c r="R1657"/>
    </row>
    <row r="1658" spans="1:18" x14ac:dyDescent="0.25">
      <c r="A1658" s="180">
        <v>43116</v>
      </c>
      <c r="B1658">
        <v>2.5548035819999999</v>
      </c>
      <c r="C1658">
        <v>1.66882398765</v>
      </c>
      <c r="D1658" s="180">
        <v>43116</v>
      </c>
      <c r="E1658" s="173">
        <f t="shared" si="186"/>
        <v>0.53090056285541309</v>
      </c>
      <c r="F1658"/>
      <c r="M1658" s="180">
        <v>43116</v>
      </c>
      <c r="N1658">
        <v>18.340570626000002</v>
      </c>
      <c r="O1658">
        <v>19.257759335300001</v>
      </c>
      <c r="P1658" s="180">
        <v>43116</v>
      </c>
      <c r="Q1658" s="173">
        <f t="shared" si="185"/>
        <v>-4.7626969126089734E-2</v>
      </c>
      <c r="R1658"/>
    </row>
    <row r="1659" spans="1:18" x14ac:dyDescent="0.25">
      <c r="A1659" s="180">
        <v>43112</v>
      </c>
      <c r="B1659">
        <v>2.572380753</v>
      </c>
      <c r="C1659">
        <v>1.6850709662000001</v>
      </c>
      <c r="D1659" s="180">
        <v>43112</v>
      </c>
      <c r="E1659" s="173">
        <f t="shared" si="186"/>
        <v>0.52657116797933468</v>
      </c>
      <c r="F1659"/>
      <c r="M1659" s="180">
        <v>43112</v>
      </c>
      <c r="N1659">
        <v>18.466754630000001</v>
      </c>
      <c r="O1659">
        <v>19.433979969749998</v>
      </c>
      <c r="P1659" s="180">
        <v>43112</v>
      </c>
      <c r="Q1659" s="173">
        <f t="shared" si="185"/>
        <v>-4.9769802235853616E-2</v>
      </c>
      <c r="R1659"/>
    </row>
    <row r="1660" spans="1:18" x14ac:dyDescent="0.25">
      <c r="A1660" s="180">
        <v>43111</v>
      </c>
      <c r="B1660">
        <v>2.56550273</v>
      </c>
      <c r="C1660">
        <v>1.6793427188000001</v>
      </c>
      <c r="D1660" s="180">
        <v>43111</v>
      </c>
      <c r="E1660" s="173">
        <f t="shared" si="186"/>
        <v>0.52768264707350443</v>
      </c>
      <c r="F1660"/>
      <c r="M1660" s="180">
        <v>43111</v>
      </c>
      <c r="N1660">
        <v>18.417378280000001</v>
      </c>
      <c r="O1660">
        <v>19.3614121138</v>
      </c>
      <c r="P1660" s="180">
        <v>43111</v>
      </c>
      <c r="Q1660" s="173">
        <f t="shared" si="185"/>
        <v>-4.8758521757156927E-2</v>
      </c>
      <c r="R1660"/>
    </row>
    <row r="1661" spans="1:18" x14ac:dyDescent="0.25">
      <c r="A1661" s="180">
        <v>43110</v>
      </c>
      <c r="B1661">
        <v>2.5181207909999999</v>
      </c>
      <c r="C1661">
        <v>1.6586757102</v>
      </c>
      <c r="D1661" s="180">
        <v>43110</v>
      </c>
      <c r="E1661" s="173">
        <f t="shared" si="186"/>
        <v>0.51815136347319479</v>
      </c>
      <c r="F1661"/>
      <c r="M1661" s="180">
        <v>43110</v>
      </c>
      <c r="N1661">
        <v>18.077230097000001</v>
      </c>
      <c r="O1661">
        <v>19.110694234149999</v>
      </c>
      <c r="P1661" s="180">
        <v>43110</v>
      </c>
      <c r="Q1661" s="173">
        <f t="shared" si="185"/>
        <v>-5.4077791444292062E-2</v>
      </c>
      <c r="R1661"/>
    </row>
    <row r="1662" spans="1:18" x14ac:dyDescent="0.25">
      <c r="A1662" s="180">
        <v>43109</v>
      </c>
      <c r="B1662">
        <v>2.463096604</v>
      </c>
      <c r="C1662">
        <v>1.6428965286499999</v>
      </c>
      <c r="D1662" s="180">
        <v>43109</v>
      </c>
      <c r="E1662" s="173">
        <f t="shared" si="186"/>
        <v>0.49924025101201863</v>
      </c>
      <c r="F1662"/>
      <c r="M1662" s="180">
        <v>43109</v>
      </c>
      <c r="N1662">
        <v>17.682219302</v>
      </c>
      <c r="O1662">
        <v>18.902893671849998</v>
      </c>
      <c r="P1662" s="180">
        <v>43109</v>
      </c>
      <c r="Q1662" s="173">
        <f t="shared" si="185"/>
        <v>-6.4576058620475371E-2</v>
      </c>
      <c r="R1662"/>
    </row>
    <row r="1663" spans="1:18" x14ac:dyDescent="0.25">
      <c r="A1663" s="180">
        <v>43108</v>
      </c>
      <c r="B1663">
        <v>2.386674121</v>
      </c>
      <c r="C1663">
        <v>1.6249056612999999</v>
      </c>
      <c r="D1663" s="180">
        <v>43108</v>
      </c>
      <c r="E1663" s="173">
        <f t="shared" si="186"/>
        <v>0.46880780702711689</v>
      </c>
      <c r="F1663"/>
      <c r="M1663" s="180">
        <v>43108</v>
      </c>
      <c r="N1663">
        <v>17.133593199</v>
      </c>
      <c r="O1663">
        <v>18.694056856</v>
      </c>
      <c r="P1663" s="180">
        <v>43108</v>
      </c>
      <c r="Q1663" s="173">
        <f t="shared" ref="Q1663:Q1726" si="187">(N1663-O1663)/O1663</f>
        <v>-8.3473783621191733E-2</v>
      </c>
      <c r="R1663"/>
    </row>
    <row r="1664" spans="1:18" x14ac:dyDescent="0.25">
      <c r="A1664" s="180">
        <v>43105</v>
      </c>
      <c r="B1664">
        <v>2.3882025709999999</v>
      </c>
      <c r="C1664">
        <v>1.62792183015</v>
      </c>
      <c r="D1664" s="180">
        <v>43105</v>
      </c>
      <c r="E1664" s="173">
        <f t="shared" ref="E1664:E1727" si="188">(B1664-C1664)/C1664</f>
        <v>0.46702533670179119</v>
      </c>
      <c r="F1664"/>
      <c r="M1664" s="180">
        <v>43105</v>
      </c>
      <c r="N1664">
        <v>17.144565720999999</v>
      </c>
      <c r="O1664">
        <v>18.7317570419</v>
      </c>
      <c r="P1664" s="180">
        <v>43105</v>
      </c>
      <c r="Q1664" s="173">
        <f t="shared" si="187"/>
        <v>-8.4732645066327883E-2</v>
      </c>
      <c r="R1664"/>
    </row>
    <row r="1665" spans="1:18" x14ac:dyDescent="0.25">
      <c r="A1665" s="180">
        <v>43104</v>
      </c>
      <c r="B1665">
        <v>2.3389100699999998</v>
      </c>
      <c r="C1665">
        <v>1.6158392395500001</v>
      </c>
      <c r="D1665" s="180">
        <v>43104</v>
      </c>
      <c r="E1665" s="173">
        <f t="shared" si="188"/>
        <v>0.44748933727551382</v>
      </c>
      <c r="F1665"/>
      <c r="M1665" s="180">
        <v>43104</v>
      </c>
      <c r="N1665">
        <v>16.790701885000001</v>
      </c>
      <c r="O1665">
        <v>18.613044714400001</v>
      </c>
      <c r="P1665" s="180">
        <v>43104</v>
      </c>
      <c r="Q1665" s="173">
        <f t="shared" si="187"/>
        <v>-9.790675611444391E-2</v>
      </c>
      <c r="R1665"/>
    </row>
    <row r="1666" spans="1:18" x14ac:dyDescent="0.25">
      <c r="A1666" s="180">
        <v>43103</v>
      </c>
      <c r="B1666">
        <v>2.3282109219999998</v>
      </c>
      <c r="C1666">
        <v>1.6093211956</v>
      </c>
      <c r="D1666" s="180">
        <v>43103</v>
      </c>
      <c r="E1666" s="173">
        <f t="shared" si="188"/>
        <v>0.44670369617046995</v>
      </c>
      <c r="F1666"/>
      <c r="M1666" s="180">
        <v>43103</v>
      </c>
      <c r="N1666">
        <v>16.713894230000001</v>
      </c>
      <c r="O1666">
        <v>18.520983866649999</v>
      </c>
      <c r="P1666" s="180">
        <v>43103</v>
      </c>
      <c r="Q1666" s="173">
        <f t="shared" si="187"/>
        <v>-9.7569851022004966E-2</v>
      </c>
      <c r="R1666"/>
    </row>
    <row r="1667" spans="1:18" x14ac:dyDescent="0.25">
      <c r="A1667" s="180">
        <v>43102</v>
      </c>
      <c r="B1667">
        <v>2.3431133059999998</v>
      </c>
      <c r="C1667">
        <v>1.6084259167999999</v>
      </c>
      <c r="D1667" s="180">
        <v>43102</v>
      </c>
      <c r="E1667" s="173">
        <f t="shared" si="188"/>
        <v>0.45677415510791891</v>
      </c>
      <c r="F1667"/>
      <c r="M1667" s="180">
        <v>43102</v>
      </c>
      <c r="N1667">
        <v>16.82087632</v>
      </c>
      <c r="O1667">
        <v>18.500701127999999</v>
      </c>
      <c r="P1667" s="180">
        <v>43102</v>
      </c>
      <c r="Q1667" s="173">
        <f t="shared" si="187"/>
        <v>-9.0797899840544871E-2</v>
      </c>
      <c r="R1667"/>
    </row>
    <row r="1668" spans="1:18" x14ac:dyDescent="0.25">
      <c r="A1668" s="180">
        <v>43098</v>
      </c>
      <c r="B1668">
        <v>2.3243897979999999</v>
      </c>
      <c r="C1668">
        <v>1.6052589315000001</v>
      </c>
      <c r="D1668" s="180">
        <v>43098</v>
      </c>
      <c r="E1668" s="173">
        <f t="shared" si="188"/>
        <v>0.44798434220703776</v>
      </c>
      <c r="F1668"/>
      <c r="M1668" s="180">
        <v>43098</v>
      </c>
      <c r="N1668">
        <v>16.686462925000001</v>
      </c>
      <c r="O1668">
        <v>18.459025536399999</v>
      </c>
      <c r="P1668" s="180">
        <v>43098</v>
      </c>
      <c r="Q1668" s="173">
        <f t="shared" si="187"/>
        <v>-9.6026878986901001E-2</v>
      </c>
      <c r="R1668"/>
    </row>
    <row r="1669" spans="1:18" x14ac:dyDescent="0.25">
      <c r="A1669" s="180">
        <v>43097</v>
      </c>
      <c r="B1669">
        <v>2.3431133059999998</v>
      </c>
      <c r="C1669">
        <v>1.6207132208999999</v>
      </c>
      <c r="D1669" s="180">
        <v>43097</v>
      </c>
      <c r="E1669" s="173">
        <f t="shared" si="188"/>
        <v>0.44572974156331197</v>
      </c>
      <c r="F1669"/>
      <c r="M1669" s="180">
        <v>43097</v>
      </c>
      <c r="N1669">
        <v>16.82087632</v>
      </c>
      <c r="O1669">
        <v>18.634548797200001</v>
      </c>
      <c r="P1669" s="180">
        <v>43097</v>
      </c>
      <c r="Q1669" s="173">
        <f t="shared" si="187"/>
        <v>-9.7328488977018887E-2</v>
      </c>
      <c r="R1669"/>
    </row>
    <row r="1670" spans="1:18" x14ac:dyDescent="0.25">
      <c r="A1670" s="180">
        <v>43096</v>
      </c>
      <c r="B1670">
        <v>2.320950786</v>
      </c>
      <c r="C1670">
        <v>1.6127769249499999</v>
      </c>
      <c r="D1670" s="180">
        <v>43096</v>
      </c>
      <c r="E1670" s="173">
        <f t="shared" si="188"/>
        <v>0.43910217841934668</v>
      </c>
      <c r="F1670"/>
      <c r="M1670" s="180">
        <v>43096</v>
      </c>
      <c r="N1670">
        <v>16.661774750999999</v>
      </c>
      <c r="O1670">
        <v>18.5439392195</v>
      </c>
      <c r="P1670" s="180">
        <v>43096</v>
      </c>
      <c r="Q1670" s="173">
        <f t="shared" si="187"/>
        <v>-0.10149755379487001</v>
      </c>
      <c r="R1670"/>
    </row>
    <row r="1671" spans="1:18" x14ac:dyDescent="0.25">
      <c r="A1671" s="180">
        <v>43095</v>
      </c>
      <c r="B1671">
        <v>2.3308857089999999</v>
      </c>
      <c r="C1671">
        <v>1.617761716</v>
      </c>
      <c r="D1671" s="180">
        <v>43095</v>
      </c>
      <c r="E1671" s="173">
        <f t="shared" si="188"/>
        <v>0.44080904248571051</v>
      </c>
      <c r="F1671"/>
      <c r="M1671" s="180">
        <v>43095</v>
      </c>
      <c r="N1671">
        <v>16.733096144000001</v>
      </c>
      <c r="O1671">
        <v>18.603858993199999</v>
      </c>
      <c r="P1671" s="180">
        <v>43095</v>
      </c>
      <c r="Q1671" s="173">
        <f t="shared" si="187"/>
        <v>-0.1005577848060336</v>
      </c>
      <c r="R1671"/>
    </row>
    <row r="1672" spans="1:18" x14ac:dyDescent="0.25">
      <c r="A1672" s="180">
        <v>43091</v>
      </c>
      <c r="B1672">
        <v>2.3618368140000001</v>
      </c>
      <c r="C1672">
        <v>1.63151224275</v>
      </c>
      <c r="D1672" s="180">
        <v>43091</v>
      </c>
      <c r="E1672" s="173">
        <f t="shared" si="188"/>
        <v>0.44763658654439492</v>
      </c>
      <c r="F1672"/>
      <c r="M1672" s="180">
        <v>43091</v>
      </c>
      <c r="N1672">
        <v>16.955289715999999</v>
      </c>
      <c r="O1672">
        <v>18.759435527250002</v>
      </c>
      <c r="P1672" s="180">
        <v>43091</v>
      </c>
      <c r="Q1672" s="173">
        <f t="shared" si="187"/>
        <v>-9.6172713119714925E-2</v>
      </c>
      <c r="R1672"/>
    </row>
    <row r="1673" spans="1:18" x14ac:dyDescent="0.25">
      <c r="A1673" s="180">
        <v>43090</v>
      </c>
      <c r="B1673">
        <v>2.3465523180000001</v>
      </c>
      <c r="C1673">
        <v>1.63795405505</v>
      </c>
      <c r="D1673" s="180">
        <v>43090</v>
      </c>
      <c r="E1673" s="173">
        <f t="shared" si="188"/>
        <v>0.43261180664091914</v>
      </c>
      <c r="F1673"/>
      <c r="M1673" s="180">
        <v>43090</v>
      </c>
      <c r="N1673">
        <v>16.845564495000001</v>
      </c>
      <c r="O1673">
        <v>18.83411403685</v>
      </c>
      <c r="P1673" s="180">
        <v>43090</v>
      </c>
      <c r="Q1673" s="173">
        <f t="shared" si="187"/>
        <v>-0.10558232460307344</v>
      </c>
      <c r="R1673"/>
    </row>
    <row r="1674" spans="1:18" x14ac:dyDescent="0.25">
      <c r="A1674" s="180">
        <v>43089</v>
      </c>
      <c r="B1674">
        <v>2.3293572600000001</v>
      </c>
      <c r="C1674">
        <v>1.61869593075</v>
      </c>
      <c r="D1674" s="180">
        <v>43089</v>
      </c>
      <c r="E1674" s="173">
        <f t="shared" si="188"/>
        <v>0.43903324630014062</v>
      </c>
      <c r="F1674"/>
      <c r="M1674" s="180">
        <v>43089</v>
      </c>
      <c r="N1674">
        <v>16.722123622000002</v>
      </c>
      <c r="O1674">
        <v>18.592490078699999</v>
      </c>
      <c r="P1674" s="180">
        <v>43089</v>
      </c>
      <c r="Q1674" s="173">
        <f t="shared" si="187"/>
        <v>-0.10059795373201431</v>
      </c>
      <c r="R1674"/>
    </row>
    <row r="1675" spans="1:18" x14ac:dyDescent="0.25">
      <c r="A1675" s="180">
        <v>43088</v>
      </c>
      <c r="B1675">
        <v>2.3362352830000002</v>
      </c>
      <c r="C1675">
        <v>1.6259080446</v>
      </c>
      <c r="D1675" s="180">
        <v>43088</v>
      </c>
      <c r="E1675" s="173">
        <f t="shared" si="188"/>
        <v>0.43688032712498953</v>
      </c>
      <c r="F1675"/>
      <c r="M1675" s="180">
        <v>43088</v>
      </c>
      <c r="N1675">
        <v>16.771499971000001</v>
      </c>
      <c r="O1675">
        <v>18.657530552800001</v>
      </c>
      <c r="P1675" s="180">
        <v>43088</v>
      </c>
      <c r="Q1675" s="173">
        <f t="shared" si="187"/>
        <v>-0.10108682799487399</v>
      </c>
      <c r="R1675"/>
    </row>
    <row r="1676" spans="1:18" x14ac:dyDescent="0.25">
      <c r="A1676" s="180">
        <v>43087</v>
      </c>
      <c r="B1676">
        <v>2.3499913299999999</v>
      </c>
      <c r="C1676">
        <v>1.6314373362000001</v>
      </c>
      <c r="D1676" s="180">
        <v>43087</v>
      </c>
      <c r="E1676" s="173">
        <f t="shared" si="188"/>
        <v>0.44044228843853755</v>
      </c>
      <c r="F1676"/>
      <c r="M1676" s="180">
        <v>43087</v>
      </c>
      <c r="N1676">
        <v>16.870252669999999</v>
      </c>
      <c r="O1676">
        <v>18.724832939500001</v>
      </c>
      <c r="P1676" s="180">
        <v>43087</v>
      </c>
      <c r="Q1676" s="173">
        <f t="shared" si="187"/>
        <v>-9.9043888695410878E-2</v>
      </c>
      <c r="R1676"/>
    </row>
    <row r="1677" spans="1:18" x14ac:dyDescent="0.25">
      <c r="A1677" s="180">
        <v>43084</v>
      </c>
      <c r="B1677">
        <v>2.3190402240000001</v>
      </c>
      <c r="C1677">
        <v>1.6123367863</v>
      </c>
      <c r="D1677" s="180">
        <v>43084</v>
      </c>
      <c r="E1677" s="173">
        <f t="shared" si="188"/>
        <v>0.43831006257802213</v>
      </c>
      <c r="F1677"/>
      <c r="M1677" s="180">
        <v>43084</v>
      </c>
      <c r="N1677">
        <v>16.648059098000001</v>
      </c>
      <c r="O1677">
        <v>18.517666114800001</v>
      </c>
      <c r="P1677" s="180">
        <v>43084</v>
      </c>
      <c r="Q1677" s="173">
        <f t="shared" si="187"/>
        <v>-0.10096342623359761</v>
      </c>
      <c r="R1677"/>
    </row>
    <row r="1678" spans="1:18" x14ac:dyDescent="0.25">
      <c r="A1678" s="180">
        <v>43083</v>
      </c>
      <c r="B1678">
        <v>2.2510242150000002</v>
      </c>
      <c r="C1678">
        <v>1.5830974638999999</v>
      </c>
      <c r="D1678" s="180">
        <v>43083</v>
      </c>
      <c r="E1678" s="173">
        <f t="shared" si="188"/>
        <v>0.42191132658032693</v>
      </c>
      <c r="F1678"/>
      <c r="M1678" s="180">
        <v>43083</v>
      </c>
      <c r="N1678">
        <v>16.159781865999999</v>
      </c>
      <c r="O1678">
        <v>18.190194016149999</v>
      </c>
      <c r="P1678" s="180">
        <v>43083</v>
      </c>
      <c r="Q1678" s="173">
        <f t="shared" si="187"/>
        <v>-0.11162124759897098</v>
      </c>
      <c r="R1678"/>
    </row>
    <row r="1679" spans="1:18" x14ac:dyDescent="0.25">
      <c r="A1679" s="180">
        <v>43082</v>
      </c>
      <c r="B1679">
        <v>2.2647802619999999</v>
      </c>
      <c r="C1679">
        <v>1.5987606622499999</v>
      </c>
      <c r="D1679" s="180">
        <v>43082</v>
      </c>
      <c r="E1679" s="173">
        <f t="shared" si="188"/>
        <v>0.41658493073796549</v>
      </c>
      <c r="F1679"/>
      <c r="M1679" s="180">
        <v>43082</v>
      </c>
      <c r="N1679">
        <v>16.258534565000001</v>
      </c>
      <c r="O1679">
        <v>18.373360719000001</v>
      </c>
      <c r="P1679" s="180">
        <v>43082</v>
      </c>
      <c r="Q1679" s="173">
        <f t="shared" si="187"/>
        <v>-0.11510284843061101</v>
      </c>
      <c r="R1679"/>
    </row>
    <row r="1680" spans="1:18" x14ac:dyDescent="0.25">
      <c r="A1680" s="180">
        <v>43081</v>
      </c>
      <c r="B1680">
        <v>2.2938208050000002</v>
      </c>
      <c r="C1680">
        <v>1.6123514643500001</v>
      </c>
      <c r="D1680" s="180">
        <v>43081</v>
      </c>
      <c r="E1680" s="173">
        <f t="shared" si="188"/>
        <v>0.42265557833863859</v>
      </c>
      <c r="F1680"/>
      <c r="M1680" s="180">
        <v>43081</v>
      </c>
      <c r="N1680">
        <v>16.467012484000001</v>
      </c>
      <c r="O1680">
        <v>18.540719957850001</v>
      </c>
      <c r="P1680" s="180">
        <v>43081</v>
      </c>
      <c r="Q1680" s="173">
        <f t="shared" si="187"/>
        <v>-0.11184611377359203</v>
      </c>
      <c r="R1680"/>
    </row>
    <row r="1681" spans="1:18" x14ac:dyDescent="0.25">
      <c r="A1681" s="180">
        <v>43080</v>
      </c>
      <c r="B1681">
        <v>2.282357433</v>
      </c>
      <c r="C1681">
        <v>1.6038440783000001</v>
      </c>
      <c r="D1681" s="180">
        <v>43080</v>
      </c>
      <c r="E1681" s="173">
        <f t="shared" si="188"/>
        <v>0.42305443769770468</v>
      </c>
      <c r="F1681"/>
      <c r="M1681" s="180">
        <v>43080</v>
      </c>
      <c r="N1681">
        <v>16.384718569</v>
      </c>
      <c r="O1681">
        <v>18.441237691449999</v>
      </c>
      <c r="P1681" s="180">
        <v>43080</v>
      </c>
      <c r="Q1681" s="173">
        <f t="shared" si="187"/>
        <v>-0.11151741313997988</v>
      </c>
      <c r="R1681"/>
    </row>
    <row r="1682" spans="1:18" x14ac:dyDescent="0.25">
      <c r="A1682" s="180">
        <v>43077</v>
      </c>
      <c r="B1682">
        <v>2.3060484020000001</v>
      </c>
      <c r="C1682">
        <v>1.6137785415499999</v>
      </c>
      <c r="D1682" s="180">
        <v>43077</v>
      </c>
      <c r="E1682" s="173">
        <f t="shared" si="188"/>
        <v>0.42897451083039545</v>
      </c>
      <c r="F1682"/>
      <c r="M1682" s="180">
        <v>43077</v>
      </c>
      <c r="N1682">
        <v>16.55479266</v>
      </c>
      <c r="O1682">
        <v>18.536377912500001</v>
      </c>
      <c r="P1682" s="180">
        <v>43077</v>
      </c>
      <c r="Q1682" s="173">
        <f t="shared" si="187"/>
        <v>-0.10690250608042033</v>
      </c>
      <c r="R1682"/>
    </row>
    <row r="1683" spans="1:18" x14ac:dyDescent="0.25">
      <c r="A1683" s="180">
        <v>43076</v>
      </c>
      <c r="B1683">
        <v>2.3003167160000002</v>
      </c>
      <c r="C1683">
        <v>1.6152635691499999</v>
      </c>
      <c r="D1683" s="180">
        <v>43076</v>
      </c>
      <c r="E1683" s="173">
        <f t="shared" si="188"/>
        <v>0.42411229964809755</v>
      </c>
      <c r="F1683"/>
      <c r="M1683" s="180">
        <v>43076</v>
      </c>
      <c r="N1683">
        <v>16.513645703000002</v>
      </c>
      <c r="O1683">
        <v>18.553700443899999</v>
      </c>
      <c r="P1683" s="180">
        <v>43076</v>
      </c>
      <c r="Q1683" s="173">
        <f t="shared" si="187"/>
        <v>-0.10995406264472254</v>
      </c>
      <c r="R1683"/>
    </row>
    <row r="1684" spans="1:18" x14ac:dyDescent="0.25">
      <c r="A1684" s="180">
        <v>43075</v>
      </c>
      <c r="B1684">
        <v>2.2831216580000002</v>
      </c>
      <c r="C1684">
        <v>1.60343670725</v>
      </c>
      <c r="D1684" s="180">
        <v>43075</v>
      </c>
      <c r="E1684" s="173">
        <f t="shared" si="188"/>
        <v>0.42389259749186164</v>
      </c>
      <c r="F1684"/>
      <c r="M1684" s="180">
        <v>43075</v>
      </c>
      <c r="N1684">
        <v>16.390204829999998</v>
      </c>
      <c r="O1684">
        <v>18.415539885400001</v>
      </c>
      <c r="P1684" s="180">
        <v>43075</v>
      </c>
      <c r="Q1684" s="173">
        <f t="shared" si="187"/>
        <v>-0.1099796730372106</v>
      </c>
      <c r="R1684"/>
    </row>
    <row r="1685" spans="1:18" x14ac:dyDescent="0.25">
      <c r="A1685" s="180">
        <v>43074</v>
      </c>
      <c r="B1685">
        <v>2.3091053019999999</v>
      </c>
      <c r="C1685">
        <v>1.61230398215</v>
      </c>
      <c r="D1685" s="180">
        <v>43074</v>
      </c>
      <c r="E1685" s="173">
        <f t="shared" si="188"/>
        <v>0.43217738563221708</v>
      </c>
      <c r="F1685"/>
      <c r="M1685" s="180">
        <v>43074</v>
      </c>
      <c r="N1685">
        <v>16.576737704999999</v>
      </c>
      <c r="O1685">
        <v>18.521351968699999</v>
      </c>
      <c r="P1685" s="180">
        <v>43074</v>
      </c>
      <c r="Q1685" s="173">
        <f t="shared" si="187"/>
        <v>-0.10499310563215279</v>
      </c>
      <c r="R1685"/>
    </row>
    <row r="1686" spans="1:18" x14ac:dyDescent="0.25">
      <c r="A1686" s="180">
        <v>43073</v>
      </c>
      <c r="B1686">
        <v>2.375974974</v>
      </c>
      <c r="C1686">
        <v>1.6408487487500001</v>
      </c>
      <c r="D1686" s="180">
        <v>43073</v>
      </c>
      <c r="E1686" s="173">
        <f t="shared" si="188"/>
        <v>0.44801583681007751</v>
      </c>
      <c r="F1686"/>
      <c r="M1686" s="180">
        <v>43073</v>
      </c>
      <c r="N1686">
        <v>17.056785545</v>
      </c>
      <c r="O1686">
        <v>18.845421098900001</v>
      </c>
      <c r="P1686" s="180">
        <v>43073</v>
      </c>
      <c r="Q1686" s="173">
        <f t="shared" si="187"/>
        <v>-9.4910882835321869E-2</v>
      </c>
      <c r="R1686"/>
    </row>
    <row r="1687" spans="1:18" x14ac:dyDescent="0.25">
      <c r="A1687" s="180">
        <v>43070</v>
      </c>
      <c r="B1687">
        <v>2.3434954189999999</v>
      </c>
      <c r="C1687">
        <v>1.6188849574499999</v>
      </c>
      <c r="D1687" s="180">
        <v>43070</v>
      </c>
      <c r="E1687" s="173">
        <f t="shared" si="188"/>
        <v>0.44759848945126784</v>
      </c>
      <c r="F1687"/>
      <c r="M1687" s="180">
        <v>43070</v>
      </c>
      <c r="N1687">
        <v>16.823619450999999</v>
      </c>
      <c r="O1687">
        <v>18.594005575250002</v>
      </c>
      <c r="P1687" s="180">
        <v>43070</v>
      </c>
      <c r="Q1687" s="173">
        <f t="shared" si="187"/>
        <v>-9.5212734936818436E-2</v>
      </c>
      <c r="R1687"/>
    </row>
    <row r="1688" spans="1:18" x14ac:dyDescent="0.25">
      <c r="A1688" s="180">
        <v>43069</v>
      </c>
      <c r="B1688">
        <v>2.3515197790000002</v>
      </c>
      <c r="C1688">
        <v>1.6205191991500001</v>
      </c>
      <c r="D1688" s="180">
        <v>43069</v>
      </c>
      <c r="E1688" s="173">
        <f t="shared" si="188"/>
        <v>0.45109035439594103</v>
      </c>
      <c r="F1688"/>
      <c r="M1688" s="180">
        <v>43069</v>
      </c>
      <c r="N1688">
        <v>16.881225191999999</v>
      </c>
      <c r="O1688">
        <v>18.60639881925</v>
      </c>
      <c r="P1688" s="180">
        <v>43069</v>
      </c>
      <c r="Q1688" s="173">
        <f t="shared" si="187"/>
        <v>-9.2719372728115076E-2</v>
      </c>
      <c r="R1688"/>
    </row>
    <row r="1689" spans="1:18" x14ac:dyDescent="0.25">
      <c r="A1689" s="180">
        <v>43068</v>
      </c>
      <c r="B1689">
        <v>2.3522840039999999</v>
      </c>
      <c r="C1689">
        <v>1.6351869322000001</v>
      </c>
      <c r="D1689" s="180">
        <v>43068</v>
      </c>
      <c r="E1689" s="173">
        <f t="shared" si="188"/>
        <v>0.43854134208081569</v>
      </c>
      <c r="F1689"/>
      <c r="M1689" s="180">
        <v>43068</v>
      </c>
      <c r="N1689">
        <v>16.886711453</v>
      </c>
      <c r="O1689">
        <v>18.784899770399999</v>
      </c>
      <c r="P1689" s="180">
        <v>43068</v>
      </c>
      <c r="Q1689" s="173">
        <f t="shared" si="187"/>
        <v>-0.10104862632224625</v>
      </c>
      <c r="R1689"/>
    </row>
    <row r="1690" spans="1:18" x14ac:dyDescent="0.25">
      <c r="A1690" s="180">
        <v>43067</v>
      </c>
      <c r="B1690">
        <v>2.2628697</v>
      </c>
      <c r="C1690">
        <v>1.5840162120000001</v>
      </c>
      <c r="D1690" s="180">
        <v>43067</v>
      </c>
      <c r="E1690" s="173">
        <f t="shared" si="188"/>
        <v>0.42856473491699332</v>
      </c>
      <c r="F1690"/>
      <c r="M1690" s="180">
        <v>43067</v>
      </c>
      <c r="N1690">
        <v>16.244818912</v>
      </c>
      <c r="O1690">
        <v>18.205626171799999</v>
      </c>
      <c r="P1690" s="180">
        <v>43067</v>
      </c>
      <c r="Q1690" s="173">
        <f t="shared" si="187"/>
        <v>-0.10770336824982348</v>
      </c>
      <c r="R1690"/>
    </row>
    <row r="1691" spans="1:18" x14ac:dyDescent="0.25">
      <c r="A1691" s="180">
        <v>43066</v>
      </c>
      <c r="B1691">
        <v>2.209756075</v>
      </c>
      <c r="C1691">
        <v>1.5336525018</v>
      </c>
      <c r="D1691" s="180">
        <v>43066</v>
      </c>
      <c r="E1691" s="173">
        <f t="shared" si="188"/>
        <v>0.44084534952114535</v>
      </c>
      <c r="F1691"/>
      <c r="M1691" s="180">
        <v>43066</v>
      </c>
      <c r="N1691">
        <v>15.863523771000001</v>
      </c>
      <c r="O1691">
        <v>17.62544002405</v>
      </c>
      <c r="P1691" s="180">
        <v>43066</v>
      </c>
      <c r="Q1691" s="173">
        <f t="shared" si="187"/>
        <v>-9.996438390450714E-2</v>
      </c>
      <c r="R1691"/>
    </row>
    <row r="1692" spans="1:18" x14ac:dyDescent="0.25">
      <c r="A1692" s="180">
        <v>43063</v>
      </c>
      <c r="B1692">
        <v>2.2024959389999998</v>
      </c>
      <c r="C1692">
        <v>1.52982552295</v>
      </c>
      <c r="D1692" s="180">
        <v>43063</v>
      </c>
      <c r="E1692" s="173">
        <f t="shared" si="188"/>
        <v>0.43970400935191162</v>
      </c>
      <c r="F1692"/>
      <c r="M1692" s="180">
        <v>43063</v>
      </c>
      <c r="N1692">
        <v>15.811404291000001</v>
      </c>
      <c r="O1692">
        <v>17.588721900149999</v>
      </c>
      <c r="P1692" s="180">
        <v>43063</v>
      </c>
      <c r="Q1692" s="173">
        <f t="shared" si="187"/>
        <v>-0.10104870719087558</v>
      </c>
      <c r="R1692"/>
    </row>
    <row r="1693" spans="1:18" x14ac:dyDescent="0.25">
      <c r="A1693" s="180">
        <v>43061</v>
      </c>
      <c r="B1693">
        <v>2.2166340980000001</v>
      </c>
      <c r="C1693">
        <v>1.53844619565</v>
      </c>
      <c r="D1693" s="180">
        <v>43061</v>
      </c>
      <c r="E1693" s="173">
        <f t="shared" si="188"/>
        <v>0.44082653281446926</v>
      </c>
      <c r="F1693"/>
      <c r="M1693" s="180">
        <v>43061</v>
      </c>
      <c r="N1693">
        <v>15.91290012</v>
      </c>
      <c r="O1693">
        <v>17.693821695299999</v>
      </c>
      <c r="P1693" s="180">
        <v>43061</v>
      </c>
      <c r="Q1693" s="173">
        <f t="shared" si="187"/>
        <v>-0.10065217147367685</v>
      </c>
      <c r="R1693"/>
    </row>
    <row r="1694" spans="1:18" x14ac:dyDescent="0.25">
      <c r="A1694" s="180">
        <v>43060</v>
      </c>
      <c r="B1694">
        <v>2.2254226840000002</v>
      </c>
      <c r="C1694">
        <v>1.5437704401000001</v>
      </c>
      <c r="D1694" s="180">
        <v>43060</v>
      </c>
      <c r="E1694" s="173">
        <f t="shared" si="188"/>
        <v>0.44155026304030348</v>
      </c>
      <c r="F1694"/>
      <c r="M1694" s="180">
        <v>43060</v>
      </c>
      <c r="N1694">
        <v>15.975992121999999</v>
      </c>
      <c r="O1694">
        <v>17.750270031599999</v>
      </c>
      <c r="P1694" s="180">
        <v>43060</v>
      </c>
      <c r="Q1694" s="173">
        <f t="shared" si="187"/>
        <v>-9.9957798187933697E-2</v>
      </c>
      <c r="R1694"/>
    </row>
    <row r="1695" spans="1:18" x14ac:dyDescent="0.25">
      <c r="A1695" s="180">
        <v>43059</v>
      </c>
      <c r="B1695">
        <v>2.2208373350000001</v>
      </c>
      <c r="C1695">
        <v>1.5446449021499999</v>
      </c>
      <c r="D1695" s="180">
        <v>43059</v>
      </c>
      <c r="E1695" s="173">
        <f t="shared" si="188"/>
        <v>0.43776561972839462</v>
      </c>
      <c r="F1695"/>
      <c r="M1695" s="180">
        <v>43059</v>
      </c>
      <c r="N1695">
        <v>15.943074555999999</v>
      </c>
      <c r="O1695">
        <v>17.75192526575</v>
      </c>
      <c r="P1695" s="180">
        <v>43059</v>
      </c>
      <c r="Q1695" s="173">
        <f t="shared" si="187"/>
        <v>-0.10189603001765334</v>
      </c>
      <c r="R1695"/>
    </row>
    <row r="1696" spans="1:18" x14ac:dyDescent="0.25">
      <c r="A1696" s="180">
        <v>43056</v>
      </c>
      <c r="B1696">
        <v>2.2124308620000002</v>
      </c>
      <c r="C1696">
        <v>1.5328561034999999</v>
      </c>
      <c r="D1696" s="180">
        <v>43056</v>
      </c>
      <c r="E1696" s="173">
        <f t="shared" si="188"/>
        <v>0.44333891286227983</v>
      </c>
      <c r="F1696"/>
      <c r="M1696" s="180">
        <v>43056</v>
      </c>
      <c r="N1696">
        <v>15.882725684</v>
      </c>
      <c r="O1696">
        <v>17.61724735065</v>
      </c>
      <c r="P1696" s="180">
        <v>43056</v>
      </c>
      <c r="Q1696" s="173">
        <f t="shared" si="187"/>
        <v>-9.8455884289210691E-2</v>
      </c>
      <c r="R1696"/>
    </row>
    <row r="1697" spans="1:18" x14ac:dyDescent="0.25">
      <c r="A1697" s="180">
        <v>43055</v>
      </c>
      <c r="B1697">
        <v>2.1864472180000001</v>
      </c>
      <c r="C1697">
        <v>1.5248015993999999</v>
      </c>
      <c r="D1697" s="180">
        <v>43055</v>
      </c>
      <c r="E1697" s="173">
        <f t="shared" si="188"/>
        <v>0.43392243217763782</v>
      </c>
      <c r="F1697"/>
      <c r="M1697" s="180">
        <v>43055</v>
      </c>
      <c r="N1697">
        <v>15.696192808999999</v>
      </c>
      <c r="O1697">
        <v>17.517378310449999</v>
      </c>
      <c r="P1697" s="180">
        <v>43055</v>
      </c>
      <c r="Q1697" s="173">
        <f t="shared" si="187"/>
        <v>-0.10396450137538964</v>
      </c>
      <c r="R1697"/>
    </row>
    <row r="1698" spans="1:18" x14ac:dyDescent="0.25">
      <c r="A1698" s="180">
        <v>43054</v>
      </c>
      <c r="B1698">
        <v>2.1933252410000001</v>
      </c>
      <c r="C1698">
        <v>1.5281770746500001</v>
      </c>
      <c r="D1698" s="180">
        <v>43054</v>
      </c>
      <c r="E1698" s="173">
        <f t="shared" si="188"/>
        <v>0.43525595127929767</v>
      </c>
      <c r="F1698"/>
      <c r="M1698" s="180">
        <v>43054</v>
      </c>
      <c r="N1698">
        <v>15.745569158</v>
      </c>
      <c r="O1698">
        <v>17.564153934349999</v>
      </c>
      <c r="P1698" s="180">
        <v>43054</v>
      </c>
      <c r="Q1698" s="173">
        <f t="shared" si="187"/>
        <v>-0.10353956035385314</v>
      </c>
      <c r="R1698"/>
    </row>
    <row r="1699" spans="1:18" x14ac:dyDescent="0.25">
      <c r="A1699" s="180">
        <v>43053</v>
      </c>
      <c r="B1699">
        <v>2.1868293300000001</v>
      </c>
      <c r="C1699">
        <v>1.5308160284500001</v>
      </c>
      <c r="D1699" s="180">
        <v>43053</v>
      </c>
      <c r="E1699" s="173">
        <f t="shared" si="188"/>
        <v>0.42853830202851634</v>
      </c>
      <c r="F1699"/>
      <c r="M1699" s="180">
        <v>43053</v>
      </c>
      <c r="N1699">
        <v>15.69893594</v>
      </c>
      <c r="O1699">
        <v>17.5910245255</v>
      </c>
      <c r="P1699" s="180">
        <v>43053</v>
      </c>
      <c r="Q1699" s="173">
        <f t="shared" si="187"/>
        <v>-0.10755988559718183</v>
      </c>
      <c r="R1699"/>
    </row>
    <row r="1700" spans="1:18" x14ac:dyDescent="0.25">
      <c r="A1700" s="180">
        <v>43052</v>
      </c>
      <c r="B1700">
        <v>2.1791870819999999</v>
      </c>
      <c r="C1700">
        <v>1.5180295024999999</v>
      </c>
      <c r="D1700" s="180">
        <v>43052</v>
      </c>
      <c r="E1700" s="173">
        <f t="shared" si="188"/>
        <v>0.43553671283144252</v>
      </c>
      <c r="F1700"/>
      <c r="M1700" s="180">
        <v>43052</v>
      </c>
      <c r="N1700">
        <v>15.644073328999999</v>
      </c>
      <c r="O1700">
        <v>17.431589213399999</v>
      </c>
      <c r="P1700" s="180">
        <v>43052</v>
      </c>
      <c r="Q1700" s="173">
        <f t="shared" si="187"/>
        <v>-0.10254463104407609</v>
      </c>
      <c r="R1700"/>
    </row>
    <row r="1701" spans="1:18" x14ac:dyDescent="0.25">
      <c r="A1701" s="180">
        <v>43049</v>
      </c>
      <c r="B1701">
        <v>2.1650489230000001</v>
      </c>
      <c r="C1701">
        <v>1.4992210288000001</v>
      </c>
      <c r="D1701" s="180">
        <v>43049</v>
      </c>
      <c r="E1701" s="173">
        <f t="shared" si="188"/>
        <v>0.44411589846290978</v>
      </c>
      <c r="F1701"/>
      <c r="M1701" s="180">
        <v>43049</v>
      </c>
      <c r="N1701">
        <v>15.5425775</v>
      </c>
      <c r="O1701">
        <v>17.2163844365</v>
      </c>
      <c r="P1701" s="180">
        <v>43049</v>
      </c>
      <c r="Q1701" s="173">
        <f t="shared" si="187"/>
        <v>-9.7221744941487623E-2</v>
      </c>
      <c r="R1701"/>
    </row>
    <row r="1702" spans="1:18" x14ac:dyDescent="0.25">
      <c r="A1702" s="180">
        <v>43048</v>
      </c>
      <c r="B1702">
        <v>2.169252159</v>
      </c>
      <c r="C1702">
        <v>1.5002929437500001</v>
      </c>
      <c r="D1702" s="180">
        <v>43048</v>
      </c>
      <c r="E1702" s="173">
        <f t="shared" si="188"/>
        <v>0.44588573054134906</v>
      </c>
      <c r="F1702"/>
      <c r="M1702" s="180">
        <v>43048</v>
      </c>
      <c r="N1702">
        <v>15.572751936</v>
      </c>
      <c r="O1702">
        <v>17.083809680200002</v>
      </c>
      <c r="P1702" s="180">
        <v>43048</v>
      </c>
      <c r="Q1702" s="173">
        <f t="shared" si="187"/>
        <v>-8.8449694329673201E-2</v>
      </c>
      <c r="R1702"/>
    </row>
    <row r="1703" spans="1:18" x14ac:dyDescent="0.25">
      <c r="A1703" s="180">
        <v>43047</v>
      </c>
      <c r="B1703">
        <v>2.190650454</v>
      </c>
      <c r="C1703">
        <v>1.5191434231500001</v>
      </c>
      <c r="D1703" s="180">
        <v>43047</v>
      </c>
      <c r="E1703" s="173">
        <f t="shared" si="188"/>
        <v>0.44203004180974914</v>
      </c>
      <c r="F1703"/>
      <c r="M1703" s="180">
        <v>43047</v>
      </c>
      <c r="N1703">
        <v>15.726367245</v>
      </c>
      <c r="O1703">
        <v>17.360444285250001</v>
      </c>
      <c r="P1703" s="180">
        <v>43047</v>
      </c>
      <c r="Q1703" s="173">
        <f t="shared" si="187"/>
        <v>-9.4126452837290889E-2</v>
      </c>
      <c r="R1703"/>
    </row>
    <row r="1704" spans="1:18" x14ac:dyDescent="0.25">
      <c r="A1704" s="180">
        <v>43046</v>
      </c>
      <c r="B1704">
        <v>2.2691007700000001</v>
      </c>
      <c r="C1704">
        <v>1.5331566702499999</v>
      </c>
      <c r="D1704" s="180">
        <v>43046</v>
      </c>
      <c r="E1704" s="173">
        <f t="shared" si="188"/>
        <v>0.48001884871295997</v>
      </c>
      <c r="F1704"/>
      <c r="M1704" s="180">
        <v>43046</v>
      </c>
      <c r="N1704">
        <v>16.494680151000001</v>
      </c>
      <c r="O1704">
        <v>17.57513748525</v>
      </c>
      <c r="P1704" s="180">
        <v>43046</v>
      </c>
      <c r="Q1704" s="173">
        <f t="shared" si="187"/>
        <v>-6.1476465555776003E-2</v>
      </c>
      <c r="R1704"/>
    </row>
    <row r="1705" spans="1:18" x14ac:dyDescent="0.25">
      <c r="A1705" s="180">
        <v>43045</v>
      </c>
      <c r="B1705">
        <v>2.3297256000000002</v>
      </c>
      <c r="C1705">
        <v>1.57711756475</v>
      </c>
      <c r="D1705" s="180">
        <v>43045</v>
      </c>
      <c r="E1705" s="173">
        <f t="shared" si="188"/>
        <v>0.47720477665804284</v>
      </c>
      <c r="F1705"/>
      <c r="M1705" s="180">
        <v>43045</v>
      </c>
      <c r="N1705">
        <v>16.935377712000001</v>
      </c>
      <c r="O1705">
        <v>18.12588453695</v>
      </c>
      <c r="P1705" s="180">
        <v>43045</v>
      </c>
      <c r="Q1705" s="173">
        <f t="shared" si="187"/>
        <v>-6.5679929855181729E-2</v>
      </c>
      <c r="R1705"/>
    </row>
    <row r="1706" spans="1:18" x14ac:dyDescent="0.25">
      <c r="A1706" s="180">
        <v>43042</v>
      </c>
      <c r="B1706">
        <v>2.350983657</v>
      </c>
      <c r="C1706">
        <v>1.59199642665</v>
      </c>
      <c r="D1706" s="180">
        <v>43042</v>
      </c>
      <c r="E1706" s="173">
        <f t="shared" si="188"/>
        <v>0.47675184293416961</v>
      </c>
      <c r="F1706"/>
      <c r="M1706" s="180">
        <v>43042</v>
      </c>
      <c r="N1706">
        <v>17.089908026</v>
      </c>
      <c r="O1706">
        <v>18.2822337992</v>
      </c>
      <c r="P1706" s="180">
        <v>43042</v>
      </c>
      <c r="Q1706" s="173">
        <f t="shared" si="187"/>
        <v>-6.5217729206163769E-2</v>
      </c>
      <c r="R1706"/>
    </row>
    <row r="1707" spans="1:18" x14ac:dyDescent="0.25">
      <c r="A1707" s="180">
        <v>43041</v>
      </c>
      <c r="B1707">
        <v>2.3576760079999999</v>
      </c>
      <c r="C1707">
        <v>1.59163767095</v>
      </c>
      <c r="D1707" s="180">
        <v>43041</v>
      </c>
      <c r="E1707" s="173">
        <f t="shared" si="188"/>
        <v>0.48128939835457335</v>
      </c>
      <c r="F1707"/>
      <c r="M1707" s="180">
        <v>43041</v>
      </c>
      <c r="N1707">
        <v>17.138556458</v>
      </c>
      <c r="O1707">
        <v>18.280098219300001</v>
      </c>
      <c r="P1707" s="180">
        <v>43041</v>
      </c>
      <c r="Q1707" s="173">
        <f t="shared" si="187"/>
        <v>-6.2447244407842904E-2</v>
      </c>
      <c r="R1707"/>
    </row>
    <row r="1708" spans="1:18" x14ac:dyDescent="0.25">
      <c r="A1708" s="180">
        <v>43040</v>
      </c>
      <c r="B1708">
        <v>2.3513773250000001</v>
      </c>
      <c r="C1708">
        <v>1.58066201075</v>
      </c>
      <c r="D1708" s="180">
        <v>43040</v>
      </c>
      <c r="E1708" s="173">
        <f t="shared" si="188"/>
        <v>0.48759020524843727</v>
      </c>
      <c r="F1708"/>
      <c r="M1708" s="180">
        <v>43040</v>
      </c>
      <c r="N1708">
        <v>17.092769698000001</v>
      </c>
      <c r="O1708">
        <v>18.15831211795</v>
      </c>
      <c r="P1708" s="180">
        <v>43040</v>
      </c>
      <c r="Q1708" s="173">
        <f t="shared" si="187"/>
        <v>-5.8680697469490041E-2</v>
      </c>
      <c r="R1708"/>
    </row>
    <row r="1709" spans="1:18" x14ac:dyDescent="0.25">
      <c r="A1709" s="180">
        <v>43039</v>
      </c>
      <c r="B1709">
        <v>2.3557076700000001</v>
      </c>
      <c r="C1709">
        <v>1.5885441863500001</v>
      </c>
      <c r="D1709" s="180">
        <v>43039</v>
      </c>
      <c r="E1709" s="173">
        <f t="shared" si="188"/>
        <v>0.48293493517024072</v>
      </c>
      <c r="F1709"/>
      <c r="M1709" s="180">
        <v>43039</v>
      </c>
      <c r="N1709">
        <v>17.124248095999999</v>
      </c>
      <c r="O1709">
        <v>18.27384461135</v>
      </c>
      <c r="P1709" s="180">
        <v>43039</v>
      </c>
      <c r="Q1709" s="173">
        <f t="shared" si="187"/>
        <v>-6.290939535712041E-2</v>
      </c>
      <c r="R1709"/>
    </row>
    <row r="1710" spans="1:18" x14ac:dyDescent="0.25">
      <c r="A1710" s="180">
        <v>43038</v>
      </c>
      <c r="B1710">
        <v>2.3753910559999998</v>
      </c>
      <c r="C1710">
        <v>1.5859188776499999</v>
      </c>
      <c r="D1710" s="180">
        <v>43038</v>
      </c>
      <c r="E1710" s="173">
        <f t="shared" si="188"/>
        <v>0.49780111043247838</v>
      </c>
      <c r="F1710"/>
      <c r="M1710" s="180">
        <v>43038</v>
      </c>
      <c r="N1710">
        <v>17.267331719000001</v>
      </c>
      <c r="O1710">
        <v>18.33723836895</v>
      </c>
      <c r="P1710" s="180">
        <v>43038</v>
      </c>
      <c r="Q1710" s="173">
        <f t="shared" si="187"/>
        <v>-5.8346116706518146E-2</v>
      </c>
      <c r="R1710"/>
    </row>
    <row r="1711" spans="1:18" x14ac:dyDescent="0.25">
      <c r="A1711" s="180">
        <v>43035</v>
      </c>
      <c r="B1711">
        <v>2.4088528130000002</v>
      </c>
      <c r="C1711">
        <v>1.6156928072000001</v>
      </c>
      <c r="D1711" s="180">
        <v>43035</v>
      </c>
      <c r="E1711" s="173">
        <f t="shared" si="188"/>
        <v>0.4909101546193973</v>
      </c>
      <c r="F1711"/>
      <c r="M1711" s="180">
        <v>43035</v>
      </c>
      <c r="N1711">
        <v>17.510573879999999</v>
      </c>
      <c r="O1711">
        <v>18.669437943849999</v>
      </c>
      <c r="P1711" s="180">
        <v>43035</v>
      </c>
      <c r="Q1711" s="173">
        <f t="shared" si="187"/>
        <v>-6.2072788015117938E-2</v>
      </c>
      <c r="R1711"/>
    </row>
    <row r="1712" spans="1:18" x14ac:dyDescent="0.25">
      <c r="A1712" s="180">
        <v>43034</v>
      </c>
      <c r="B1712">
        <v>2.4100338159999999</v>
      </c>
      <c r="C1712">
        <v>1.6152316323</v>
      </c>
      <c r="D1712" s="180">
        <v>43034</v>
      </c>
      <c r="E1712" s="173">
        <f t="shared" si="188"/>
        <v>0.49206700005512261</v>
      </c>
      <c r="F1712"/>
      <c r="M1712" s="180">
        <v>43034</v>
      </c>
      <c r="N1712">
        <v>17.519158897000001</v>
      </c>
      <c r="O1712">
        <v>18.74317144115</v>
      </c>
      <c r="P1712" s="180">
        <v>43034</v>
      </c>
      <c r="Q1712" s="173">
        <f t="shared" si="187"/>
        <v>-6.5304452237080951E-2</v>
      </c>
      <c r="R1712"/>
    </row>
    <row r="1713" spans="1:18" x14ac:dyDescent="0.25">
      <c r="A1713" s="180">
        <v>43033</v>
      </c>
      <c r="B1713">
        <v>2.36948604</v>
      </c>
      <c r="C1713">
        <v>1.5964674831500001</v>
      </c>
      <c r="D1713" s="180">
        <v>43033</v>
      </c>
      <c r="E1713" s="173">
        <f t="shared" si="188"/>
        <v>0.4842056383915519</v>
      </c>
      <c r="F1713"/>
      <c r="M1713" s="180">
        <v>43033</v>
      </c>
      <c r="N1713">
        <v>17.224406632000001</v>
      </c>
      <c r="O1713">
        <v>18.49687623945</v>
      </c>
      <c r="P1713" s="180">
        <v>43033</v>
      </c>
      <c r="Q1713" s="173">
        <f t="shared" si="187"/>
        <v>-6.8793756901291539E-2</v>
      </c>
      <c r="R1713"/>
    </row>
    <row r="1714" spans="1:18" x14ac:dyDescent="0.25">
      <c r="A1714" s="180">
        <v>43032</v>
      </c>
      <c r="B1714">
        <v>2.3927124360000001</v>
      </c>
      <c r="C1714">
        <v>1.60506658365</v>
      </c>
      <c r="D1714" s="180">
        <v>43032</v>
      </c>
      <c r="E1714" s="173">
        <f t="shared" si="188"/>
        <v>0.49072472156192726</v>
      </c>
      <c r="F1714"/>
      <c r="M1714" s="180">
        <v>43032</v>
      </c>
      <c r="N1714">
        <v>17.393245308000001</v>
      </c>
      <c r="O1714">
        <v>18.58724211965</v>
      </c>
      <c r="P1714" s="180">
        <v>43032</v>
      </c>
      <c r="Q1714" s="173">
        <f t="shared" si="187"/>
        <v>-6.4237437913811507E-2</v>
      </c>
      <c r="R1714"/>
    </row>
    <row r="1715" spans="1:18" x14ac:dyDescent="0.25">
      <c r="A1715" s="180">
        <v>43031</v>
      </c>
      <c r="B1715">
        <v>2.3978301160000002</v>
      </c>
      <c r="C1715">
        <v>1.5964788932</v>
      </c>
      <c r="D1715" s="180">
        <v>43031</v>
      </c>
      <c r="E1715" s="173">
        <f t="shared" si="188"/>
        <v>0.50194914960244974</v>
      </c>
      <c r="F1715"/>
      <c r="M1715" s="180">
        <v>43031</v>
      </c>
      <c r="N1715">
        <v>17.430447050000001</v>
      </c>
      <c r="O1715">
        <v>18.47179258125</v>
      </c>
      <c r="P1715" s="180">
        <v>43031</v>
      </c>
      <c r="Q1715" s="173">
        <f t="shared" si="187"/>
        <v>-5.6374903879498291E-2</v>
      </c>
      <c r="R1715"/>
    </row>
    <row r="1716" spans="1:18" x14ac:dyDescent="0.25">
      <c r="A1716" s="180">
        <v>43028</v>
      </c>
      <c r="B1716">
        <v>2.4159388320000001</v>
      </c>
      <c r="C1716">
        <v>1.6149560711499999</v>
      </c>
      <c r="D1716" s="180">
        <v>43028</v>
      </c>
      <c r="E1716" s="173">
        <f t="shared" si="188"/>
        <v>0.49597804866582251</v>
      </c>
      <c r="F1716"/>
      <c r="M1716" s="180">
        <v>43028</v>
      </c>
      <c r="N1716">
        <v>17.562083984000001</v>
      </c>
      <c r="O1716">
        <v>18.669552231050002</v>
      </c>
      <c r="P1716" s="180">
        <v>43028</v>
      </c>
      <c r="Q1716" s="173">
        <f t="shared" si="187"/>
        <v>-5.9319486259993462E-2</v>
      </c>
      <c r="R1716"/>
    </row>
    <row r="1717" spans="1:18" x14ac:dyDescent="0.25">
      <c r="A1717" s="180">
        <v>43027</v>
      </c>
      <c r="B1717">
        <v>2.3411419640000002</v>
      </c>
      <c r="C1717">
        <v>1.5865034364999999</v>
      </c>
      <c r="D1717" s="180">
        <v>43027</v>
      </c>
      <c r="E1717" s="173">
        <f t="shared" si="188"/>
        <v>0.47566145155337036</v>
      </c>
      <c r="F1717"/>
      <c r="M1717" s="180">
        <v>43027</v>
      </c>
      <c r="N1717">
        <v>17.018366214</v>
      </c>
      <c r="O1717">
        <v>18.3626385958</v>
      </c>
      <c r="P1717" s="180">
        <v>43027</v>
      </c>
      <c r="Q1717" s="173">
        <f t="shared" si="187"/>
        <v>-7.3206929101543652E-2</v>
      </c>
      <c r="R1717"/>
    </row>
    <row r="1718" spans="1:18" x14ac:dyDescent="0.25">
      <c r="A1718" s="180">
        <v>43026</v>
      </c>
      <c r="B1718">
        <v>2.2620147510000002</v>
      </c>
      <c r="C1718">
        <v>1.57352926595</v>
      </c>
      <c r="D1718" s="180">
        <v>43026</v>
      </c>
      <c r="E1718" s="173">
        <f t="shared" si="188"/>
        <v>0.43754221796080489</v>
      </c>
      <c r="F1718"/>
      <c r="M1718" s="180">
        <v>43026</v>
      </c>
      <c r="N1718">
        <v>16.443170045999999</v>
      </c>
      <c r="O1718">
        <v>18.224147219900001</v>
      </c>
      <c r="P1718" s="180">
        <v>43026</v>
      </c>
      <c r="Q1718" s="173">
        <f t="shared" si="187"/>
        <v>-9.772622841606822E-2</v>
      </c>
      <c r="R1718"/>
    </row>
    <row r="1719" spans="1:18" x14ac:dyDescent="0.25">
      <c r="A1719" s="180">
        <v>43025</v>
      </c>
      <c r="B1719">
        <v>2.2474490450000002</v>
      </c>
      <c r="C1719">
        <v>1.564912799</v>
      </c>
      <c r="D1719" s="180">
        <v>43025</v>
      </c>
      <c r="E1719" s="173">
        <f t="shared" si="188"/>
        <v>0.43614969884337956</v>
      </c>
      <c r="F1719"/>
      <c r="M1719" s="180">
        <v>43025</v>
      </c>
      <c r="N1719">
        <v>16.337288165</v>
      </c>
      <c r="O1719">
        <v>18.128374590100002</v>
      </c>
      <c r="P1719" s="180">
        <v>43025</v>
      </c>
      <c r="Q1719" s="173">
        <f t="shared" si="187"/>
        <v>-9.8800166346856205E-2</v>
      </c>
      <c r="R1719"/>
    </row>
    <row r="1720" spans="1:18" x14ac:dyDescent="0.25">
      <c r="A1720" s="180">
        <v>43024</v>
      </c>
      <c r="B1720">
        <v>2.3080738749999998</v>
      </c>
      <c r="C1720">
        <v>1.58261191205</v>
      </c>
      <c r="D1720" s="180">
        <v>43024</v>
      </c>
      <c r="E1720" s="173">
        <f t="shared" si="188"/>
        <v>0.45839536365569838</v>
      </c>
      <c r="F1720"/>
      <c r="M1720" s="180">
        <v>43024</v>
      </c>
      <c r="N1720">
        <v>16.777985726000001</v>
      </c>
      <c r="O1720">
        <v>18.33383016885</v>
      </c>
      <c r="P1720" s="180">
        <v>43024</v>
      </c>
      <c r="Q1720" s="173">
        <f t="shared" si="187"/>
        <v>-8.486194256852278E-2</v>
      </c>
      <c r="R1720"/>
    </row>
    <row r="1721" spans="1:18" x14ac:dyDescent="0.25">
      <c r="A1721" s="180">
        <v>43021</v>
      </c>
      <c r="B1721">
        <v>2.3080738749999998</v>
      </c>
      <c r="C1721">
        <v>1.5710731229999999</v>
      </c>
      <c r="D1721" s="180">
        <v>43021</v>
      </c>
      <c r="E1721" s="173">
        <f t="shared" si="188"/>
        <v>0.46910658785421788</v>
      </c>
      <c r="F1721"/>
      <c r="M1721" s="180">
        <v>43021</v>
      </c>
      <c r="N1721">
        <v>16.777985726000001</v>
      </c>
      <c r="O1721">
        <v>18.199706924849998</v>
      </c>
      <c r="P1721" s="180">
        <v>43021</v>
      </c>
      <c r="Q1721" s="173">
        <f t="shared" si="187"/>
        <v>-7.8117807320774502E-2</v>
      </c>
      <c r="R1721"/>
    </row>
    <row r="1722" spans="1:18" x14ac:dyDescent="0.25">
      <c r="A1722" s="180">
        <v>43020</v>
      </c>
      <c r="B1722">
        <v>2.3431103019999999</v>
      </c>
      <c r="C1722">
        <v>1.5779626870000001</v>
      </c>
      <c r="D1722" s="180">
        <v>43020</v>
      </c>
      <c r="E1722" s="173">
        <f t="shared" si="188"/>
        <v>0.48489588588098204</v>
      </c>
      <c r="F1722"/>
      <c r="M1722" s="180">
        <v>43020</v>
      </c>
      <c r="N1722">
        <v>17.032674576000002</v>
      </c>
      <c r="O1722">
        <v>18.279648219750001</v>
      </c>
      <c r="P1722" s="180">
        <v>43020</v>
      </c>
      <c r="Q1722" s="173">
        <f t="shared" si="187"/>
        <v>-6.8216501147036493E-2</v>
      </c>
      <c r="R1722"/>
    </row>
    <row r="1723" spans="1:18" x14ac:dyDescent="0.25">
      <c r="A1723" s="180">
        <v>43019</v>
      </c>
      <c r="B1723">
        <v>2.3564950050000002</v>
      </c>
      <c r="C1723">
        <v>1.5873547759</v>
      </c>
      <c r="D1723" s="180">
        <v>43019</v>
      </c>
      <c r="E1723" s="173">
        <f t="shared" si="188"/>
        <v>0.48454210790017777</v>
      </c>
      <c r="F1723"/>
      <c r="M1723" s="180">
        <v>43019</v>
      </c>
      <c r="N1723">
        <v>17.129971440999999</v>
      </c>
      <c r="O1723">
        <v>18.392033223999999</v>
      </c>
      <c r="P1723" s="180">
        <v>43019</v>
      </c>
      <c r="Q1723" s="173">
        <f t="shared" si="187"/>
        <v>-6.8620025183138506E-2</v>
      </c>
      <c r="R1723"/>
    </row>
    <row r="1724" spans="1:18" x14ac:dyDescent="0.25">
      <c r="A1724" s="180">
        <v>43018</v>
      </c>
      <c r="B1724">
        <v>2.3781467300000001</v>
      </c>
      <c r="C1724">
        <v>1.5992794947</v>
      </c>
      <c r="D1724" s="180">
        <v>43018</v>
      </c>
      <c r="E1724" s="173">
        <f t="shared" si="188"/>
        <v>0.4870113309657006</v>
      </c>
      <c r="F1724"/>
      <c r="M1724" s="180">
        <v>43018</v>
      </c>
      <c r="N1724">
        <v>17.287363426999999</v>
      </c>
      <c r="O1724">
        <v>18.531764286649999</v>
      </c>
      <c r="P1724" s="180">
        <v>43018</v>
      </c>
      <c r="Q1724" s="173">
        <f t="shared" si="187"/>
        <v>-6.7149616215788327E-2</v>
      </c>
      <c r="R1724"/>
    </row>
    <row r="1725" spans="1:18" x14ac:dyDescent="0.25">
      <c r="A1725" s="180">
        <v>43017</v>
      </c>
      <c r="B1725">
        <v>2.354920334</v>
      </c>
      <c r="C1725">
        <v>1.5846510141000001</v>
      </c>
      <c r="D1725" s="180">
        <v>43017</v>
      </c>
      <c r="E1725" s="173">
        <f t="shared" si="188"/>
        <v>0.48608135989959472</v>
      </c>
      <c r="F1725"/>
      <c r="M1725" s="180">
        <v>43017</v>
      </c>
      <c r="N1725">
        <v>17.118524750999999</v>
      </c>
      <c r="O1725">
        <v>18.373746984349999</v>
      </c>
      <c r="P1725" s="180">
        <v>43017</v>
      </c>
      <c r="Q1725" s="173">
        <f t="shared" si="187"/>
        <v>-6.8316072623572491E-2</v>
      </c>
      <c r="R1725"/>
    </row>
    <row r="1726" spans="1:18" x14ac:dyDescent="0.25">
      <c r="A1726" s="180">
        <v>43014</v>
      </c>
      <c r="B1726">
        <v>2.362400021</v>
      </c>
      <c r="C1726">
        <v>1.5902730624500001</v>
      </c>
      <c r="D1726" s="180">
        <v>43014</v>
      </c>
      <c r="E1726" s="173">
        <f t="shared" si="188"/>
        <v>0.48553105550341696</v>
      </c>
      <c r="F1726"/>
      <c r="M1726" s="180">
        <v>43014</v>
      </c>
      <c r="N1726">
        <v>17.172896527999999</v>
      </c>
      <c r="O1726">
        <v>18.442364528999999</v>
      </c>
      <c r="P1726" s="180">
        <v>43014</v>
      </c>
      <c r="Q1726" s="173">
        <f t="shared" si="187"/>
        <v>-6.8834340575136349E-2</v>
      </c>
      <c r="R1726"/>
    </row>
    <row r="1727" spans="1:18" x14ac:dyDescent="0.25">
      <c r="A1727" s="180">
        <v>43013</v>
      </c>
      <c r="B1727">
        <v>2.3490153180000002</v>
      </c>
      <c r="C1727">
        <v>1.59193544115</v>
      </c>
      <c r="D1727" s="180">
        <v>43013</v>
      </c>
      <c r="E1727" s="173">
        <f t="shared" si="188"/>
        <v>0.47557197187788752</v>
      </c>
      <c r="F1727"/>
      <c r="M1727" s="180">
        <v>43013</v>
      </c>
      <c r="N1727">
        <v>17.075599662999998</v>
      </c>
      <c r="O1727">
        <v>18.45910630285</v>
      </c>
      <c r="P1727" s="180">
        <v>43013</v>
      </c>
      <c r="Q1727" s="173">
        <f t="shared" ref="Q1727:Q1790" si="189">(N1727-O1727)/O1727</f>
        <v>-7.4949817025345061E-2</v>
      </c>
      <c r="R1727"/>
    </row>
    <row r="1728" spans="1:18" x14ac:dyDescent="0.25">
      <c r="A1728" s="180">
        <v>43012</v>
      </c>
      <c r="B1728">
        <v>2.3116168840000002</v>
      </c>
      <c r="C1728">
        <v>1.57449040085</v>
      </c>
      <c r="D1728" s="180">
        <v>43012</v>
      </c>
      <c r="E1728" s="173">
        <f t="shared" ref="E1728:E1791" si="190">(B1728-C1728)/C1728</f>
        <v>0.46816829289785261</v>
      </c>
      <c r="F1728"/>
      <c r="M1728" s="180">
        <v>43012</v>
      </c>
      <c r="N1728">
        <v>16.803740778000002</v>
      </c>
      <c r="O1728">
        <v>18.252909024400001</v>
      </c>
      <c r="P1728" s="180">
        <v>43012</v>
      </c>
      <c r="Q1728" s="173">
        <f t="shared" si="189"/>
        <v>-7.9393823990619242E-2</v>
      </c>
      <c r="R1728"/>
    </row>
    <row r="1729" spans="1:18" x14ac:dyDescent="0.25">
      <c r="A1729" s="180">
        <v>43011</v>
      </c>
      <c r="B1729">
        <v>2.3561013370000001</v>
      </c>
      <c r="C1729">
        <v>1.5883580057</v>
      </c>
      <c r="D1729" s="180">
        <v>43011</v>
      </c>
      <c r="E1729" s="173">
        <f t="shared" si="190"/>
        <v>0.48335660382915407</v>
      </c>
      <c r="F1729"/>
      <c r="M1729" s="180">
        <v>43011</v>
      </c>
      <c r="N1729">
        <v>17.127109768</v>
      </c>
      <c r="O1729">
        <v>18.41328777815</v>
      </c>
      <c r="P1729" s="180">
        <v>43011</v>
      </c>
      <c r="Q1729" s="173">
        <f t="shared" si="189"/>
        <v>-6.9850535420199852E-2</v>
      </c>
      <c r="R1729"/>
    </row>
    <row r="1730" spans="1:18" x14ac:dyDescent="0.25">
      <c r="A1730" s="180">
        <v>43010</v>
      </c>
      <c r="B1730">
        <v>2.3761783909999998</v>
      </c>
      <c r="C1730">
        <v>1.5962368403</v>
      </c>
      <c r="D1730" s="180">
        <v>43010</v>
      </c>
      <c r="E1730" s="173">
        <f t="shared" si="190"/>
        <v>0.48861267388955637</v>
      </c>
      <c r="F1730"/>
      <c r="M1730" s="180">
        <v>43010</v>
      </c>
      <c r="N1730">
        <v>17.273055064000001</v>
      </c>
      <c r="O1730">
        <v>18.516161748049999</v>
      </c>
      <c r="P1730" s="180">
        <v>43010</v>
      </c>
      <c r="Q1730" s="173">
        <f t="shared" si="189"/>
        <v>-6.7136305081203662E-2</v>
      </c>
      <c r="R1730"/>
    </row>
    <row r="1731" spans="1:18" x14ac:dyDescent="0.25">
      <c r="A1731" s="180">
        <v>43007</v>
      </c>
      <c r="B1731">
        <v>2.3533456629999998</v>
      </c>
      <c r="C1731">
        <v>1.5850335799499999</v>
      </c>
      <c r="D1731" s="180">
        <v>43007</v>
      </c>
      <c r="E1731" s="173">
        <f t="shared" si="190"/>
        <v>0.48472921505816702</v>
      </c>
      <c r="F1731"/>
      <c r="M1731" s="180">
        <v>43007</v>
      </c>
      <c r="N1731">
        <v>17.107078060999999</v>
      </c>
      <c r="O1731">
        <v>18.401668254800001</v>
      </c>
      <c r="P1731" s="180">
        <v>43007</v>
      </c>
      <c r="Q1731" s="173">
        <f t="shared" si="189"/>
        <v>-7.035178419012704E-2</v>
      </c>
      <c r="R1731"/>
    </row>
    <row r="1732" spans="1:18" x14ac:dyDescent="0.25">
      <c r="A1732" s="180">
        <v>43006</v>
      </c>
      <c r="B1732">
        <v>2.3309066029999999</v>
      </c>
      <c r="C1732">
        <v>1.5757522089</v>
      </c>
      <c r="D1732" s="180">
        <v>43006</v>
      </c>
      <c r="E1732" s="173">
        <f t="shared" si="190"/>
        <v>0.4792342284750199</v>
      </c>
      <c r="F1732"/>
      <c r="M1732" s="180">
        <v>43006</v>
      </c>
      <c r="N1732">
        <v>16.943962729999999</v>
      </c>
      <c r="O1732">
        <v>18.3004908417</v>
      </c>
      <c r="P1732" s="180">
        <v>43006</v>
      </c>
      <c r="Q1732" s="173">
        <f t="shared" si="189"/>
        <v>-7.4125231035277975E-2</v>
      </c>
      <c r="R1732"/>
    </row>
    <row r="1733" spans="1:18" x14ac:dyDescent="0.25">
      <c r="A1733" s="180">
        <v>43005</v>
      </c>
      <c r="B1733">
        <v>2.302168859</v>
      </c>
      <c r="C1733">
        <v>1.5689203859500001</v>
      </c>
      <c r="D1733" s="180">
        <v>43005</v>
      </c>
      <c r="E1733" s="173">
        <f t="shared" si="190"/>
        <v>0.4673586241955861</v>
      </c>
      <c r="F1733"/>
      <c r="M1733" s="180">
        <v>43005</v>
      </c>
      <c r="N1733">
        <v>16.735060639</v>
      </c>
      <c r="O1733">
        <v>18.20500241745</v>
      </c>
      <c r="P1733" s="180">
        <v>43005</v>
      </c>
      <c r="Q1733" s="173">
        <f t="shared" si="189"/>
        <v>-8.0743838684746341E-2</v>
      </c>
      <c r="R1733"/>
    </row>
    <row r="1734" spans="1:18" x14ac:dyDescent="0.25">
      <c r="A1734" s="180">
        <v>43004</v>
      </c>
      <c r="B1734">
        <v>2.2517793899999998</v>
      </c>
      <c r="C1734">
        <v>1.5423575361999999</v>
      </c>
      <c r="D1734" s="180">
        <v>43004</v>
      </c>
      <c r="E1734" s="173">
        <f t="shared" si="190"/>
        <v>0.45995940445031031</v>
      </c>
      <c r="F1734"/>
      <c r="M1734" s="180">
        <v>43004</v>
      </c>
      <c r="N1734">
        <v>16.368766562000001</v>
      </c>
      <c r="O1734">
        <v>17.937599946550002</v>
      </c>
      <c r="P1734" s="180">
        <v>43004</v>
      </c>
      <c r="Q1734" s="173">
        <f t="shared" si="189"/>
        <v>-8.746060728440648E-2</v>
      </c>
      <c r="R1734"/>
    </row>
    <row r="1735" spans="1:18" x14ac:dyDescent="0.25">
      <c r="A1735" s="180">
        <v>43003</v>
      </c>
      <c r="B1735">
        <v>2.2431187000000001</v>
      </c>
      <c r="C1735">
        <v>1.533190453</v>
      </c>
      <c r="D1735" s="180">
        <v>43003</v>
      </c>
      <c r="E1735" s="173">
        <f t="shared" si="190"/>
        <v>0.4630398301860546</v>
      </c>
      <c r="F1735"/>
      <c r="M1735" s="180">
        <v>43003</v>
      </c>
      <c r="N1735">
        <v>16.305809767</v>
      </c>
      <c r="O1735">
        <v>17.841716877450001</v>
      </c>
      <c r="P1735" s="180">
        <v>43003</v>
      </c>
      <c r="Q1735" s="173">
        <f t="shared" si="189"/>
        <v>-8.6085163272107593E-2</v>
      </c>
      <c r="R1735"/>
    </row>
    <row r="1736" spans="1:18" x14ac:dyDescent="0.25">
      <c r="A1736" s="180">
        <v>43000</v>
      </c>
      <c r="B1736">
        <v>2.26044008</v>
      </c>
      <c r="C1736">
        <v>1.5261971372500001</v>
      </c>
      <c r="D1736" s="180">
        <v>43000</v>
      </c>
      <c r="E1736" s="173">
        <f t="shared" si="190"/>
        <v>0.48109312016729761</v>
      </c>
      <c r="F1736"/>
      <c r="M1736" s="180">
        <v>43000</v>
      </c>
      <c r="N1736">
        <v>16.431723355999999</v>
      </c>
      <c r="O1736">
        <v>17.757982692150001</v>
      </c>
      <c r="P1736" s="180">
        <v>43000</v>
      </c>
      <c r="Q1736" s="173">
        <f t="shared" si="189"/>
        <v>-7.4685247707572178E-2</v>
      </c>
      <c r="R1736"/>
    </row>
    <row r="1737" spans="1:18" x14ac:dyDescent="0.25">
      <c r="A1737" s="180">
        <v>42999</v>
      </c>
      <c r="B1737">
        <v>2.2502047190000001</v>
      </c>
      <c r="C1737">
        <v>1.5264157245500001</v>
      </c>
      <c r="D1737" s="180">
        <v>42999</v>
      </c>
      <c r="E1737" s="173">
        <f t="shared" si="190"/>
        <v>0.47417553606726565</v>
      </c>
      <c r="F1737"/>
      <c r="M1737" s="180">
        <v>42999</v>
      </c>
      <c r="N1737">
        <v>16.357319872000001</v>
      </c>
      <c r="O1737">
        <v>17.761758103550001</v>
      </c>
      <c r="P1737" s="180">
        <v>42999</v>
      </c>
      <c r="Q1737" s="173">
        <f t="shared" si="189"/>
        <v>-7.907090184216041E-2</v>
      </c>
      <c r="R1737"/>
    </row>
    <row r="1738" spans="1:18" x14ac:dyDescent="0.25">
      <c r="A1738" s="180">
        <v>42998</v>
      </c>
      <c r="B1738">
        <v>2.26044008</v>
      </c>
      <c r="C1738">
        <v>1.5210697162</v>
      </c>
      <c r="D1738" s="180">
        <v>42998</v>
      </c>
      <c r="E1738" s="173">
        <f t="shared" si="190"/>
        <v>0.48608578287070625</v>
      </c>
      <c r="F1738"/>
      <c r="M1738" s="180">
        <v>42998</v>
      </c>
      <c r="N1738">
        <v>16.431723355999999</v>
      </c>
      <c r="O1738">
        <v>17.701484406300001</v>
      </c>
      <c r="P1738" s="180">
        <v>42998</v>
      </c>
      <c r="Q1738" s="173">
        <f t="shared" si="189"/>
        <v>-7.1731896667834846E-2</v>
      </c>
      <c r="R1738"/>
    </row>
    <row r="1739" spans="1:18" x14ac:dyDescent="0.25">
      <c r="A1739" s="180">
        <v>42997</v>
      </c>
      <c r="B1739">
        <v>2.2131999530000002</v>
      </c>
      <c r="C1739">
        <v>1.5039434064999999</v>
      </c>
      <c r="D1739" s="180">
        <v>42997</v>
      </c>
      <c r="E1739" s="173">
        <f t="shared" si="190"/>
        <v>0.47159789619384213</v>
      </c>
      <c r="F1739"/>
      <c r="M1739" s="180">
        <v>42997</v>
      </c>
      <c r="N1739">
        <v>16.088322658999999</v>
      </c>
      <c r="O1739">
        <v>17.501972715400001</v>
      </c>
      <c r="P1739" s="180">
        <v>42997</v>
      </c>
      <c r="Q1739" s="173">
        <f t="shared" si="189"/>
        <v>-8.0770898194586355E-2</v>
      </c>
      <c r="R1739"/>
    </row>
    <row r="1740" spans="1:18" x14ac:dyDescent="0.25">
      <c r="A1740" s="180">
        <v>42996</v>
      </c>
      <c r="B1740">
        <v>2.2025709240000002</v>
      </c>
      <c r="C1740">
        <v>1.4974399334499999</v>
      </c>
      <c r="D1740" s="180">
        <v>42996</v>
      </c>
      <c r="E1740" s="173">
        <f t="shared" si="190"/>
        <v>0.47089100190177668</v>
      </c>
      <c r="F1740"/>
      <c r="M1740" s="180">
        <v>42996</v>
      </c>
      <c r="N1740">
        <v>16.011057502</v>
      </c>
      <c r="O1740">
        <v>17.4351918797</v>
      </c>
      <c r="P1740" s="180">
        <v>42996</v>
      </c>
      <c r="Q1740" s="173">
        <f t="shared" si="189"/>
        <v>-8.1681600496644732E-2</v>
      </c>
      <c r="R1740"/>
    </row>
    <row r="1741" spans="1:18" x14ac:dyDescent="0.25">
      <c r="A1741" s="180">
        <v>42993</v>
      </c>
      <c r="B1741">
        <v>2.2033582599999999</v>
      </c>
      <c r="C1741">
        <v>1.4773489</v>
      </c>
      <c r="D1741" s="180">
        <v>42993</v>
      </c>
      <c r="E1741" s="173">
        <f t="shared" si="190"/>
        <v>0.49142715035019824</v>
      </c>
      <c r="F1741"/>
      <c r="M1741" s="180">
        <v>42993</v>
      </c>
      <c r="N1741">
        <v>16.016780847</v>
      </c>
      <c r="O1741">
        <v>17.213316312349999</v>
      </c>
      <c r="P1741" s="180">
        <v>42993</v>
      </c>
      <c r="Q1741" s="173">
        <f t="shared" si="189"/>
        <v>-6.9512198790626048E-2</v>
      </c>
      <c r="R1741"/>
    </row>
    <row r="1742" spans="1:18" x14ac:dyDescent="0.25">
      <c r="A1742" s="180">
        <v>42992</v>
      </c>
      <c r="B1742">
        <v>2.1828875380000001</v>
      </c>
      <c r="C1742">
        <v>1.4704748565500001</v>
      </c>
      <c r="D1742" s="180">
        <v>42992</v>
      </c>
      <c r="E1742" s="173">
        <f t="shared" si="190"/>
        <v>0.48447797544899818</v>
      </c>
      <c r="F1742"/>
      <c r="M1742" s="180">
        <v>42992</v>
      </c>
      <c r="N1742">
        <v>15.867973878999999</v>
      </c>
      <c r="O1742">
        <v>17.139072677449999</v>
      </c>
      <c r="P1742" s="180">
        <v>42992</v>
      </c>
      <c r="Q1742" s="173">
        <f t="shared" si="189"/>
        <v>-7.4163802346342428E-2</v>
      </c>
      <c r="R1742"/>
    </row>
    <row r="1743" spans="1:18" x14ac:dyDescent="0.25">
      <c r="A1743" s="180">
        <v>42991</v>
      </c>
      <c r="B1743">
        <v>2.2238289820000001</v>
      </c>
      <c r="C1743">
        <v>1.4850229068</v>
      </c>
      <c r="D1743" s="180">
        <v>42991</v>
      </c>
      <c r="E1743" s="173">
        <f t="shared" si="190"/>
        <v>0.49750483431398074</v>
      </c>
      <c r="F1743"/>
      <c r="M1743" s="180">
        <v>42991</v>
      </c>
      <c r="N1743">
        <v>16.165587815999999</v>
      </c>
      <c r="O1743">
        <v>17.306172953899999</v>
      </c>
      <c r="P1743" s="180">
        <v>42991</v>
      </c>
      <c r="Q1743" s="173">
        <f t="shared" si="189"/>
        <v>-6.5906260207746634E-2</v>
      </c>
      <c r="R1743"/>
    </row>
    <row r="1744" spans="1:18" x14ac:dyDescent="0.25">
      <c r="A1744" s="180">
        <v>42990</v>
      </c>
      <c r="B1744">
        <v>2.2281593270000002</v>
      </c>
      <c r="C1744">
        <v>1.4796820641999999</v>
      </c>
      <c r="D1744" s="180">
        <v>42990</v>
      </c>
      <c r="E1744" s="173">
        <f t="shared" si="190"/>
        <v>0.50583654482874973</v>
      </c>
      <c r="F1744"/>
      <c r="M1744" s="180">
        <v>42990</v>
      </c>
      <c r="N1744">
        <v>16.197066212999999</v>
      </c>
      <c r="O1744">
        <v>17.238569416800001</v>
      </c>
      <c r="P1744" s="180">
        <v>42990</v>
      </c>
      <c r="Q1744" s="173">
        <f t="shared" si="189"/>
        <v>-6.0417032215271602E-2</v>
      </c>
      <c r="R1744"/>
    </row>
    <row r="1745" spans="1:18" x14ac:dyDescent="0.25">
      <c r="A1745" s="180">
        <v>42989</v>
      </c>
      <c r="B1745">
        <v>2.1691091679999999</v>
      </c>
      <c r="C1745">
        <v>1.45040711505</v>
      </c>
      <c r="D1745" s="180">
        <v>42989</v>
      </c>
      <c r="E1745" s="173">
        <f t="shared" si="190"/>
        <v>0.49551746229900701</v>
      </c>
      <c r="F1745"/>
      <c r="M1745" s="180">
        <v>42989</v>
      </c>
      <c r="N1745">
        <v>15.767815342</v>
      </c>
      <c r="O1745">
        <v>16.889956480799999</v>
      </c>
      <c r="P1745" s="180">
        <v>42989</v>
      </c>
      <c r="Q1745" s="173">
        <f t="shared" si="189"/>
        <v>-6.6438367681741217E-2</v>
      </c>
      <c r="R1745"/>
    </row>
    <row r="1746" spans="1:18" x14ac:dyDescent="0.25">
      <c r="A1746" s="180">
        <v>42986</v>
      </c>
      <c r="B1746">
        <v>2.1073033350000001</v>
      </c>
      <c r="C1746">
        <v>1.4163770064000001</v>
      </c>
      <c r="D1746" s="180">
        <v>42986</v>
      </c>
      <c r="E1746" s="173">
        <f t="shared" si="190"/>
        <v>0.48781244363471049</v>
      </c>
      <c r="F1746"/>
      <c r="M1746" s="180">
        <v>42986</v>
      </c>
      <c r="N1746">
        <v>15.318532763</v>
      </c>
      <c r="O1746">
        <v>16.497988628249999</v>
      </c>
      <c r="P1746" s="180">
        <v>42986</v>
      </c>
      <c r="Q1746" s="173">
        <f t="shared" si="189"/>
        <v>-7.1490888485059398E-2</v>
      </c>
      <c r="R1746"/>
    </row>
    <row r="1747" spans="1:18" x14ac:dyDescent="0.25">
      <c r="A1747" s="180">
        <v>42985</v>
      </c>
      <c r="B1747">
        <v>2.087619949</v>
      </c>
      <c r="C1747">
        <v>1.40071530105</v>
      </c>
      <c r="D1747" s="180">
        <v>42985</v>
      </c>
      <c r="E1747" s="173">
        <f t="shared" si="190"/>
        <v>0.4903956196059861</v>
      </c>
      <c r="F1747"/>
      <c r="M1747" s="180">
        <v>42985</v>
      </c>
      <c r="N1747">
        <v>15.175449138999999</v>
      </c>
      <c r="O1747">
        <v>16.316648813499999</v>
      </c>
      <c r="P1747" s="180">
        <v>42985</v>
      </c>
      <c r="Q1747" s="173">
        <f t="shared" si="189"/>
        <v>-6.9940812451377787E-2</v>
      </c>
      <c r="R1747"/>
    </row>
    <row r="1748" spans="1:18" x14ac:dyDescent="0.25">
      <c r="A1748" s="180">
        <v>42984</v>
      </c>
      <c r="B1748">
        <v>2.1620231489999999</v>
      </c>
      <c r="C1748">
        <v>1.43350148155</v>
      </c>
      <c r="D1748" s="180">
        <v>42984</v>
      </c>
      <c r="E1748" s="173">
        <f t="shared" si="190"/>
        <v>0.50821131113326257</v>
      </c>
      <c r="F1748"/>
      <c r="M1748" s="180">
        <v>42984</v>
      </c>
      <c r="N1748">
        <v>15.716305237</v>
      </c>
      <c r="O1748">
        <v>16.681127595700001</v>
      </c>
      <c r="P1748" s="180">
        <v>42984</v>
      </c>
      <c r="Q1748" s="173">
        <f t="shared" si="189"/>
        <v>-5.7839157045277284E-2</v>
      </c>
      <c r="R1748"/>
    </row>
    <row r="1749" spans="1:18" x14ac:dyDescent="0.25">
      <c r="A1749" s="180">
        <v>42983</v>
      </c>
      <c r="B1749">
        <v>2.1376157500000001</v>
      </c>
      <c r="C1749">
        <v>1.4321783717500001</v>
      </c>
      <c r="D1749" s="180">
        <v>42983</v>
      </c>
      <c r="E1749" s="173">
        <f t="shared" si="190"/>
        <v>0.49256251327690115</v>
      </c>
      <c r="F1749"/>
      <c r="M1749" s="180">
        <v>42983</v>
      </c>
      <c r="N1749">
        <v>15.538881544000001</v>
      </c>
      <c r="O1749">
        <v>16.657397426349998</v>
      </c>
      <c r="P1749" s="180">
        <v>42983</v>
      </c>
      <c r="Q1749" s="173">
        <f t="shared" si="189"/>
        <v>-6.7148297763529388E-2</v>
      </c>
      <c r="R1749"/>
    </row>
    <row r="1750" spans="1:18" x14ac:dyDescent="0.25">
      <c r="A1750" s="180">
        <v>42979</v>
      </c>
      <c r="B1750">
        <v>2.2069012689999998</v>
      </c>
      <c r="C1750">
        <v>1.4750070211999999</v>
      </c>
      <c r="D1750" s="180">
        <v>42979</v>
      </c>
      <c r="E1750" s="173">
        <f t="shared" si="190"/>
        <v>0.4961971280682877</v>
      </c>
      <c r="F1750"/>
      <c r="M1750" s="180">
        <v>42979</v>
      </c>
      <c r="N1750">
        <v>16.042535900000001</v>
      </c>
      <c r="O1750">
        <v>17.18060354895</v>
      </c>
      <c r="P1750" s="180">
        <v>42979</v>
      </c>
      <c r="Q1750" s="173">
        <f t="shared" si="189"/>
        <v>-6.624142427287151E-2</v>
      </c>
      <c r="R1750"/>
    </row>
    <row r="1751" spans="1:18" x14ac:dyDescent="0.25">
      <c r="A1751" s="180">
        <v>42978</v>
      </c>
      <c r="B1751">
        <v>2.1797381960000002</v>
      </c>
      <c r="C1751">
        <v>1.4647190644500001</v>
      </c>
      <c r="D1751" s="180">
        <v>42978</v>
      </c>
      <c r="E1751" s="173">
        <f t="shared" si="190"/>
        <v>0.48816127877634252</v>
      </c>
      <c r="F1751"/>
      <c r="M1751" s="180">
        <v>42978</v>
      </c>
      <c r="N1751">
        <v>15.845080499</v>
      </c>
      <c r="O1751">
        <v>17.049698223</v>
      </c>
      <c r="P1751" s="180">
        <v>42978</v>
      </c>
      <c r="Q1751" s="173">
        <f t="shared" si="189"/>
        <v>-7.0653316454303797E-2</v>
      </c>
      <c r="R1751"/>
    </row>
    <row r="1752" spans="1:18" x14ac:dyDescent="0.25">
      <c r="A1752" s="180">
        <v>42977</v>
      </c>
      <c r="B1752">
        <v>2.1887925539999999</v>
      </c>
      <c r="C1752">
        <v>1.4665831085500001</v>
      </c>
      <c r="D1752" s="180">
        <v>42977</v>
      </c>
      <c r="E1752" s="173">
        <f t="shared" si="190"/>
        <v>0.49244358621042827</v>
      </c>
      <c r="F1752"/>
      <c r="M1752" s="180">
        <v>42977</v>
      </c>
      <c r="N1752">
        <v>15.910898966</v>
      </c>
      <c r="O1752">
        <v>17.076001382899999</v>
      </c>
      <c r="P1752" s="180">
        <v>42977</v>
      </c>
      <c r="Q1752" s="173">
        <f t="shared" si="189"/>
        <v>-6.8230400711184053E-2</v>
      </c>
      <c r="R1752"/>
    </row>
    <row r="1753" spans="1:18" x14ac:dyDescent="0.25">
      <c r="A1753" s="180">
        <v>42976</v>
      </c>
      <c r="B1753">
        <v>2.1698965029999999</v>
      </c>
      <c r="C1753">
        <v>1.4605274099500001</v>
      </c>
      <c r="D1753" s="180">
        <v>42976</v>
      </c>
      <c r="E1753" s="173">
        <f t="shared" si="190"/>
        <v>0.48569378994009055</v>
      </c>
      <c r="F1753"/>
      <c r="M1753" s="180">
        <v>42976</v>
      </c>
      <c r="N1753">
        <v>15.773538687</v>
      </c>
      <c r="O1753">
        <v>17.002469197700002</v>
      </c>
      <c r="P1753" s="180">
        <v>42976</v>
      </c>
      <c r="Q1753" s="173">
        <f t="shared" si="189"/>
        <v>-7.2279531661568558E-2</v>
      </c>
      <c r="R1753"/>
    </row>
    <row r="1754" spans="1:18" x14ac:dyDescent="0.25">
      <c r="A1754" s="180">
        <v>42975</v>
      </c>
      <c r="B1754">
        <v>2.1722585099999998</v>
      </c>
      <c r="C1754">
        <v>1.4720776421999999</v>
      </c>
      <c r="D1754" s="180">
        <v>42975</v>
      </c>
      <c r="E1754" s="173">
        <f t="shared" si="190"/>
        <v>0.47564126220515729</v>
      </c>
      <c r="F1754"/>
      <c r="M1754" s="180">
        <v>42975</v>
      </c>
      <c r="N1754">
        <v>15.790708722</v>
      </c>
      <c r="O1754">
        <v>17.133834651450002</v>
      </c>
      <c r="P1754" s="180">
        <v>42975</v>
      </c>
      <c r="Q1754" s="173">
        <f t="shared" si="189"/>
        <v>-7.8390270291089567E-2</v>
      </c>
      <c r="R1754"/>
    </row>
    <row r="1755" spans="1:18" x14ac:dyDescent="0.25">
      <c r="A1755" s="180">
        <v>42972</v>
      </c>
      <c r="B1755">
        <v>2.1915482279999998</v>
      </c>
      <c r="C1755">
        <v>1.48101703425</v>
      </c>
      <c r="D1755" s="180">
        <v>42972</v>
      </c>
      <c r="E1755" s="173">
        <f t="shared" si="190"/>
        <v>0.47975896111810695</v>
      </c>
      <c r="F1755"/>
      <c r="M1755" s="180">
        <v>42972</v>
      </c>
      <c r="N1755">
        <v>15.930930673000001</v>
      </c>
      <c r="O1755">
        <v>17.253475272149998</v>
      </c>
      <c r="P1755" s="180">
        <v>42972</v>
      </c>
      <c r="Q1755" s="173">
        <f t="shared" si="189"/>
        <v>-7.6653809060995753E-2</v>
      </c>
      <c r="R1755"/>
    </row>
    <row r="1756" spans="1:18" x14ac:dyDescent="0.25">
      <c r="A1756" s="180">
        <v>42971</v>
      </c>
      <c r="B1756">
        <v>2.1821002030000001</v>
      </c>
      <c r="C1756">
        <v>1.4735029580000001</v>
      </c>
      <c r="D1756" s="180">
        <v>42971</v>
      </c>
      <c r="E1756" s="173">
        <f t="shared" si="190"/>
        <v>0.48089299119004547</v>
      </c>
      <c r="F1756"/>
      <c r="M1756" s="180">
        <v>42971</v>
      </c>
      <c r="N1756">
        <v>15.862250533999999</v>
      </c>
      <c r="O1756">
        <v>17.163072984999999</v>
      </c>
      <c r="P1756" s="180">
        <v>42971</v>
      </c>
      <c r="Q1756" s="173">
        <f t="shared" si="189"/>
        <v>-7.5791931441233112E-2</v>
      </c>
      <c r="R1756"/>
    </row>
    <row r="1757" spans="1:18" x14ac:dyDescent="0.25">
      <c r="A1757" s="180">
        <v>42970</v>
      </c>
      <c r="B1757">
        <v>2.1691091679999999</v>
      </c>
      <c r="C1757">
        <v>1.4665448956</v>
      </c>
      <c r="D1757" s="180">
        <v>42970</v>
      </c>
      <c r="E1757" s="173">
        <f t="shared" si="190"/>
        <v>0.47906086919525454</v>
      </c>
      <c r="F1757"/>
      <c r="M1757" s="180">
        <v>42970</v>
      </c>
      <c r="N1757">
        <v>15.767815342</v>
      </c>
      <c r="O1757">
        <v>17.075780806899999</v>
      </c>
      <c r="P1757" s="180">
        <v>42970</v>
      </c>
      <c r="Q1757" s="173">
        <f t="shared" si="189"/>
        <v>-7.6597695864746324E-2</v>
      </c>
      <c r="R1757"/>
    </row>
    <row r="1758" spans="1:18" x14ac:dyDescent="0.25">
      <c r="A1758" s="180">
        <v>42969</v>
      </c>
      <c r="B1758">
        <v>2.1722585099999998</v>
      </c>
      <c r="C1758">
        <v>1.46275787645</v>
      </c>
      <c r="D1758" s="180">
        <v>42969</v>
      </c>
      <c r="E1758" s="173">
        <f t="shared" si="190"/>
        <v>0.48504311272067996</v>
      </c>
      <c r="F1758"/>
      <c r="M1758" s="180">
        <v>42969</v>
      </c>
      <c r="N1758">
        <v>15.790708722</v>
      </c>
      <c r="O1758">
        <v>17.032979683600001</v>
      </c>
      <c r="P1758" s="180">
        <v>42969</v>
      </c>
      <c r="Q1758" s="173">
        <f t="shared" si="189"/>
        <v>-7.293327325436233E-2</v>
      </c>
      <c r="R1758"/>
    </row>
    <row r="1759" spans="1:18" x14ac:dyDescent="0.25">
      <c r="A1759" s="180">
        <v>42968</v>
      </c>
      <c r="B1759">
        <v>2.1521814560000001</v>
      </c>
      <c r="C1759">
        <v>1.4490661525999999</v>
      </c>
      <c r="D1759" s="180">
        <v>42968</v>
      </c>
      <c r="E1759" s="173">
        <f t="shared" si="190"/>
        <v>0.48521960307914808</v>
      </c>
      <c r="F1759"/>
      <c r="M1759" s="180">
        <v>42968</v>
      </c>
      <c r="N1759">
        <v>15.644763426000001</v>
      </c>
      <c r="O1759">
        <v>16.871322839249999</v>
      </c>
      <c r="P1759" s="180">
        <v>42968</v>
      </c>
      <c r="Q1759" s="173">
        <f t="shared" si="189"/>
        <v>-7.2700844203899037E-2</v>
      </c>
      <c r="R1759"/>
    </row>
    <row r="1760" spans="1:18" x14ac:dyDescent="0.25">
      <c r="A1760" s="180">
        <v>42965</v>
      </c>
      <c r="B1760">
        <v>2.1462764399999998</v>
      </c>
      <c r="C1760">
        <v>1.4544972065999999</v>
      </c>
      <c r="D1760" s="180">
        <v>42965</v>
      </c>
      <c r="E1760" s="173">
        <f t="shared" si="190"/>
        <v>0.47561399929882819</v>
      </c>
      <c r="F1760"/>
      <c r="M1760" s="180">
        <v>42965</v>
      </c>
      <c r="N1760">
        <v>15.601838338</v>
      </c>
      <c r="O1760">
        <v>16.940199763550002</v>
      </c>
      <c r="P1760" s="180">
        <v>42965</v>
      </c>
      <c r="Q1760" s="173">
        <f t="shared" si="189"/>
        <v>-7.9005055680024236E-2</v>
      </c>
      <c r="R1760"/>
    </row>
    <row r="1761" spans="1:18" x14ac:dyDescent="0.25">
      <c r="A1761" s="180">
        <v>42964</v>
      </c>
      <c r="B1761">
        <v>2.1533624589999998</v>
      </c>
      <c r="C1761">
        <v>1.4518728121</v>
      </c>
      <c r="D1761" s="180">
        <v>42964</v>
      </c>
      <c r="E1761" s="173">
        <f t="shared" si="190"/>
        <v>0.48316191408347942</v>
      </c>
      <c r="F1761"/>
      <c r="M1761" s="180">
        <v>42964</v>
      </c>
      <c r="N1761">
        <v>15.653348443000001</v>
      </c>
      <c r="O1761">
        <v>16.914246154699999</v>
      </c>
      <c r="P1761" s="180">
        <v>42964</v>
      </c>
      <c r="Q1761" s="173">
        <f t="shared" si="189"/>
        <v>-7.454649176603298E-2</v>
      </c>
      <c r="R1761"/>
    </row>
    <row r="1762" spans="1:18" x14ac:dyDescent="0.25">
      <c r="A1762" s="180">
        <v>42963</v>
      </c>
      <c r="B1762">
        <v>2.2167429630000002</v>
      </c>
      <c r="C1762">
        <v>1.4939223369000001</v>
      </c>
      <c r="D1762" s="180">
        <v>42963</v>
      </c>
      <c r="E1762" s="173">
        <f t="shared" si="190"/>
        <v>0.48384083177972065</v>
      </c>
      <c r="F1762"/>
      <c r="M1762" s="180">
        <v>42963</v>
      </c>
      <c r="N1762">
        <v>16.114077712</v>
      </c>
      <c r="O1762">
        <v>17.399679621699999</v>
      </c>
      <c r="P1762" s="180">
        <v>42963</v>
      </c>
      <c r="Q1762" s="173">
        <f t="shared" si="189"/>
        <v>-7.3886527663225537E-2</v>
      </c>
      <c r="R1762"/>
    </row>
    <row r="1763" spans="1:18" x14ac:dyDescent="0.25">
      <c r="A1763" s="180">
        <v>42962</v>
      </c>
      <c r="B1763">
        <v>2.2281593270000002</v>
      </c>
      <c r="C1763">
        <v>1.4972361536500001</v>
      </c>
      <c r="D1763" s="180">
        <v>42962</v>
      </c>
      <c r="E1763" s="173">
        <f t="shared" si="190"/>
        <v>0.4881816215619274</v>
      </c>
      <c r="F1763"/>
      <c r="M1763" s="180">
        <v>42962</v>
      </c>
      <c r="N1763">
        <v>16.197066212999999</v>
      </c>
      <c r="O1763">
        <v>17.437171360299999</v>
      </c>
      <c r="P1763" s="180">
        <v>42962</v>
      </c>
      <c r="Q1763" s="173">
        <f t="shared" si="189"/>
        <v>-7.111848141398687E-2</v>
      </c>
      <c r="R1763"/>
    </row>
    <row r="1764" spans="1:18" x14ac:dyDescent="0.25">
      <c r="A1764" s="180">
        <v>42961</v>
      </c>
      <c r="B1764">
        <v>2.2171366300000002</v>
      </c>
      <c r="C1764">
        <v>1.5033011116999999</v>
      </c>
      <c r="D1764" s="180">
        <v>42961</v>
      </c>
      <c r="E1764" s="173">
        <f t="shared" si="190"/>
        <v>0.47484533387510319</v>
      </c>
      <c r="F1764"/>
      <c r="M1764" s="180">
        <v>42961</v>
      </c>
      <c r="N1764">
        <v>16.116939383999998</v>
      </c>
      <c r="O1764">
        <v>17.51121988945</v>
      </c>
      <c r="P1764" s="180">
        <v>42961</v>
      </c>
      <c r="Q1764" s="173">
        <f t="shared" si="189"/>
        <v>-7.9622123087496346E-2</v>
      </c>
      <c r="R1764"/>
    </row>
    <row r="1765" spans="1:18" x14ac:dyDescent="0.25">
      <c r="A1765" s="180">
        <v>42958</v>
      </c>
      <c r="B1765">
        <v>2.1655661579999999</v>
      </c>
      <c r="C1765">
        <v>1.4723503635999999</v>
      </c>
      <c r="D1765" s="180">
        <v>42958</v>
      </c>
      <c r="E1765" s="173">
        <f t="shared" si="190"/>
        <v>0.47082257833321595</v>
      </c>
      <c r="F1765"/>
      <c r="M1765" s="180">
        <v>42958</v>
      </c>
      <c r="N1765">
        <v>15.74206029</v>
      </c>
      <c r="O1765">
        <v>17.1461419165</v>
      </c>
      <c r="P1765" s="180">
        <v>42958</v>
      </c>
      <c r="Q1765" s="173">
        <f t="shared" si="189"/>
        <v>-8.188907063395004E-2</v>
      </c>
      <c r="R1765"/>
    </row>
    <row r="1766" spans="1:18" x14ac:dyDescent="0.25">
      <c r="A1766" s="180">
        <v>42957</v>
      </c>
      <c r="B1766">
        <v>2.1683218320000002</v>
      </c>
      <c r="C1766">
        <v>1.4854118378500001</v>
      </c>
      <c r="D1766" s="180">
        <v>42957</v>
      </c>
      <c r="E1766" s="173">
        <f t="shared" si="190"/>
        <v>0.45974454811027415</v>
      </c>
      <c r="F1766"/>
      <c r="M1766" s="180">
        <v>42957</v>
      </c>
      <c r="N1766">
        <v>15.762091997000001</v>
      </c>
      <c r="O1766">
        <v>17.306852534250002</v>
      </c>
      <c r="P1766" s="180">
        <v>42957</v>
      </c>
      <c r="Q1766" s="173">
        <f t="shared" si="189"/>
        <v>-8.9257161820321923E-2</v>
      </c>
      <c r="R1766"/>
    </row>
    <row r="1767" spans="1:18" x14ac:dyDescent="0.25">
      <c r="A1767" s="180">
        <v>42956</v>
      </c>
      <c r="B1767">
        <v>2.2470553770000001</v>
      </c>
      <c r="C1767">
        <v>1.5294806072</v>
      </c>
      <c r="D1767" s="180">
        <v>42956</v>
      </c>
      <c r="E1767" s="173">
        <f t="shared" si="190"/>
        <v>0.46916238520582149</v>
      </c>
      <c r="F1767"/>
      <c r="M1767" s="180">
        <v>42956</v>
      </c>
      <c r="N1767">
        <v>16.334426491999999</v>
      </c>
      <c r="O1767">
        <v>17.7394956652</v>
      </c>
      <c r="P1767" s="180">
        <v>42956</v>
      </c>
      <c r="Q1767" s="173">
        <f t="shared" si="189"/>
        <v>-7.9205700078405245E-2</v>
      </c>
      <c r="R1767"/>
    </row>
    <row r="1768" spans="1:18" x14ac:dyDescent="0.25">
      <c r="A1768" s="180">
        <v>42955</v>
      </c>
      <c r="B1768">
        <v>2.3415553720000002</v>
      </c>
      <c r="C1768">
        <v>1.5501171109</v>
      </c>
      <c r="D1768" s="180">
        <v>42955</v>
      </c>
      <c r="E1768" s="173">
        <f t="shared" si="190"/>
        <v>0.51056675365675441</v>
      </c>
      <c r="F1768"/>
      <c r="M1768" s="180">
        <v>42955</v>
      </c>
      <c r="N1768">
        <v>17.017968972999999</v>
      </c>
      <c r="O1768">
        <v>18.30987110465</v>
      </c>
      <c r="P1768" s="180">
        <v>42955</v>
      </c>
      <c r="Q1768" s="173">
        <f t="shared" si="189"/>
        <v>-7.0557685756832453E-2</v>
      </c>
      <c r="R1768"/>
    </row>
    <row r="1769" spans="1:18" x14ac:dyDescent="0.25">
      <c r="A1769" s="180">
        <v>42954</v>
      </c>
      <c r="B1769">
        <v>2.3407451460000002</v>
      </c>
      <c r="C1769">
        <v>1.5478326392999999</v>
      </c>
      <c r="D1769" s="180">
        <v>42954</v>
      </c>
      <c r="E1769" s="173">
        <f t="shared" si="190"/>
        <v>0.51227276552237022</v>
      </c>
      <c r="F1769"/>
      <c r="M1769" s="180">
        <v>42954</v>
      </c>
      <c r="N1769">
        <v>17.012080402999999</v>
      </c>
      <c r="O1769">
        <v>18.349510657050001</v>
      </c>
      <c r="P1769" s="180">
        <v>42954</v>
      </c>
      <c r="Q1769" s="173">
        <f t="shared" si="189"/>
        <v>-7.2886426185766018E-2</v>
      </c>
      <c r="R1769"/>
    </row>
    <row r="1770" spans="1:18" x14ac:dyDescent="0.25">
      <c r="A1770" s="180">
        <v>42951</v>
      </c>
      <c r="B1770">
        <v>2.35208832</v>
      </c>
      <c r="C1770">
        <v>1.5457278032999999</v>
      </c>
      <c r="D1770" s="180">
        <v>42951</v>
      </c>
      <c r="E1770" s="173">
        <f t="shared" si="190"/>
        <v>0.52167044868992307</v>
      </c>
      <c r="F1770"/>
      <c r="M1770" s="180">
        <v>42951</v>
      </c>
      <c r="N1770">
        <v>17.094520391</v>
      </c>
      <c r="O1770">
        <v>18.616985866299999</v>
      </c>
      <c r="P1770" s="180">
        <v>42951</v>
      </c>
      <c r="Q1770" s="173">
        <f t="shared" si="189"/>
        <v>-8.1778301075896911E-2</v>
      </c>
      <c r="R1770"/>
    </row>
    <row r="1771" spans="1:18" x14ac:dyDescent="0.25">
      <c r="A1771" s="180">
        <v>42950</v>
      </c>
      <c r="B1771">
        <v>2.3079309609999998</v>
      </c>
      <c r="C1771">
        <v>1.5396912630499999</v>
      </c>
      <c r="D1771" s="180">
        <v>42950</v>
      </c>
      <c r="E1771" s="173">
        <f t="shared" si="190"/>
        <v>0.49895697688650981</v>
      </c>
      <c r="F1771"/>
      <c r="M1771" s="180">
        <v>42950</v>
      </c>
      <c r="N1771">
        <v>16.773593294000001</v>
      </c>
      <c r="O1771">
        <v>18.678926634749999</v>
      </c>
      <c r="P1771" s="180">
        <v>42950</v>
      </c>
      <c r="Q1771" s="173">
        <f t="shared" si="189"/>
        <v>-0.10200443408805641</v>
      </c>
      <c r="R1771"/>
    </row>
    <row r="1772" spans="1:18" x14ac:dyDescent="0.25">
      <c r="A1772" s="180">
        <v>42949</v>
      </c>
      <c r="B1772">
        <v>2.319679249</v>
      </c>
      <c r="C1772">
        <v>1.55154485845</v>
      </c>
      <c r="D1772" s="180">
        <v>42949</v>
      </c>
      <c r="E1772" s="173">
        <f t="shared" si="190"/>
        <v>0.4950771396434967</v>
      </c>
      <c r="F1772"/>
      <c r="M1772" s="180">
        <v>42949</v>
      </c>
      <c r="N1772">
        <v>16.858977567</v>
      </c>
      <c r="O1772">
        <v>18.8149263004</v>
      </c>
      <c r="P1772" s="180">
        <v>42949</v>
      </c>
      <c r="Q1772" s="173">
        <f t="shared" si="189"/>
        <v>-0.10395728913157724</v>
      </c>
      <c r="R1772"/>
    </row>
    <row r="1773" spans="1:18" x14ac:dyDescent="0.25">
      <c r="A1773" s="180">
        <v>42948</v>
      </c>
      <c r="B1773">
        <v>2.349252527</v>
      </c>
      <c r="C1773">
        <v>1.5468071777000001</v>
      </c>
      <c r="D1773" s="180">
        <v>42948</v>
      </c>
      <c r="E1773" s="173">
        <f t="shared" si="190"/>
        <v>0.51877529459953953</v>
      </c>
      <c r="F1773"/>
      <c r="M1773" s="180">
        <v>42948</v>
      </c>
      <c r="N1773">
        <v>17.073910393999999</v>
      </c>
      <c r="O1773">
        <v>18.763898370949999</v>
      </c>
      <c r="P1773" s="180">
        <v>42948</v>
      </c>
      <c r="Q1773" s="173">
        <f t="shared" si="189"/>
        <v>-9.0065931052281528E-2</v>
      </c>
      <c r="R1773"/>
    </row>
    <row r="1774" spans="1:18" x14ac:dyDescent="0.25">
      <c r="A1774" s="180">
        <v>42947</v>
      </c>
      <c r="B1774">
        <v>2.3083360750000002</v>
      </c>
      <c r="C1774">
        <v>1.540646491</v>
      </c>
      <c r="D1774" s="180">
        <v>42947</v>
      </c>
      <c r="E1774" s="173">
        <f t="shared" si="190"/>
        <v>0.49829054782171978</v>
      </c>
      <c r="F1774"/>
      <c r="M1774" s="180">
        <v>42947</v>
      </c>
      <c r="N1774">
        <v>16.776537578999999</v>
      </c>
      <c r="O1774">
        <v>18.736169636549999</v>
      </c>
      <c r="P1774" s="180">
        <v>42947</v>
      </c>
      <c r="Q1774" s="173">
        <f t="shared" si="189"/>
        <v>-0.10459085798023539</v>
      </c>
      <c r="R1774"/>
    </row>
    <row r="1775" spans="1:18" x14ac:dyDescent="0.25">
      <c r="A1775" s="180">
        <v>42944</v>
      </c>
      <c r="B1775">
        <v>2.2937519929999999</v>
      </c>
      <c r="C1775">
        <v>1.5346800423</v>
      </c>
      <c r="D1775" s="180">
        <v>42944</v>
      </c>
      <c r="E1775" s="173">
        <f t="shared" si="190"/>
        <v>0.49461251190990346</v>
      </c>
      <c r="F1775"/>
      <c r="M1775" s="180">
        <v>42944</v>
      </c>
      <c r="N1775">
        <v>16.670543308999999</v>
      </c>
      <c r="O1775">
        <v>18.67838391615</v>
      </c>
      <c r="P1775" s="180">
        <v>42944</v>
      </c>
      <c r="Q1775" s="173">
        <f t="shared" si="189"/>
        <v>-0.10749541374475927</v>
      </c>
      <c r="R1775"/>
    </row>
    <row r="1776" spans="1:18" x14ac:dyDescent="0.25">
      <c r="A1776" s="180">
        <v>42943</v>
      </c>
      <c r="B1776">
        <v>2.3115769820000001</v>
      </c>
      <c r="C1776">
        <v>1.5552442497500001</v>
      </c>
      <c r="D1776" s="180">
        <v>42943</v>
      </c>
      <c r="E1776" s="173">
        <f t="shared" si="190"/>
        <v>0.48631122241511437</v>
      </c>
      <c r="F1776"/>
      <c r="M1776" s="180">
        <v>42943</v>
      </c>
      <c r="N1776">
        <v>16.800091861999999</v>
      </c>
      <c r="O1776">
        <v>18.880286446149999</v>
      </c>
      <c r="P1776" s="180">
        <v>42943</v>
      </c>
      <c r="Q1776" s="173">
        <f t="shared" si="189"/>
        <v>-0.11017812627383024</v>
      </c>
      <c r="R1776"/>
    </row>
    <row r="1777" spans="1:18" x14ac:dyDescent="0.25">
      <c r="A1777" s="180">
        <v>42942</v>
      </c>
      <c r="B1777">
        <v>2.3245406100000001</v>
      </c>
      <c r="C1777">
        <v>1.5571094615500001</v>
      </c>
      <c r="D1777" s="180">
        <v>42942</v>
      </c>
      <c r="E1777" s="173">
        <f t="shared" si="190"/>
        <v>0.49285626181095377</v>
      </c>
      <c r="F1777"/>
      <c r="M1777" s="180">
        <v>42942</v>
      </c>
      <c r="N1777">
        <v>16.894308990999999</v>
      </c>
      <c r="O1777">
        <v>18.878155053699999</v>
      </c>
      <c r="P1777" s="180">
        <v>42942</v>
      </c>
      <c r="Q1777" s="173">
        <f t="shared" si="189"/>
        <v>-0.10508686135148458</v>
      </c>
      <c r="R1777"/>
    </row>
    <row r="1778" spans="1:18" x14ac:dyDescent="0.25">
      <c r="A1778" s="180">
        <v>42941</v>
      </c>
      <c r="B1778">
        <v>2.384497391</v>
      </c>
      <c r="C1778">
        <v>1.58941803225</v>
      </c>
      <c r="D1778" s="180">
        <v>42941</v>
      </c>
      <c r="E1778" s="173">
        <f t="shared" si="190"/>
        <v>0.50023300517389735</v>
      </c>
      <c r="F1778"/>
      <c r="M1778" s="180">
        <v>42941</v>
      </c>
      <c r="N1778">
        <v>17.330063213999999</v>
      </c>
      <c r="O1778">
        <v>19.26162549475</v>
      </c>
      <c r="P1778" s="180">
        <v>42941</v>
      </c>
      <c r="Q1778" s="173">
        <f t="shared" si="189"/>
        <v>-0.10028033621962344</v>
      </c>
      <c r="R1778"/>
    </row>
    <row r="1779" spans="1:18" x14ac:dyDescent="0.25">
      <c r="A1779" s="180">
        <v>42940</v>
      </c>
      <c r="B1779">
        <v>2.3379093520000001</v>
      </c>
      <c r="C1779">
        <v>1.5673227341</v>
      </c>
      <c r="D1779" s="180">
        <v>42940</v>
      </c>
      <c r="E1779" s="173">
        <f t="shared" si="190"/>
        <v>0.49165790882405097</v>
      </c>
      <c r="F1779"/>
      <c r="M1779" s="180">
        <v>42940</v>
      </c>
      <c r="N1779">
        <v>16.991470406000001</v>
      </c>
      <c r="O1779">
        <v>18.974366730549999</v>
      </c>
      <c r="P1779" s="180">
        <v>42940</v>
      </c>
      <c r="Q1779" s="173">
        <f t="shared" si="189"/>
        <v>-0.10450395276472664</v>
      </c>
      <c r="R1779"/>
    </row>
    <row r="1780" spans="1:18" x14ac:dyDescent="0.25">
      <c r="A1780" s="180">
        <v>42937</v>
      </c>
      <c r="B1780">
        <v>2.3091463010000002</v>
      </c>
      <c r="C1780">
        <v>1.5483964003499999</v>
      </c>
      <c r="D1780" s="180">
        <v>42937</v>
      </c>
      <c r="E1780" s="173">
        <f t="shared" si="190"/>
        <v>0.49131469207629269</v>
      </c>
      <c r="F1780"/>
      <c r="M1780" s="180">
        <v>42937</v>
      </c>
      <c r="N1780">
        <v>16.782426149999999</v>
      </c>
      <c r="O1780">
        <v>18.75511260695</v>
      </c>
      <c r="P1780" s="180">
        <v>42937</v>
      </c>
      <c r="Q1780" s="173">
        <f t="shared" si="189"/>
        <v>-0.10518126434596778</v>
      </c>
      <c r="R1780"/>
    </row>
    <row r="1781" spans="1:18" x14ac:dyDescent="0.25">
      <c r="A1781" s="180">
        <v>42936</v>
      </c>
      <c r="B1781">
        <v>2.32575595</v>
      </c>
      <c r="C1781">
        <v>1.5678745511000001</v>
      </c>
      <c r="D1781" s="180">
        <v>42936</v>
      </c>
      <c r="E1781" s="173">
        <f t="shared" si="190"/>
        <v>0.48338140214616049</v>
      </c>
      <c r="F1781"/>
      <c r="M1781" s="180">
        <v>42936</v>
      </c>
      <c r="N1781">
        <v>16.903141847000001</v>
      </c>
      <c r="O1781">
        <v>19.021342339250001</v>
      </c>
      <c r="P1781" s="180">
        <v>42936</v>
      </c>
      <c r="Q1781" s="173">
        <f t="shared" si="189"/>
        <v>-0.11135914881670332</v>
      </c>
      <c r="R1781"/>
    </row>
    <row r="1782" spans="1:18" x14ac:dyDescent="0.25">
      <c r="A1782" s="180">
        <v>42935</v>
      </c>
      <c r="B1782">
        <v>2.321704816</v>
      </c>
      <c r="C1782">
        <v>1.5700249231000001</v>
      </c>
      <c r="D1782" s="180">
        <v>42935</v>
      </c>
      <c r="E1782" s="173">
        <f t="shared" si="190"/>
        <v>0.47876940158110021</v>
      </c>
      <c r="F1782"/>
      <c r="M1782" s="180">
        <v>42935</v>
      </c>
      <c r="N1782">
        <v>16.873698994000002</v>
      </c>
      <c r="O1782">
        <v>19.060822621700002</v>
      </c>
      <c r="P1782" s="180">
        <v>42935</v>
      </c>
      <c r="Q1782" s="173">
        <f t="shared" si="189"/>
        <v>-0.11474445101913101</v>
      </c>
      <c r="R1782"/>
    </row>
    <row r="1783" spans="1:18" x14ac:dyDescent="0.25">
      <c r="A1783" s="180">
        <v>42934</v>
      </c>
      <c r="B1783">
        <v>2.322920157</v>
      </c>
      <c r="C1783">
        <v>1.5703648123</v>
      </c>
      <c r="D1783" s="180">
        <v>42934</v>
      </c>
      <c r="E1783" s="173">
        <f t="shared" si="190"/>
        <v>0.47922325997472298</v>
      </c>
      <c r="F1783"/>
      <c r="M1783" s="180">
        <v>42934</v>
      </c>
      <c r="N1783">
        <v>16.882531849999999</v>
      </c>
      <c r="O1783">
        <v>19.060977751999999</v>
      </c>
      <c r="P1783" s="180">
        <v>42934</v>
      </c>
      <c r="Q1783" s="173">
        <f t="shared" si="189"/>
        <v>-0.11428825584623661</v>
      </c>
      <c r="R1783"/>
    </row>
    <row r="1784" spans="1:18" x14ac:dyDescent="0.25">
      <c r="A1784" s="180">
        <v>42933</v>
      </c>
      <c r="B1784">
        <v>2.3285917440000001</v>
      </c>
      <c r="C1784">
        <v>1.57455724925</v>
      </c>
      <c r="D1784" s="180">
        <v>42933</v>
      </c>
      <c r="E1784" s="173">
        <f t="shared" si="190"/>
        <v>0.47888668075369456</v>
      </c>
      <c r="F1784"/>
      <c r="M1784" s="180">
        <v>42933</v>
      </c>
      <c r="N1784">
        <v>16.923751844000002</v>
      </c>
      <c r="O1784">
        <v>19.112757800400001</v>
      </c>
      <c r="P1784" s="180">
        <v>42933</v>
      </c>
      <c r="Q1784" s="173">
        <f t="shared" si="189"/>
        <v>-0.11453114088821795</v>
      </c>
      <c r="R1784"/>
    </row>
    <row r="1785" spans="1:18" x14ac:dyDescent="0.25">
      <c r="A1785" s="180">
        <v>42930</v>
      </c>
      <c r="B1785">
        <v>2.32575595</v>
      </c>
      <c r="C1785">
        <v>1.5710359566500001</v>
      </c>
      <c r="D1785" s="180">
        <v>42930</v>
      </c>
      <c r="E1785" s="173">
        <f t="shared" si="190"/>
        <v>0.48039638440823967</v>
      </c>
      <c r="F1785"/>
      <c r="M1785" s="180">
        <v>42930</v>
      </c>
      <c r="N1785">
        <v>16.903141847000001</v>
      </c>
      <c r="O1785">
        <v>19.07609026095</v>
      </c>
      <c r="P1785" s="180">
        <v>42930</v>
      </c>
      <c r="Q1785" s="173">
        <f t="shared" si="189"/>
        <v>-0.11390952675445065</v>
      </c>
      <c r="R1785"/>
    </row>
    <row r="1786" spans="1:18" x14ac:dyDescent="0.25">
      <c r="A1786" s="180">
        <v>42929</v>
      </c>
      <c r="B1786">
        <v>2.3682928560000001</v>
      </c>
      <c r="C1786">
        <v>1.5752394680999999</v>
      </c>
      <c r="D1786" s="180">
        <v>42929</v>
      </c>
      <c r="E1786" s="173">
        <f t="shared" si="190"/>
        <v>0.50344941449223213</v>
      </c>
      <c r="F1786"/>
      <c r="M1786" s="180">
        <v>42929</v>
      </c>
      <c r="N1786">
        <v>17.212291801999999</v>
      </c>
      <c r="O1786">
        <v>19.147456686649999</v>
      </c>
      <c r="P1786" s="180">
        <v>42929</v>
      </c>
      <c r="Q1786" s="173">
        <f t="shared" si="189"/>
        <v>-0.10106641922836868</v>
      </c>
      <c r="R1786"/>
    </row>
    <row r="1787" spans="1:18" x14ac:dyDescent="0.25">
      <c r="A1787" s="180">
        <v>42928</v>
      </c>
      <c r="B1787">
        <v>2.360190588</v>
      </c>
      <c r="C1787">
        <v>1.5709470677499999</v>
      </c>
      <c r="D1787" s="180">
        <v>42928</v>
      </c>
      <c r="E1787" s="173">
        <f t="shared" si="190"/>
        <v>0.50239981757017427</v>
      </c>
      <c r="F1787"/>
      <c r="M1787" s="180">
        <v>42928</v>
      </c>
      <c r="N1787">
        <v>17.153406096000001</v>
      </c>
      <c r="O1787">
        <v>19.090088327949999</v>
      </c>
      <c r="P1787" s="180">
        <v>42928</v>
      </c>
      <c r="Q1787" s="173">
        <f t="shared" si="189"/>
        <v>-0.1014496213259779</v>
      </c>
      <c r="R1787"/>
    </row>
    <row r="1788" spans="1:18" x14ac:dyDescent="0.25">
      <c r="A1788" s="180">
        <v>42927</v>
      </c>
      <c r="B1788">
        <v>2.3670775160000002</v>
      </c>
      <c r="C1788">
        <v>1.5723623387500001</v>
      </c>
      <c r="D1788" s="180">
        <v>42927</v>
      </c>
      <c r="E1788" s="173">
        <f t="shared" si="190"/>
        <v>0.5054275071748312</v>
      </c>
      <c r="F1788"/>
      <c r="M1788" s="180">
        <v>42927</v>
      </c>
      <c r="N1788">
        <v>17.203458946000001</v>
      </c>
      <c r="O1788">
        <v>19.1105101058</v>
      </c>
      <c r="P1788" s="180">
        <v>42927</v>
      </c>
      <c r="Q1788" s="173">
        <f t="shared" si="189"/>
        <v>-9.9790698900350763E-2</v>
      </c>
      <c r="R1788"/>
    </row>
    <row r="1789" spans="1:18" x14ac:dyDescent="0.25">
      <c r="A1789" s="180">
        <v>42926</v>
      </c>
      <c r="B1789">
        <v>2.3897638649999999</v>
      </c>
      <c r="C1789">
        <v>1.5748429853499999</v>
      </c>
      <c r="D1789" s="180">
        <v>42926</v>
      </c>
      <c r="E1789" s="173">
        <f t="shared" si="190"/>
        <v>0.5174616690240319</v>
      </c>
      <c r="F1789"/>
      <c r="M1789" s="180">
        <v>42926</v>
      </c>
      <c r="N1789">
        <v>17.368338923</v>
      </c>
      <c r="O1789">
        <v>19.133512690450001</v>
      </c>
      <c r="P1789" s="180">
        <v>42926</v>
      </c>
      <c r="Q1789" s="173">
        <f t="shared" si="189"/>
        <v>-9.2255603871997965E-2</v>
      </c>
      <c r="R1789"/>
    </row>
    <row r="1790" spans="1:18" x14ac:dyDescent="0.25">
      <c r="A1790" s="180">
        <v>42923</v>
      </c>
      <c r="B1790">
        <v>2.4055632870000001</v>
      </c>
      <c r="C1790">
        <v>1.5846975005499999</v>
      </c>
      <c r="D1790" s="180">
        <v>42923</v>
      </c>
      <c r="E1790" s="173">
        <f t="shared" si="190"/>
        <v>0.51799525535006075</v>
      </c>
      <c r="F1790"/>
      <c r="M1790" s="180">
        <v>42923</v>
      </c>
      <c r="N1790">
        <v>17.483166049000001</v>
      </c>
      <c r="O1790">
        <v>19.24525998415</v>
      </c>
      <c r="P1790" s="180">
        <v>42923</v>
      </c>
      <c r="Q1790" s="173">
        <f t="shared" si="189"/>
        <v>-9.1559892493072212E-2</v>
      </c>
      <c r="R1790"/>
    </row>
    <row r="1791" spans="1:18" x14ac:dyDescent="0.25">
      <c r="A1791" s="180">
        <v>42922</v>
      </c>
      <c r="B1791">
        <v>2.4124502149999998</v>
      </c>
      <c r="C1791">
        <v>1.5755926790999999</v>
      </c>
      <c r="D1791" s="180">
        <v>42922</v>
      </c>
      <c r="E1791" s="173">
        <f t="shared" si="190"/>
        <v>0.53113824848311963</v>
      </c>
      <c r="F1791"/>
      <c r="M1791" s="180">
        <v>42922</v>
      </c>
      <c r="N1791">
        <v>17.533218899000001</v>
      </c>
      <c r="O1791">
        <v>19.131783575650001</v>
      </c>
      <c r="P1791" s="180">
        <v>42922</v>
      </c>
      <c r="Q1791" s="173">
        <f t="shared" ref="Q1791:Q1854" si="191">(N1791-O1791)/O1791</f>
        <v>-8.3555444286155037E-2</v>
      </c>
      <c r="R1791"/>
    </row>
    <row r="1792" spans="1:18" x14ac:dyDescent="0.25">
      <c r="A1792" s="180">
        <v>42921</v>
      </c>
      <c r="B1792">
        <v>2.4331109980000001</v>
      </c>
      <c r="C1792">
        <v>1.59030298595</v>
      </c>
      <c r="D1792" s="180">
        <v>42921</v>
      </c>
      <c r="E1792" s="173">
        <f t="shared" ref="E1792:E1855" si="192">(B1792-C1792)/C1792</f>
        <v>0.529966943089484</v>
      </c>
      <c r="F1792"/>
      <c r="M1792" s="180">
        <v>42921</v>
      </c>
      <c r="N1792">
        <v>17.683377449000002</v>
      </c>
      <c r="O1792">
        <v>19.314086280049999</v>
      </c>
      <c r="P1792" s="180">
        <v>42921</v>
      </c>
      <c r="Q1792" s="173">
        <f t="shared" si="191"/>
        <v>-8.4431062769684165E-2</v>
      </c>
      <c r="R1792"/>
    </row>
    <row r="1793" spans="1:18" x14ac:dyDescent="0.25">
      <c r="A1793" s="180">
        <v>42919</v>
      </c>
      <c r="B1793">
        <v>2.4278445240000002</v>
      </c>
      <c r="C1793">
        <v>1.59360273565</v>
      </c>
      <c r="D1793" s="180">
        <v>42919</v>
      </c>
      <c r="E1793" s="173">
        <f t="shared" si="192"/>
        <v>0.52349419945600739</v>
      </c>
      <c r="F1793"/>
      <c r="M1793" s="180">
        <v>42919</v>
      </c>
      <c r="N1793">
        <v>17.645101740000001</v>
      </c>
      <c r="O1793">
        <v>19.34885593185</v>
      </c>
      <c r="P1793" s="180">
        <v>42919</v>
      </c>
      <c r="Q1793" s="173">
        <f t="shared" si="191"/>
        <v>-8.8054518460983652E-2</v>
      </c>
      <c r="R1793"/>
    </row>
    <row r="1794" spans="1:18" x14ac:dyDescent="0.25">
      <c r="A1794" s="180">
        <v>42916</v>
      </c>
      <c r="B1794">
        <v>2.3731542160000001</v>
      </c>
      <c r="C1794">
        <v>1.5632377825999999</v>
      </c>
      <c r="D1794" s="180">
        <v>42916</v>
      </c>
      <c r="E1794" s="173">
        <f t="shared" si="192"/>
        <v>0.51810187958285869</v>
      </c>
      <c r="F1794"/>
      <c r="M1794" s="180">
        <v>42916</v>
      </c>
      <c r="N1794">
        <v>17.247623226000002</v>
      </c>
      <c r="O1794">
        <v>18.979306170200001</v>
      </c>
      <c r="P1794" s="180">
        <v>42916</v>
      </c>
      <c r="Q1794" s="173">
        <f t="shared" si="191"/>
        <v>-9.1240582172543716E-2</v>
      </c>
      <c r="R1794"/>
    </row>
    <row r="1795" spans="1:18" x14ac:dyDescent="0.25">
      <c r="A1795" s="180">
        <v>42915</v>
      </c>
      <c r="B1795">
        <v>2.3682928560000001</v>
      </c>
      <c r="C1795">
        <v>1.56850139035</v>
      </c>
      <c r="D1795" s="180">
        <v>42915</v>
      </c>
      <c r="E1795" s="173">
        <f t="shared" si="192"/>
        <v>0.5099080374238828</v>
      </c>
      <c r="F1795"/>
      <c r="M1795" s="180">
        <v>42915</v>
      </c>
      <c r="N1795">
        <v>17.212291801999999</v>
      </c>
      <c r="O1795">
        <v>19.035345559</v>
      </c>
      <c r="P1795" s="180">
        <v>42915</v>
      </c>
      <c r="Q1795" s="173">
        <f t="shared" si="191"/>
        <v>-9.5772033733217521E-2</v>
      </c>
      <c r="R1795"/>
    </row>
    <row r="1796" spans="1:18" x14ac:dyDescent="0.25">
      <c r="A1796" s="180">
        <v>42914</v>
      </c>
      <c r="B1796">
        <v>2.3597854749999998</v>
      </c>
      <c r="C1796">
        <v>1.54448896195</v>
      </c>
      <c r="D1796" s="180">
        <v>42914</v>
      </c>
      <c r="E1796" s="173">
        <f t="shared" si="192"/>
        <v>0.52787461298567284</v>
      </c>
      <c r="F1796"/>
      <c r="M1796" s="180">
        <v>42914</v>
      </c>
      <c r="N1796">
        <v>17.150461811</v>
      </c>
      <c r="O1796">
        <v>18.727388765499999</v>
      </c>
      <c r="P1796" s="180">
        <v>42914</v>
      </c>
      <c r="Q1796" s="173">
        <f t="shared" si="191"/>
        <v>-8.4204315628084156E-2</v>
      </c>
      <c r="R1796"/>
    </row>
    <row r="1797" spans="1:18" x14ac:dyDescent="0.25">
      <c r="A1797" s="180">
        <v>42913</v>
      </c>
      <c r="B1797">
        <v>2.3192741360000002</v>
      </c>
      <c r="C1797">
        <v>1.5253358132999999</v>
      </c>
      <c r="D1797" s="180">
        <v>42913</v>
      </c>
      <c r="E1797" s="173">
        <f t="shared" si="192"/>
        <v>0.52050067649191833</v>
      </c>
      <c r="F1797"/>
      <c r="M1797" s="180">
        <v>42913</v>
      </c>
      <c r="N1797">
        <v>16.856033281999999</v>
      </c>
      <c r="O1797">
        <v>18.489238497799999</v>
      </c>
      <c r="P1797" s="180">
        <v>42913</v>
      </c>
      <c r="Q1797" s="173">
        <f t="shared" si="191"/>
        <v>-8.8332746424052699E-2</v>
      </c>
      <c r="R1797"/>
    </row>
    <row r="1798" spans="1:18" x14ac:dyDescent="0.25">
      <c r="A1798" s="180">
        <v>42912</v>
      </c>
      <c r="B1798">
        <v>2.3050951679999998</v>
      </c>
      <c r="C1798">
        <v>1.5231924895</v>
      </c>
      <c r="D1798" s="180">
        <v>42912</v>
      </c>
      <c r="E1798" s="173">
        <f t="shared" si="192"/>
        <v>0.51333149545443568</v>
      </c>
      <c r="F1798"/>
      <c r="M1798" s="180">
        <v>42912</v>
      </c>
      <c r="N1798">
        <v>16.752983297</v>
      </c>
      <c r="O1798">
        <v>18.453711452299999</v>
      </c>
      <c r="P1798" s="180">
        <v>42912</v>
      </c>
      <c r="Q1798" s="173">
        <f t="shared" si="191"/>
        <v>-9.2161848292475951E-2</v>
      </c>
      <c r="R1798"/>
    </row>
    <row r="1799" spans="1:18" x14ac:dyDescent="0.25">
      <c r="A1799" s="180">
        <v>42909</v>
      </c>
      <c r="B1799">
        <v>2.277142344</v>
      </c>
      <c r="C1799">
        <v>1.5105126763000001</v>
      </c>
      <c r="D1799" s="180">
        <v>42909</v>
      </c>
      <c r="E1799" s="173">
        <f t="shared" si="192"/>
        <v>0.50752944992018134</v>
      </c>
      <c r="F1799"/>
      <c r="M1799" s="180">
        <v>42909</v>
      </c>
      <c r="N1799">
        <v>16.549827612000001</v>
      </c>
      <c r="O1799">
        <v>18.309889337600001</v>
      </c>
      <c r="P1799" s="180">
        <v>42909</v>
      </c>
      <c r="Q1799" s="173">
        <f t="shared" si="191"/>
        <v>-9.6126289632218115E-2</v>
      </c>
      <c r="R1799"/>
    </row>
    <row r="1800" spans="1:18" x14ac:dyDescent="0.25">
      <c r="A1800" s="180">
        <v>42908</v>
      </c>
      <c r="B1800">
        <v>2.2807883640000002</v>
      </c>
      <c r="C1800">
        <v>1.5215970866499999</v>
      </c>
      <c r="D1800" s="180">
        <v>42908</v>
      </c>
      <c r="E1800" s="173">
        <f t="shared" si="192"/>
        <v>0.49894369804654509</v>
      </c>
      <c r="F1800"/>
      <c r="M1800" s="180">
        <v>42908</v>
      </c>
      <c r="N1800">
        <v>16.576326179999999</v>
      </c>
      <c r="O1800">
        <v>18.43157561165</v>
      </c>
      <c r="P1800" s="180">
        <v>42908</v>
      </c>
      <c r="Q1800" s="173">
        <f t="shared" si="191"/>
        <v>-0.1006560410645175</v>
      </c>
      <c r="R1800"/>
    </row>
    <row r="1801" spans="1:18" x14ac:dyDescent="0.25">
      <c r="A1801" s="180">
        <v>42907</v>
      </c>
      <c r="B1801">
        <v>2.2921315390000001</v>
      </c>
      <c r="C1801">
        <v>1.5339094947</v>
      </c>
      <c r="D1801" s="180">
        <v>42907</v>
      </c>
      <c r="E1801" s="173">
        <f t="shared" si="192"/>
        <v>0.4943068981056748</v>
      </c>
      <c r="F1801"/>
      <c r="M1801" s="180">
        <v>42907</v>
      </c>
      <c r="N1801">
        <v>16.658766168</v>
      </c>
      <c r="O1801">
        <v>18.583598415000001</v>
      </c>
      <c r="P1801" s="180">
        <v>42907</v>
      </c>
      <c r="Q1801" s="173">
        <f t="shared" si="191"/>
        <v>-0.1035769394072973</v>
      </c>
      <c r="R1801"/>
    </row>
    <row r="1802" spans="1:18" x14ac:dyDescent="0.25">
      <c r="A1802" s="180">
        <v>42906</v>
      </c>
      <c r="B1802">
        <v>2.3354786710000002</v>
      </c>
      <c r="C1802">
        <v>1.5539370839</v>
      </c>
      <c r="D1802" s="180">
        <v>42906</v>
      </c>
      <c r="E1802" s="173">
        <f t="shared" si="192"/>
        <v>0.50294287664370751</v>
      </c>
      <c r="F1802"/>
      <c r="M1802" s="180">
        <v>42906</v>
      </c>
      <c r="N1802">
        <v>16.973804693999998</v>
      </c>
      <c r="O1802">
        <v>18.824508585149999</v>
      </c>
      <c r="P1802" s="180">
        <v>42906</v>
      </c>
      <c r="Q1802" s="173">
        <f t="shared" si="191"/>
        <v>-9.8313530086514833E-2</v>
      </c>
      <c r="R1802"/>
    </row>
    <row r="1803" spans="1:18" x14ac:dyDescent="0.25">
      <c r="A1803" s="180">
        <v>42905</v>
      </c>
      <c r="B1803">
        <v>2.3877382979999999</v>
      </c>
      <c r="C1803">
        <v>1.5722171073</v>
      </c>
      <c r="D1803" s="180">
        <v>42905</v>
      </c>
      <c r="E1803" s="173">
        <f t="shared" si="192"/>
        <v>0.51870774520480245</v>
      </c>
      <c r="F1803"/>
      <c r="M1803" s="180">
        <v>42905</v>
      </c>
      <c r="N1803">
        <v>17.353617495999998</v>
      </c>
      <c r="O1803">
        <v>19.052863847400001</v>
      </c>
      <c r="P1803" s="180">
        <v>42905</v>
      </c>
      <c r="Q1803" s="173">
        <f t="shared" si="191"/>
        <v>-8.9185875940213891E-2</v>
      </c>
      <c r="R1803"/>
    </row>
    <row r="1804" spans="1:18" x14ac:dyDescent="0.25">
      <c r="A1804" s="180">
        <v>42902</v>
      </c>
      <c r="B1804">
        <v>2.3962456790000002</v>
      </c>
      <c r="C1804">
        <v>1.5706802821000001</v>
      </c>
      <c r="D1804" s="180">
        <v>42902</v>
      </c>
      <c r="E1804" s="173">
        <f t="shared" si="192"/>
        <v>0.5256100852022022</v>
      </c>
      <c r="F1804"/>
      <c r="M1804" s="180">
        <v>42902</v>
      </c>
      <c r="N1804">
        <v>17.415447487000002</v>
      </c>
      <c r="O1804">
        <v>19.0244479871</v>
      </c>
      <c r="P1804" s="180">
        <v>42902</v>
      </c>
      <c r="Q1804" s="173">
        <f t="shared" si="191"/>
        <v>-8.4575410608025078E-2</v>
      </c>
      <c r="R1804"/>
    </row>
    <row r="1805" spans="1:18" x14ac:dyDescent="0.25">
      <c r="A1805" s="180">
        <v>42901</v>
      </c>
      <c r="B1805">
        <v>2.3873331850000001</v>
      </c>
      <c r="C1805">
        <v>1.57806908415</v>
      </c>
      <c r="D1805" s="180">
        <v>42901</v>
      </c>
      <c r="E1805" s="173">
        <f t="shared" si="192"/>
        <v>0.51281918451998343</v>
      </c>
      <c r="F1805"/>
      <c r="M1805" s="180">
        <v>42901</v>
      </c>
      <c r="N1805">
        <v>17.350673211</v>
      </c>
      <c r="O1805">
        <v>19.1248895875</v>
      </c>
      <c r="P1805" s="180">
        <v>42901</v>
      </c>
      <c r="Q1805" s="173">
        <f t="shared" si="191"/>
        <v>-9.2770019318680161E-2</v>
      </c>
      <c r="R1805"/>
    </row>
    <row r="1806" spans="1:18" x14ac:dyDescent="0.25">
      <c r="A1806" s="180">
        <v>42900</v>
      </c>
      <c r="B1806">
        <v>2.3950303389999998</v>
      </c>
      <c r="C1806">
        <v>1.58373880115</v>
      </c>
      <c r="D1806" s="180">
        <v>42900</v>
      </c>
      <c r="E1806" s="173">
        <f t="shared" si="192"/>
        <v>0.51226347252520232</v>
      </c>
      <c r="F1806"/>
      <c r="M1806" s="180">
        <v>42900</v>
      </c>
      <c r="N1806">
        <v>17.406614631</v>
      </c>
      <c r="O1806">
        <v>19.189144058050001</v>
      </c>
      <c r="P1806" s="180">
        <v>42900</v>
      </c>
      <c r="Q1806" s="173">
        <f t="shared" si="191"/>
        <v>-9.2892597067257693E-2</v>
      </c>
      <c r="R1806"/>
    </row>
    <row r="1807" spans="1:18" x14ac:dyDescent="0.25">
      <c r="A1807" s="180">
        <v>42899</v>
      </c>
      <c r="B1807">
        <v>2.4027274940000001</v>
      </c>
      <c r="C1807">
        <v>1.5866233564000001</v>
      </c>
      <c r="D1807" s="180">
        <v>42899</v>
      </c>
      <c r="E1807" s="173">
        <f t="shared" si="192"/>
        <v>0.51436538754333938</v>
      </c>
      <c r="F1807"/>
      <c r="M1807" s="180">
        <v>42899</v>
      </c>
      <c r="N1807">
        <v>17.462556052</v>
      </c>
      <c r="O1807">
        <v>19.22676377965</v>
      </c>
      <c r="P1807" s="180">
        <v>42899</v>
      </c>
      <c r="Q1807" s="173">
        <f t="shared" si="191"/>
        <v>-9.1757913493339588E-2</v>
      </c>
      <c r="R1807"/>
    </row>
    <row r="1808" spans="1:18" x14ac:dyDescent="0.25">
      <c r="A1808" s="180">
        <v>42898</v>
      </c>
      <c r="B1808">
        <v>2.3812564840000001</v>
      </c>
      <c r="C1808">
        <v>1.5850721807000001</v>
      </c>
      <c r="D1808" s="180">
        <v>42898</v>
      </c>
      <c r="E1808" s="173">
        <f t="shared" si="192"/>
        <v>0.50230160682549407</v>
      </c>
      <c r="F1808"/>
      <c r="M1808" s="180">
        <v>42898</v>
      </c>
      <c r="N1808">
        <v>17.306508931</v>
      </c>
      <c r="O1808">
        <v>19.205456649799999</v>
      </c>
      <c r="P1808" s="180">
        <v>42898</v>
      </c>
      <c r="Q1808" s="173">
        <f t="shared" si="191"/>
        <v>-9.8875426574133243E-2</v>
      </c>
      <c r="R1808"/>
    </row>
    <row r="1809" spans="1:18" x14ac:dyDescent="0.25">
      <c r="A1809" s="180">
        <v>42895</v>
      </c>
      <c r="B1809">
        <v>2.3670775160000002</v>
      </c>
      <c r="C1809">
        <v>1.5862931109</v>
      </c>
      <c r="D1809" s="180">
        <v>42895</v>
      </c>
      <c r="E1809" s="173">
        <f t="shared" si="192"/>
        <v>0.49220689400650169</v>
      </c>
      <c r="F1809"/>
      <c r="M1809" s="180">
        <v>42895</v>
      </c>
      <c r="N1809">
        <v>17.203458946000001</v>
      </c>
      <c r="O1809">
        <v>19.207915857949999</v>
      </c>
      <c r="P1809" s="180">
        <v>42895</v>
      </c>
      <c r="Q1809" s="173">
        <f t="shared" si="191"/>
        <v>-0.10435577325378428</v>
      </c>
      <c r="R1809"/>
    </row>
    <row r="1810" spans="1:18" x14ac:dyDescent="0.25">
      <c r="A1810" s="180">
        <v>42894</v>
      </c>
      <c r="B1810">
        <v>2.2860548380000001</v>
      </c>
      <c r="C1810">
        <v>1.5401529914500001</v>
      </c>
      <c r="D1810" s="180">
        <v>42894</v>
      </c>
      <c r="E1810" s="173">
        <f t="shared" si="192"/>
        <v>0.48430373520734427</v>
      </c>
      <c r="F1810"/>
      <c r="M1810" s="180">
        <v>42894</v>
      </c>
      <c r="N1810">
        <v>16.614601887999999</v>
      </c>
      <c r="O1810">
        <v>18.6626760296</v>
      </c>
      <c r="P1810" s="180">
        <v>42894</v>
      </c>
      <c r="Q1810" s="173">
        <f t="shared" si="191"/>
        <v>-0.10974171862339817</v>
      </c>
      <c r="R1810"/>
    </row>
    <row r="1811" spans="1:18" x14ac:dyDescent="0.25">
      <c r="A1811" s="180">
        <v>42893</v>
      </c>
      <c r="B1811">
        <v>2.2030065940000001</v>
      </c>
      <c r="C1811">
        <v>1.4993238533</v>
      </c>
      <c r="D1811" s="180">
        <v>42893</v>
      </c>
      <c r="E1811" s="173">
        <f t="shared" si="192"/>
        <v>0.46933338594673857</v>
      </c>
      <c r="F1811"/>
      <c r="M1811" s="180">
        <v>42893</v>
      </c>
      <c r="N1811">
        <v>16.011023403999999</v>
      </c>
      <c r="O1811">
        <v>18.172339860649998</v>
      </c>
      <c r="P1811" s="180">
        <v>42893</v>
      </c>
      <c r="Q1811" s="173">
        <f t="shared" si="191"/>
        <v>-0.11893440653341884</v>
      </c>
      <c r="R1811"/>
    </row>
    <row r="1812" spans="1:18" x14ac:dyDescent="0.25">
      <c r="A1812" s="180">
        <v>42892</v>
      </c>
      <c r="B1812">
        <v>2.1803202449999999</v>
      </c>
      <c r="C1812">
        <v>1.4861141563</v>
      </c>
      <c r="D1812" s="180">
        <v>42892</v>
      </c>
      <c r="E1812" s="173">
        <f t="shared" si="192"/>
        <v>0.467128373521705</v>
      </c>
      <c r="F1812"/>
      <c r="M1812" s="180">
        <v>42892</v>
      </c>
      <c r="N1812">
        <v>15.846143428</v>
      </c>
      <c r="O1812">
        <v>18.018238288500001</v>
      </c>
      <c r="P1812" s="180">
        <v>42892</v>
      </c>
      <c r="Q1812" s="173">
        <f t="shared" si="191"/>
        <v>-0.12054979103513822</v>
      </c>
      <c r="R1812"/>
    </row>
    <row r="1813" spans="1:18" x14ac:dyDescent="0.25">
      <c r="A1813" s="180">
        <v>42891</v>
      </c>
      <c r="B1813">
        <v>2.1884225119999998</v>
      </c>
      <c r="C1813">
        <v>1.4956006806</v>
      </c>
      <c r="D1813" s="180">
        <v>42891</v>
      </c>
      <c r="E1813" s="173">
        <f t="shared" si="192"/>
        <v>0.46323984763236131</v>
      </c>
      <c r="F1813"/>
      <c r="M1813" s="180">
        <v>42891</v>
      </c>
      <c r="N1813">
        <v>15.905029133999999</v>
      </c>
      <c r="O1813">
        <v>18.132649925799999</v>
      </c>
      <c r="P1813" s="180">
        <v>42891</v>
      </c>
      <c r="Q1813" s="173">
        <f t="shared" si="191"/>
        <v>-0.12285136485376219</v>
      </c>
      <c r="R1813"/>
    </row>
    <row r="1814" spans="1:18" x14ac:dyDescent="0.25">
      <c r="A1814" s="180">
        <v>42888</v>
      </c>
      <c r="B1814">
        <v>2.1953094399999999</v>
      </c>
      <c r="C1814">
        <v>1.49623080045</v>
      </c>
      <c r="D1814" s="180">
        <v>42888</v>
      </c>
      <c r="E1814" s="173">
        <f t="shared" si="192"/>
        <v>0.46722647290762093</v>
      </c>
      <c r="F1814"/>
      <c r="M1814" s="180">
        <v>42888</v>
      </c>
      <c r="N1814">
        <v>15.955081984</v>
      </c>
      <c r="O1814">
        <v>18.138371342700001</v>
      </c>
      <c r="P1814" s="180">
        <v>42888</v>
      </c>
      <c r="Q1814" s="173">
        <f t="shared" si="191"/>
        <v>-0.12036854453190428</v>
      </c>
      <c r="R1814"/>
    </row>
    <row r="1815" spans="1:18" x14ac:dyDescent="0.25">
      <c r="A1815" s="180">
        <v>42887</v>
      </c>
      <c r="B1815">
        <v>2.225692944</v>
      </c>
      <c r="C1815">
        <v>1.5082306147</v>
      </c>
      <c r="D1815" s="180">
        <v>42887</v>
      </c>
      <c r="E1815" s="173">
        <f t="shared" si="192"/>
        <v>0.47569802807822553</v>
      </c>
      <c r="F1815"/>
      <c r="M1815" s="180">
        <v>42887</v>
      </c>
      <c r="N1815">
        <v>16.175903380000001</v>
      </c>
      <c r="O1815">
        <v>18.285617915949999</v>
      </c>
      <c r="P1815" s="180">
        <v>42887</v>
      </c>
      <c r="Q1815" s="173">
        <f t="shared" si="191"/>
        <v>-0.11537562173984597</v>
      </c>
      <c r="R1815"/>
    </row>
    <row r="1816" spans="1:18" x14ac:dyDescent="0.25">
      <c r="A1816" s="180">
        <v>42886</v>
      </c>
      <c r="B1816">
        <v>2.2171855630000001</v>
      </c>
      <c r="C1816">
        <v>1.4863491284999999</v>
      </c>
      <c r="D1816" s="180">
        <v>42886</v>
      </c>
      <c r="E1816" s="173">
        <f t="shared" si="192"/>
        <v>0.49169903657665465</v>
      </c>
      <c r="F1816"/>
      <c r="M1816" s="180">
        <v>42886</v>
      </c>
      <c r="N1816">
        <v>16.114073389000001</v>
      </c>
      <c r="O1816">
        <v>18.017405506399999</v>
      </c>
      <c r="P1816" s="180">
        <v>42886</v>
      </c>
      <c r="Q1816" s="173">
        <f t="shared" si="191"/>
        <v>-0.10563852363337838</v>
      </c>
      <c r="R1816"/>
    </row>
    <row r="1817" spans="1:18" x14ac:dyDescent="0.25">
      <c r="A1817" s="180">
        <v>42885</v>
      </c>
      <c r="B1817">
        <v>2.218400903</v>
      </c>
      <c r="C1817">
        <v>1.49161922825</v>
      </c>
      <c r="D1817" s="180">
        <v>42885</v>
      </c>
      <c r="E1817" s="173">
        <f t="shared" si="192"/>
        <v>0.48724343383711671</v>
      </c>
      <c r="F1817"/>
      <c r="M1817" s="180">
        <v>42885</v>
      </c>
      <c r="N1817">
        <v>16.122906244999999</v>
      </c>
      <c r="O1817">
        <v>18.094913377449998</v>
      </c>
      <c r="P1817" s="180">
        <v>42885</v>
      </c>
      <c r="Q1817" s="173">
        <f t="shared" si="191"/>
        <v>-0.10898129719192397</v>
      </c>
      <c r="R1817"/>
    </row>
    <row r="1818" spans="1:18" x14ac:dyDescent="0.25">
      <c r="A1818" s="180">
        <v>42881</v>
      </c>
      <c r="B1818">
        <v>2.2236673769999999</v>
      </c>
      <c r="C1818">
        <v>1.5055192849500001</v>
      </c>
      <c r="D1818" s="180">
        <v>42881</v>
      </c>
      <c r="E1818" s="173">
        <f t="shared" si="192"/>
        <v>0.47701022446474362</v>
      </c>
      <c r="F1818"/>
      <c r="M1818" s="180">
        <v>42881</v>
      </c>
      <c r="N1818">
        <v>16.161181954</v>
      </c>
      <c r="O1818">
        <v>18.2636547189</v>
      </c>
      <c r="P1818" s="180">
        <v>42881</v>
      </c>
      <c r="Q1818" s="173">
        <f t="shared" si="191"/>
        <v>-0.11511785550371101</v>
      </c>
      <c r="R1818"/>
    </row>
    <row r="1819" spans="1:18" x14ac:dyDescent="0.25">
      <c r="A1819" s="180">
        <v>42880</v>
      </c>
      <c r="B1819">
        <v>2.2504048600000002</v>
      </c>
      <c r="C1819">
        <v>1.51550401655</v>
      </c>
      <c r="D1819" s="180">
        <v>42880</v>
      </c>
      <c r="E1819" s="173">
        <f t="shared" si="192"/>
        <v>0.48492173918679554</v>
      </c>
      <c r="F1819"/>
      <c r="M1819" s="180">
        <v>42880</v>
      </c>
      <c r="N1819">
        <v>16.355504783000001</v>
      </c>
      <c r="O1819">
        <v>18.3808329304</v>
      </c>
      <c r="P1819" s="180">
        <v>42880</v>
      </c>
      <c r="Q1819" s="173">
        <f t="shared" si="191"/>
        <v>-0.1101869624227048</v>
      </c>
      <c r="R1819"/>
    </row>
    <row r="1820" spans="1:18" x14ac:dyDescent="0.25">
      <c r="A1820" s="180">
        <v>42879</v>
      </c>
      <c r="B1820">
        <v>2.2414923660000001</v>
      </c>
      <c r="C1820">
        <v>1.51498807035</v>
      </c>
      <c r="D1820" s="180">
        <v>42879</v>
      </c>
      <c r="E1820" s="173">
        <f t="shared" si="192"/>
        <v>0.47954456531275486</v>
      </c>
      <c r="F1820"/>
      <c r="M1820" s="180">
        <v>42879</v>
      </c>
      <c r="N1820">
        <v>16.290730506999999</v>
      </c>
      <c r="O1820">
        <v>18.375842202299999</v>
      </c>
      <c r="P1820" s="180">
        <v>42879</v>
      </c>
      <c r="Q1820" s="173">
        <f t="shared" si="191"/>
        <v>-0.11347026559898402</v>
      </c>
      <c r="R1820"/>
    </row>
    <row r="1821" spans="1:18" x14ac:dyDescent="0.25">
      <c r="A1821" s="180">
        <v>42878</v>
      </c>
      <c r="B1821">
        <v>2.2564815610000002</v>
      </c>
      <c r="C1821">
        <v>1.5245592503000001</v>
      </c>
      <c r="D1821" s="180">
        <v>42878</v>
      </c>
      <c r="E1821" s="173">
        <f t="shared" si="192"/>
        <v>0.48008780934947182</v>
      </c>
      <c r="F1821"/>
      <c r="M1821" s="180">
        <v>42878</v>
      </c>
      <c r="N1821">
        <v>16.399669062000001</v>
      </c>
      <c r="O1821">
        <v>18.489533067650001</v>
      </c>
      <c r="P1821" s="180">
        <v>42878</v>
      </c>
      <c r="Q1821" s="173">
        <f t="shared" si="191"/>
        <v>-0.11302957181252492</v>
      </c>
      <c r="R1821"/>
    </row>
    <row r="1822" spans="1:18" x14ac:dyDescent="0.25">
      <c r="A1822" s="180">
        <v>42877</v>
      </c>
      <c r="B1822">
        <v>2.218400903</v>
      </c>
      <c r="C1822">
        <v>1.5021106907999999</v>
      </c>
      <c r="D1822" s="180">
        <v>42877</v>
      </c>
      <c r="E1822" s="173">
        <f t="shared" si="192"/>
        <v>0.47685581135070376</v>
      </c>
      <c r="F1822"/>
      <c r="M1822" s="180">
        <v>42877</v>
      </c>
      <c r="N1822">
        <v>16.122906244999999</v>
      </c>
      <c r="O1822">
        <v>18.211007223549998</v>
      </c>
      <c r="P1822" s="180">
        <v>42877</v>
      </c>
      <c r="Q1822" s="173">
        <f t="shared" si="191"/>
        <v>-0.1146614765958536</v>
      </c>
      <c r="R1822"/>
    </row>
    <row r="1823" spans="1:18" x14ac:dyDescent="0.25">
      <c r="A1823" s="180">
        <v>42874</v>
      </c>
      <c r="B1823">
        <v>2.2058423880000002</v>
      </c>
      <c r="C1823">
        <v>1.495739156</v>
      </c>
      <c r="D1823" s="180">
        <v>42874</v>
      </c>
      <c r="E1823" s="173">
        <f t="shared" si="192"/>
        <v>0.47475071382031819</v>
      </c>
      <c r="F1823"/>
      <c r="M1823" s="180">
        <v>42874</v>
      </c>
      <c r="N1823">
        <v>16.031633401000001</v>
      </c>
      <c r="O1823">
        <v>18.1402101764</v>
      </c>
      <c r="P1823" s="180">
        <v>42874</v>
      </c>
      <c r="Q1823" s="173">
        <f t="shared" si="191"/>
        <v>-0.11623772574273752</v>
      </c>
      <c r="R1823"/>
    </row>
    <row r="1824" spans="1:18" x14ac:dyDescent="0.25">
      <c r="A1824" s="180">
        <v>42873</v>
      </c>
      <c r="B1824">
        <v>2.1904480789999998</v>
      </c>
      <c r="C1824">
        <v>1.489099951</v>
      </c>
      <c r="D1824" s="180">
        <v>42873</v>
      </c>
      <c r="E1824" s="173">
        <f t="shared" si="192"/>
        <v>0.47098794646323899</v>
      </c>
      <c r="F1824"/>
      <c r="M1824" s="180">
        <v>42873</v>
      </c>
      <c r="N1824">
        <v>15.919750560000001</v>
      </c>
      <c r="O1824">
        <v>18.055264227150001</v>
      </c>
      <c r="P1824" s="180">
        <v>42873</v>
      </c>
      <c r="Q1824" s="173">
        <f t="shared" si="191"/>
        <v>-0.1182765115084161</v>
      </c>
      <c r="R1824"/>
    </row>
    <row r="1825" spans="1:18" x14ac:dyDescent="0.25">
      <c r="A1825" s="180">
        <v>42872</v>
      </c>
      <c r="B1825">
        <v>2.1685719560000001</v>
      </c>
      <c r="C1825">
        <v>1.4771617776499999</v>
      </c>
      <c r="D1825" s="180">
        <v>42872</v>
      </c>
      <c r="E1825" s="173">
        <f t="shared" si="192"/>
        <v>0.46806665919149143</v>
      </c>
      <c r="F1825"/>
      <c r="M1825" s="180">
        <v>42872</v>
      </c>
      <c r="N1825">
        <v>15.760759155000001</v>
      </c>
      <c r="O1825">
        <v>17.925961336149999</v>
      </c>
      <c r="P1825" s="180">
        <v>42872</v>
      </c>
      <c r="Q1825" s="173">
        <f t="shared" si="191"/>
        <v>-0.12078583349299048</v>
      </c>
      <c r="R1825"/>
    </row>
    <row r="1826" spans="1:18" x14ac:dyDescent="0.25">
      <c r="A1826" s="180">
        <v>42871</v>
      </c>
      <c r="B1826">
        <v>2.2828139310000002</v>
      </c>
      <c r="C1826">
        <v>1.5391328661000001</v>
      </c>
      <c r="D1826" s="180">
        <v>42871</v>
      </c>
      <c r="E1826" s="173">
        <f t="shared" si="192"/>
        <v>0.48318184952050908</v>
      </c>
      <c r="F1826"/>
      <c r="M1826" s="180">
        <v>42871</v>
      </c>
      <c r="N1826">
        <v>16.591047606</v>
      </c>
      <c r="O1826">
        <v>18.689561510650002</v>
      </c>
      <c r="P1826" s="180">
        <v>42871</v>
      </c>
      <c r="Q1826" s="173">
        <f t="shared" si="191"/>
        <v>-0.11228267198533208</v>
      </c>
      <c r="R1826"/>
    </row>
    <row r="1827" spans="1:18" x14ac:dyDescent="0.25">
      <c r="A1827" s="180">
        <v>42870</v>
      </c>
      <c r="B1827">
        <v>2.2475690670000001</v>
      </c>
      <c r="C1827">
        <v>1.5351563212999999</v>
      </c>
      <c r="D1827" s="180">
        <v>42870</v>
      </c>
      <c r="E1827" s="173">
        <f t="shared" si="192"/>
        <v>0.46406527844455309</v>
      </c>
      <c r="F1827"/>
      <c r="M1827" s="180">
        <v>42870</v>
      </c>
      <c r="N1827">
        <v>16.334894786</v>
      </c>
      <c r="O1827">
        <v>18.6356245108</v>
      </c>
      <c r="P1827" s="180">
        <v>42870</v>
      </c>
      <c r="Q1827" s="173">
        <f t="shared" si="191"/>
        <v>-0.12345868653162904</v>
      </c>
      <c r="R1827"/>
    </row>
    <row r="1828" spans="1:18" x14ac:dyDescent="0.25">
      <c r="A1828" s="180">
        <v>42867</v>
      </c>
      <c r="B1828">
        <v>2.227718511</v>
      </c>
      <c r="C1828">
        <v>1.52112891465</v>
      </c>
      <c r="D1828" s="180">
        <v>42867</v>
      </c>
      <c r="E1828" s="173">
        <f t="shared" si="192"/>
        <v>0.46451657682976905</v>
      </c>
      <c r="F1828"/>
      <c r="M1828" s="180">
        <v>42867</v>
      </c>
      <c r="N1828">
        <v>16.190624806999999</v>
      </c>
      <c r="O1828">
        <v>18.462723684850001</v>
      </c>
      <c r="P1828" s="180">
        <v>42867</v>
      </c>
      <c r="Q1828" s="173">
        <f t="shared" si="191"/>
        <v>-0.12306412188329631</v>
      </c>
      <c r="R1828"/>
    </row>
    <row r="1829" spans="1:18" x14ac:dyDescent="0.25">
      <c r="A1829" s="180">
        <v>42866</v>
      </c>
      <c r="B1829">
        <v>2.2281236240000002</v>
      </c>
      <c r="C1829">
        <v>1.52829859335</v>
      </c>
      <c r="D1829" s="180">
        <v>42866</v>
      </c>
      <c r="E1829" s="173">
        <f t="shared" si="192"/>
        <v>0.45791119202432673</v>
      </c>
      <c r="F1829"/>
      <c r="M1829" s="180">
        <v>42866</v>
      </c>
      <c r="N1829">
        <v>16.193569092000001</v>
      </c>
      <c r="O1829">
        <v>18.560494312199999</v>
      </c>
      <c r="P1829" s="180">
        <v>42866</v>
      </c>
      <c r="Q1829" s="173">
        <f t="shared" si="191"/>
        <v>-0.12752490210587739</v>
      </c>
      <c r="R1829"/>
    </row>
    <row r="1830" spans="1:18" x14ac:dyDescent="0.25">
      <c r="A1830" s="180">
        <v>42865</v>
      </c>
      <c r="B1830">
        <v>2.2548611080000001</v>
      </c>
      <c r="C1830">
        <v>1.5552771198499999</v>
      </c>
      <c r="D1830" s="180">
        <v>42865</v>
      </c>
      <c r="E1830" s="173">
        <f t="shared" si="192"/>
        <v>0.4498130778246594</v>
      </c>
      <c r="F1830"/>
      <c r="M1830" s="180">
        <v>42865</v>
      </c>
      <c r="N1830">
        <v>16.387891921000001</v>
      </c>
      <c r="O1830">
        <v>18.786513776900001</v>
      </c>
      <c r="P1830" s="180">
        <v>42865</v>
      </c>
      <c r="Q1830" s="173">
        <f t="shared" si="191"/>
        <v>-0.12767785893566685</v>
      </c>
      <c r="R1830"/>
    </row>
    <row r="1831" spans="1:18" x14ac:dyDescent="0.25">
      <c r="A1831" s="180">
        <v>42864</v>
      </c>
      <c r="B1831">
        <v>2.334696568</v>
      </c>
      <c r="C1831">
        <v>1.5557112816500001</v>
      </c>
      <c r="D1831" s="180">
        <v>42864</v>
      </c>
      <c r="E1831" s="173">
        <f t="shared" si="192"/>
        <v>0.50072612800223559</v>
      </c>
      <c r="F1831"/>
      <c r="M1831" s="180">
        <v>42864</v>
      </c>
      <c r="N1831">
        <v>18.663842377999998</v>
      </c>
      <c r="O1831">
        <v>18.812095571699999</v>
      </c>
      <c r="P1831" s="180">
        <v>42864</v>
      </c>
      <c r="Q1831" s="173">
        <f t="shared" si="191"/>
        <v>-7.8807378547994054E-3</v>
      </c>
      <c r="R1831"/>
    </row>
    <row r="1832" spans="1:18" x14ac:dyDescent="0.25">
      <c r="A1832" s="180">
        <v>42863</v>
      </c>
      <c r="B1832">
        <v>2.3363789289999999</v>
      </c>
      <c r="C1832">
        <v>1.5726898591</v>
      </c>
      <c r="D1832" s="180">
        <v>42863</v>
      </c>
      <c r="E1832" s="173">
        <f t="shared" si="192"/>
        <v>0.48559419740713189</v>
      </c>
      <c r="F1832"/>
      <c r="M1832" s="180">
        <v>42863</v>
      </c>
      <c r="N1832">
        <v>18.677291371999999</v>
      </c>
      <c r="O1832">
        <v>19.162092127849998</v>
      </c>
      <c r="P1832" s="180">
        <v>42863</v>
      </c>
      <c r="Q1832" s="173">
        <f t="shared" si="191"/>
        <v>-2.5299990868188901E-2</v>
      </c>
      <c r="R1832"/>
    </row>
    <row r="1833" spans="1:18" x14ac:dyDescent="0.25">
      <c r="A1833" s="180">
        <v>42860</v>
      </c>
      <c r="B1833">
        <v>2.3426877830000001</v>
      </c>
      <c r="C1833">
        <v>1.5999089644</v>
      </c>
      <c r="D1833" s="180">
        <v>42860</v>
      </c>
      <c r="E1833" s="173">
        <f t="shared" si="192"/>
        <v>0.46426317692304331</v>
      </c>
      <c r="F1833"/>
      <c r="M1833" s="180">
        <v>42860</v>
      </c>
      <c r="N1833">
        <v>18.727725103000001</v>
      </c>
      <c r="O1833">
        <v>19.28062656725</v>
      </c>
      <c r="P1833" s="180">
        <v>42860</v>
      </c>
      <c r="Q1833" s="173">
        <f t="shared" si="191"/>
        <v>-2.8676529900182556E-2</v>
      </c>
      <c r="R1833"/>
    </row>
    <row r="1834" spans="1:18" x14ac:dyDescent="0.25">
      <c r="A1834" s="180">
        <v>42859</v>
      </c>
      <c r="B1834">
        <v>2.3405848319999998</v>
      </c>
      <c r="C1834">
        <v>1.6040476514999999</v>
      </c>
      <c r="D1834" s="180">
        <v>42859</v>
      </c>
      <c r="E1834" s="173">
        <f t="shared" si="192"/>
        <v>0.45917412728433515</v>
      </c>
      <c r="F1834"/>
      <c r="M1834" s="180">
        <v>42859</v>
      </c>
      <c r="N1834">
        <v>18.710913859000001</v>
      </c>
      <c r="O1834">
        <v>19.4085141433</v>
      </c>
      <c r="P1834" s="180">
        <v>42859</v>
      </c>
      <c r="Q1834" s="173">
        <f t="shared" si="191"/>
        <v>-3.5943003114476763E-2</v>
      </c>
      <c r="R1834"/>
    </row>
    <row r="1835" spans="1:18" x14ac:dyDescent="0.25">
      <c r="A1835" s="180">
        <v>42858</v>
      </c>
      <c r="B1835">
        <v>2.3250229920000001</v>
      </c>
      <c r="C1835">
        <v>1.6023209436500001</v>
      </c>
      <c r="D1835" s="180">
        <v>42858</v>
      </c>
      <c r="E1835" s="173">
        <f t="shared" si="192"/>
        <v>0.45103451416151619</v>
      </c>
      <c r="F1835"/>
      <c r="M1835" s="180">
        <v>42858</v>
      </c>
      <c r="N1835">
        <v>18.586510658000002</v>
      </c>
      <c r="O1835">
        <v>19.402001834949999</v>
      </c>
      <c r="P1835" s="180">
        <v>42858</v>
      </c>
      <c r="Q1835" s="173">
        <f t="shared" si="191"/>
        <v>-4.203129057956298E-2</v>
      </c>
      <c r="R1835"/>
    </row>
    <row r="1836" spans="1:18" x14ac:dyDescent="0.25">
      <c r="A1836" s="180">
        <v>42857</v>
      </c>
      <c r="B1836">
        <v>2.3056758400000001</v>
      </c>
      <c r="C1836">
        <v>1.5866898933</v>
      </c>
      <c r="D1836" s="180">
        <v>42857</v>
      </c>
      <c r="E1836" s="173">
        <f t="shared" si="192"/>
        <v>0.45313577009345674</v>
      </c>
      <c r="F1836"/>
      <c r="M1836" s="180">
        <v>42857</v>
      </c>
      <c r="N1836">
        <v>18.431847219000002</v>
      </c>
      <c r="O1836">
        <v>19.241951791950001</v>
      </c>
      <c r="P1836" s="180">
        <v>42857</v>
      </c>
      <c r="Q1836" s="173">
        <f t="shared" si="191"/>
        <v>-4.2100956374337868E-2</v>
      </c>
      <c r="R1836"/>
    </row>
    <row r="1837" spans="1:18" x14ac:dyDescent="0.25">
      <c r="A1837" s="180">
        <v>42856</v>
      </c>
      <c r="B1837">
        <v>2.3250229920000001</v>
      </c>
      <c r="C1837">
        <v>1.5998808953500001</v>
      </c>
      <c r="D1837" s="180">
        <v>42856</v>
      </c>
      <c r="E1837" s="173">
        <f t="shared" si="192"/>
        <v>0.45324755033802894</v>
      </c>
      <c r="F1837"/>
      <c r="M1837" s="180">
        <v>42856</v>
      </c>
      <c r="N1837">
        <v>18.586510658000002</v>
      </c>
      <c r="O1837">
        <v>19.410208325549998</v>
      </c>
      <c r="P1837" s="180">
        <v>42856</v>
      </c>
      <c r="Q1837" s="173">
        <f t="shared" si="191"/>
        <v>-4.2436312569904211E-2</v>
      </c>
      <c r="R1837"/>
    </row>
    <row r="1838" spans="1:18" x14ac:dyDescent="0.25">
      <c r="A1838" s="180">
        <v>42853</v>
      </c>
      <c r="B1838">
        <v>2.2825433749999999</v>
      </c>
      <c r="C1838">
        <v>1.58372122945</v>
      </c>
      <c r="D1838" s="180">
        <v>42853</v>
      </c>
      <c r="E1838" s="173">
        <f t="shared" si="192"/>
        <v>0.44125325376404101</v>
      </c>
      <c r="F1838"/>
      <c r="M1838" s="180">
        <v>42853</v>
      </c>
      <c r="N1838">
        <v>18.246923542000001</v>
      </c>
      <c r="O1838">
        <v>19.15453171135</v>
      </c>
      <c r="P1838" s="180">
        <v>42853</v>
      </c>
      <c r="Q1838" s="173">
        <f t="shared" si="191"/>
        <v>-4.7383469511405298E-2</v>
      </c>
      <c r="R1838"/>
    </row>
    <row r="1839" spans="1:18" x14ac:dyDescent="0.25">
      <c r="A1839" s="180">
        <v>42852</v>
      </c>
      <c r="B1839">
        <v>2.3477348660000001</v>
      </c>
      <c r="C1839">
        <v>1.6152873537000001</v>
      </c>
      <c r="D1839" s="180">
        <v>42852</v>
      </c>
      <c r="E1839" s="173">
        <f t="shared" si="192"/>
        <v>0.45344719044710241</v>
      </c>
      <c r="F1839"/>
      <c r="M1839" s="180">
        <v>42852</v>
      </c>
      <c r="N1839">
        <v>18.768072087</v>
      </c>
      <c r="O1839">
        <v>19.55590222655</v>
      </c>
      <c r="P1839" s="180">
        <v>42852</v>
      </c>
      <c r="Q1839" s="173">
        <f t="shared" si="191"/>
        <v>-4.0286054328928116E-2</v>
      </c>
      <c r="R1839"/>
    </row>
    <row r="1840" spans="1:18" x14ac:dyDescent="0.25">
      <c r="A1840" s="180">
        <v>42851</v>
      </c>
      <c r="B1840">
        <v>2.3868497610000001</v>
      </c>
      <c r="C1840">
        <v>1.6361981990000001</v>
      </c>
      <c r="D1840" s="180">
        <v>42851</v>
      </c>
      <c r="E1840" s="173">
        <f t="shared" si="192"/>
        <v>0.45877789283644116</v>
      </c>
      <c r="F1840"/>
      <c r="M1840" s="180">
        <v>42851</v>
      </c>
      <c r="N1840">
        <v>19.080761212999999</v>
      </c>
      <c r="O1840">
        <v>19.81708556065</v>
      </c>
      <c r="P1840" s="180">
        <v>42851</v>
      </c>
      <c r="Q1840" s="173">
        <f t="shared" si="191"/>
        <v>-3.7156036158621175E-2</v>
      </c>
      <c r="R1840"/>
    </row>
    <row r="1841" spans="1:18" x14ac:dyDescent="0.25">
      <c r="A1841" s="180">
        <v>42850</v>
      </c>
      <c r="B1841">
        <v>2.3759144139999999</v>
      </c>
      <c r="C1841">
        <v>1.61748703395</v>
      </c>
      <c r="D1841" s="180">
        <v>42850</v>
      </c>
      <c r="E1841" s="173">
        <f t="shared" si="192"/>
        <v>0.46889240168922708</v>
      </c>
      <c r="F1841"/>
      <c r="M1841" s="180">
        <v>42850</v>
      </c>
      <c r="N1841">
        <v>18.993342748</v>
      </c>
      <c r="O1841">
        <v>19.575063061249999</v>
      </c>
      <c r="P1841" s="180">
        <v>42850</v>
      </c>
      <c r="Q1841" s="173">
        <f t="shared" si="191"/>
        <v>-2.9717417074458831E-2</v>
      </c>
      <c r="R1841"/>
    </row>
    <row r="1842" spans="1:18" x14ac:dyDescent="0.25">
      <c r="A1842" s="180">
        <v>42849</v>
      </c>
      <c r="B1842">
        <v>2.3553054910000002</v>
      </c>
      <c r="C1842">
        <v>1.6191202768999999</v>
      </c>
      <c r="D1842" s="180">
        <v>42849</v>
      </c>
      <c r="E1842" s="173">
        <f t="shared" si="192"/>
        <v>0.45468222750536802</v>
      </c>
      <c r="F1842"/>
      <c r="M1842" s="180">
        <v>42849</v>
      </c>
      <c r="N1842">
        <v>18.828592563000001</v>
      </c>
      <c r="O1842">
        <v>19.561821117800001</v>
      </c>
      <c r="P1842" s="180">
        <v>42849</v>
      </c>
      <c r="Q1842" s="173">
        <f t="shared" si="191"/>
        <v>-3.748263264368619E-2</v>
      </c>
      <c r="R1842"/>
    </row>
    <row r="1843" spans="1:18" x14ac:dyDescent="0.25">
      <c r="A1843" s="180">
        <v>42846</v>
      </c>
      <c r="B1843">
        <v>2.2749727499999999</v>
      </c>
      <c r="C1843">
        <v>1.5840442072000001</v>
      </c>
      <c r="D1843" s="180">
        <v>42846</v>
      </c>
      <c r="E1843" s="173">
        <f t="shared" si="192"/>
        <v>0.43618008869923147</v>
      </c>
      <c r="F1843"/>
      <c r="M1843" s="180">
        <v>42846</v>
      </c>
      <c r="N1843">
        <v>18.186403066</v>
      </c>
      <c r="O1843">
        <v>19.140822333549998</v>
      </c>
      <c r="P1843" s="180">
        <v>42846</v>
      </c>
      <c r="Q1843" s="173">
        <f t="shared" si="191"/>
        <v>-4.9863023172055335E-2</v>
      </c>
      <c r="R1843"/>
    </row>
    <row r="1844" spans="1:18" x14ac:dyDescent="0.25">
      <c r="A1844" s="180">
        <v>42845</v>
      </c>
      <c r="B1844">
        <v>2.248475564</v>
      </c>
      <c r="C1844">
        <v>1.5866596628</v>
      </c>
      <c r="D1844" s="180">
        <v>42845</v>
      </c>
      <c r="E1844" s="173">
        <f t="shared" si="192"/>
        <v>0.41711270332043637</v>
      </c>
      <c r="F1844"/>
      <c r="M1844" s="180">
        <v>42845</v>
      </c>
      <c r="N1844">
        <v>17.974581400000002</v>
      </c>
      <c r="O1844">
        <v>19.1700439036</v>
      </c>
      <c r="P1844" s="180">
        <v>42845</v>
      </c>
      <c r="Q1844" s="173">
        <f t="shared" si="191"/>
        <v>-6.2360968478298515E-2</v>
      </c>
      <c r="R1844"/>
    </row>
    <row r="1845" spans="1:18" x14ac:dyDescent="0.25">
      <c r="A1845" s="180">
        <v>42844</v>
      </c>
      <c r="B1845">
        <v>2.150057441</v>
      </c>
      <c r="C1845">
        <v>1.5576510439</v>
      </c>
      <c r="D1845" s="180">
        <v>42844</v>
      </c>
      <c r="E1845" s="173">
        <f t="shared" si="192"/>
        <v>0.38032035443365453</v>
      </c>
      <c r="F1845"/>
      <c r="M1845" s="180">
        <v>42844</v>
      </c>
      <c r="N1845">
        <v>17.187815211</v>
      </c>
      <c r="O1845">
        <v>18.803726240749999</v>
      </c>
      <c r="P1845" s="180">
        <v>42844</v>
      </c>
      <c r="Q1845" s="173">
        <f t="shared" si="191"/>
        <v>-8.5935681527213453E-2</v>
      </c>
      <c r="R1845"/>
    </row>
    <row r="1846" spans="1:18" x14ac:dyDescent="0.25">
      <c r="A1846" s="180">
        <v>42843</v>
      </c>
      <c r="B1846">
        <v>2.107998415</v>
      </c>
      <c r="C1846">
        <v>1.5472847895999999</v>
      </c>
      <c r="D1846" s="180">
        <v>42843</v>
      </c>
      <c r="E1846" s="173">
        <f t="shared" si="192"/>
        <v>0.36238553443348609</v>
      </c>
      <c r="F1846"/>
      <c r="M1846" s="180">
        <v>42843</v>
      </c>
      <c r="N1846">
        <v>16.851590344000002</v>
      </c>
      <c r="O1846">
        <v>18.6783854209</v>
      </c>
      <c r="P1846" s="180">
        <v>42843</v>
      </c>
      <c r="Q1846" s="173">
        <f t="shared" si="191"/>
        <v>-9.7802622428806038E-2</v>
      </c>
      <c r="R1846"/>
    </row>
    <row r="1847" spans="1:18" x14ac:dyDescent="0.25">
      <c r="A1847" s="180">
        <v>42842</v>
      </c>
      <c r="B1847">
        <v>2.130289699</v>
      </c>
      <c r="C1847">
        <v>1.55464687245</v>
      </c>
      <c r="D1847" s="180">
        <v>42842</v>
      </c>
      <c r="E1847" s="173">
        <f t="shared" si="192"/>
        <v>0.37027239867201006</v>
      </c>
      <c r="F1847"/>
      <c r="M1847" s="180">
        <v>42842</v>
      </c>
      <c r="N1847">
        <v>17.029789523000002</v>
      </c>
      <c r="O1847">
        <v>18.77726819455</v>
      </c>
      <c r="P1847" s="180">
        <v>42842</v>
      </c>
      <c r="Q1847" s="173">
        <f t="shared" si="191"/>
        <v>-9.3063519860529811E-2</v>
      </c>
      <c r="R1847"/>
    </row>
    <row r="1848" spans="1:18" x14ac:dyDescent="0.25">
      <c r="A1848" s="180">
        <v>42838</v>
      </c>
      <c r="B1848">
        <v>2.078977686</v>
      </c>
      <c r="C1848">
        <v>1.5287302002000001</v>
      </c>
      <c r="D1848" s="180">
        <v>42838</v>
      </c>
      <c r="E1848" s="173">
        <f t="shared" si="192"/>
        <v>0.35993760424698379</v>
      </c>
      <c r="F1848"/>
      <c r="M1848" s="180">
        <v>42838</v>
      </c>
      <c r="N1848">
        <v>16.619595185000001</v>
      </c>
      <c r="O1848">
        <v>18.467250431499998</v>
      </c>
      <c r="P1848" s="180">
        <v>42838</v>
      </c>
      <c r="Q1848" s="173">
        <f t="shared" si="191"/>
        <v>-0.10005037043026234</v>
      </c>
      <c r="R1848"/>
    </row>
    <row r="1849" spans="1:18" x14ac:dyDescent="0.25">
      <c r="A1849" s="180">
        <v>42837</v>
      </c>
      <c r="B1849">
        <v>2.142486817</v>
      </c>
      <c r="C1849">
        <v>1.56268319765</v>
      </c>
      <c r="D1849" s="180">
        <v>42837</v>
      </c>
      <c r="E1849" s="173">
        <f t="shared" si="192"/>
        <v>0.37103081432111285</v>
      </c>
      <c r="F1849"/>
      <c r="M1849" s="180">
        <v>42837</v>
      </c>
      <c r="N1849">
        <v>17.127294735</v>
      </c>
      <c r="O1849">
        <v>18.863074104150002</v>
      </c>
      <c r="P1849" s="180">
        <v>42837</v>
      </c>
      <c r="Q1849" s="173">
        <f t="shared" si="191"/>
        <v>-9.2019962364889352E-2</v>
      </c>
      <c r="R1849"/>
    </row>
    <row r="1850" spans="1:18" x14ac:dyDescent="0.25">
      <c r="A1850" s="180">
        <v>42836</v>
      </c>
      <c r="B1850">
        <v>2.1597310169999999</v>
      </c>
      <c r="C1850">
        <v>1.58337139865</v>
      </c>
      <c r="D1850" s="180">
        <v>42836</v>
      </c>
      <c r="E1850" s="173">
        <f t="shared" si="192"/>
        <v>0.36400784985847956</v>
      </c>
      <c r="F1850"/>
      <c r="M1850" s="180">
        <v>42836</v>
      </c>
      <c r="N1850">
        <v>17.26514693</v>
      </c>
      <c r="O1850">
        <v>19.118474360250001</v>
      </c>
      <c r="P1850" s="180">
        <v>42836</v>
      </c>
      <c r="Q1850" s="173">
        <f t="shared" si="191"/>
        <v>-9.6939086002768599E-2</v>
      </c>
      <c r="R1850"/>
    </row>
    <row r="1851" spans="1:18" x14ac:dyDescent="0.25">
      <c r="A1851" s="180">
        <v>42835</v>
      </c>
      <c r="B1851">
        <v>2.1521603929999999</v>
      </c>
      <c r="C1851">
        <v>1.576043192</v>
      </c>
      <c r="D1851" s="180">
        <v>42835</v>
      </c>
      <c r="E1851" s="173">
        <f t="shared" si="192"/>
        <v>0.36554658141627883</v>
      </c>
      <c r="F1851"/>
      <c r="M1851" s="180">
        <v>42835</v>
      </c>
      <c r="N1851">
        <v>17.204626454</v>
      </c>
      <c r="O1851">
        <v>19.028930101349999</v>
      </c>
      <c r="P1851" s="180">
        <v>42835</v>
      </c>
      <c r="Q1851" s="173">
        <f t="shared" si="191"/>
        <v>-9.5870006229124533E-2</v>
      </c>
      <c r="R1851"/>
    </row>
    <row r="1852" spans="1:18" x14ac:dyDescent="0.25">
      <c r="A1852" s="180">
        <v>42832</v>
      </c>
      <c r="B1852">
        <v>2.1727693160000001</v>
      </c>
      <c r="C1852">
        <v>1.5855033831000001</v>
      </c>
      <c r="D1852" s="180">
        <v>42832</v>
      </c>
      <c r="E1852" s="173">
        <f t="shared" si="192"/>
        <v>0.37039714904409027</v>
      </c>
      <c r="F1852"/>
      <c r="M1852" s="180">
        <v>42832</v>
      </c>
      <c r="N1852">
        <v>17.369376638999999</v>
      </c>
      <c r="O1852">
        <v>19.15050225185</v>
      </c>
      <c r="P1852" s="180">
        <v>42832</v>
      </c>
      <c r="Q1852" s="173">
        <f t="shared" si="191"/>
        <v>-9.3006731072963839E-2</v>
      </c>
      <c r="R1852"/>
    </row>
    <row r="1853" spans="1:18" x14ac:dyDescent="0.25">
      <c r="A1853" s="180">
        <v>42831</v>
      </c>
      <c r="B1853">
        <v>2.1664604619999999</v>
      </c>
      <c r="C1853">
        <v>1.591327752</v>
      </c>
      <c r="D1853" s="180">
        <v>42831</v>
      </c>
      <c r="E1853" s="173">
        <f t="shared" si="192"/>
        <v>0.36141687925517929</v>
      </c>
      <c r="F1853"/>
      <c r="M1853" s="180">
        <v>42831</v>
      </c>
      <c r="N1853">
        <v>17.318942909</v>
      </c>
      <c r="O1853">
        <v>19.229559194250001</v>
      </c>
      <c r="P1853" s="180">
        <v>42831</v>
      </c>
      <c r="Q1853" s="173">
        <f t="shared" si="191"/>
        <v>-9.9358298645832233E-2</v>
      </c>
      <c r="R1853"/>
    </row>
    <row r="1854" spans="1:18" x14ac:dyDescent="0.25">
      <c r="A1854" s="180">
        <v>42830</v>
      </c>
      <c r="B1854">
        <v>2.1315514699999998</v>
      </c>
      <c r="C1854">
        <v>1.57264786215</v>
      </c>
      <c r="D1854" s="180">
        <v>42830</v>
      </c>
      <c r="E1854" s="173">
        <f t="shared" si="192"/>
        <v>0.35539018066378253</v>
      </c>
      <c r="F1854"/>
      <c r="M1854" s="180">
        <v>42830</v>
      </c>
      <c r="N1854">
        <v>17.039876269000001</v>
      </c>
      <c r="O1854">
        <v>18.999848165500001</v>
      </c>
      <c r="P1854" s="180">
        <v>42830</v>
      </c>
      <c r="Q1854" s="173">
        <f t="shared" si="191"/>
        <v>-0.10315723996462905</v>
      </c>
      <c r="R1854"/>
    </row>
    <row r="1855" spans="1:18" x14ac:dyDescent="0.25">
      <c r="A1855" s="180">
        <v>42829</v>
      </c>
      <c r="B1855">
        <v>2.1618339689999999</v>
      </c>
      <c r="C1855">
        <v>1.5991890062</v>
      </c>
      <c r="D1855" s="180">
        <v>42829</v>
      </c>
      <c r="E1855" s="173">
        <f t="shared" si="192"/>
        <v>0.351831434945241</v>
      </c>
      <c r="F1855"/>
      <c r="M1855" s="180">
        <v>42829</v>
      </c>
      <c r="N1855">
        <v>17.281958174</v>
      </c>
      <c r="O1855">
        <v>19.311366659299999</v>
      </c>
      <c r="P1855" s="180">
        <v>42829</v>
      </c>
      <c r="Q1855" s="173">
        <f t="shared" ref="Q1855:Q1918" si="193">(N1855-O1855)/O1855</f>
        <v>-0.10508880707946548</v>
      </c>
      <c r="R1855"/>
    </row>
    <row r="1856" spans="1:18" x14ac:dyDescent="0.25">
      <c r="A1856" s="180">
        <v>42828</v>
      </c>
      <c r="B1856">
        <v>2.1656192810000001</v>
      </c>
      <c r="C1856">
        <v>1.6001764226499999</v>
      </c>
      <c r="D1856" s="180">
        <v>42828</v>
      </c>
      <c r="E1856" s="173">
        <f t="shared" ref="E1856:E1919" si="194">(B1856-C1856)/C1856</f>
        <v>0.35336282321519819</v>
      </c>
      <c r="F1856"/>
      <c r="M1856" s="180">
        <v>42828</v>
      </c>
      <c r="N1856">
        <v>17.312218412</v>
      </c>
      <c r="O1856">
        <v>19.321637314699998</v>
      </c>
      <c r="P1856" s="180">
        <v>42828</v>
      </c>
      <c r="Q1856" s="173">
        <f t="shared" si="193"/>
        <v>-0.10399837601605443</v>
      </c>
      <c r="R1856"/>
    </row>
    <row r="1857" spans="1:18" x14ac:dyDescent="0.25">
      <c r="A1857" s="180">
        <v>42825</v>
      </c>
      <c r="B1857">
        <v>2.1706663640000001</v>
      </c>
      <c r="C1857">
        <v>1.6104333826999999</v>
      </c>
      <c r="D1857" s="180">
        <v>42825</v>
      </c>
      <c r="E1857" s="173">
        <f t="shared" si="194"/>
        <v>0.34787715363968169</v>
      </c>
      <c r="F1857"/>
      <c r="M1857" s="180">
        <v>42825</v>
      </c>
      <c r="N1857">
        <v>17.352565395999999</v>
      </c>
      <c r="O1857">
        <v>19.431606351349998</v>
      </c>
      <c r="P1857" s="180">
        <v>42825</v>
      </c>
      <c r="Q1857" s="173">
        <f t="shared" si="193"/>
        <v>-0.10699274767912119</v>
      </c>
      <c r="R1857"/>
    </row>
    <row r="1858" spans="1:18" x14ac:dyDescent="0.25">
      <c r="A1858" s="180">
        <v>42824</v>
      </c>
      <c r="B1858">
        <v>2.206416537</v>
      </c>
      <c r="C1858">
        <v>1.62768430205</v>
      </c>
      <c r="D1858" s="180">
        <v>42824</v>
      </c>
      <c r="E1858" s="173">
        <f t="shared" si="194"/>
        <v>0.35555557931050324</v>
      </c>
      <c r="F1858"/>
      <c r="M1858" s="180">
        <v>42824</v>
      </c>
      <c r="N1858">
        <v>17.638356533</v>
      </c>
      <c r="O1858">
        <v>19.64202281475</v>
      </c>
      <c r="P1858" s="180">
        <v>42824</v>
      </c>
      <c r="Q1858" s="173">
        <f t="shared" si="193"/>
        <v>-0.10200916171655014</v>
      </c>
      <c r="R1858"/>
    </row>
    <row r="1859" spans="1:18" x14ac:dyDescent="0.25">
      <c r="A1859" s="180">
        <v>42823</v>
      </c>
      <c r="B1859">
        <v>2.1349161919999999</v>
      </c>
      <c r="C1859">
        <v>1.579011433</v>
      </c>
      <c r="D1859" s="180">
        <v>42823</v>
      </c>
      <c r="E1859" s="173">
        <f t="shared" si="194"/>
        <v>0.35205872952029466</v>
      </c>
      <c r="F1859"/>
      <c r="M1859" s="180">
        <v>42823</v>
      </c>
      <c r="N1859">
        <v>17.066774258999999</v>
      </c>
      <c r="O1859">
        <v>19.0745248094</v>
      </c>
      <c r="P1859" s="180">
        <v>42823</v>
      </c>
      <c r="Q1859" s="173">
        <f t="shared" si="193"/>
        <v>-0.10525822113327686</v>
      </c>
      <c r="R1859"/>
    </row>
    <row r="1860" spans="1:18" x14ac:dyDescent="0.25">
      <c r="A1860" s="180">
        <v>42822</v>
      </c>
      <c r="B1860">
        <v>2.1445897679999999</v>
      </c>
      <c r="C1860">
        <v>1.5852264360499999</v>
      </c>
      <c r="D1860" s="180">
        <v>42822</v>
      </c>
      <c r="E1860" s="173">
        <f t="shared" si="194"/>
        <v>0.35286020926057593</v>
      </c>
      <c r="F1860"/>
      <c r="M1860" s="180">
        <v>42822</v>
      </c>
      <c r="N1860">
        <v>17.144105977999999</v>
      </c>
      <c r="O1860">
        <v>19.143967049450001</v>
      </c>
      <c r="P1860" s="180">
        <v>42822</v>
      </c>
      <c r="Q1860" s="173">
        <f t="shared" si="193"/>
        <v>-0.10446429761836942</v>
      </c>
      <c r="R1860"/>
    </row>
    <row r="1861" spans="1:18" x14ac:dyDescent="0.25">
      <c r="A1861" s="180">
        <v>42821</v>
      </c>
      <c r="B1861">
        <v>2.1096807759999998</v>
      </c>
      <c r="C1861">
        <v>1.5619481786</v>
      </c>
      <c r="D1861" s="180">
        <v>42821</v>
      </c>
      <c r="E1861" s="173">
        <f t="shared" si="194"/>
        <v>0.35067270790695604</v>
      </c>
      <c r="F1861"/>
      <c r="M1861" s="180">
        <v>42821</v>
      </c>
      <c r="N1861">
        <v>16.865039337999999</v>
      </c>
      <c r="O1861">
        <v>18.8650725882</v>
      </c>
      <c r="P1861" s="180">
        <v>42821</v>
      </c>
      <c r="Q1861" s="173">
        <f t="shared" si="193"/>
        <v>-0.10601778714867025</v>
      </c>
      <c r="R1861"/>
    </row>
    <row r="1862" spans="1:18" x14ac:dyDescent="0.25">
      <c r="A1862" s="180">
        <v>42818</v>
      </c>
      <c r="B1862">
        <v>2.123139664</v>
      </c>
      <c r="C1862">
        <v>1.5718933796500001</v>
      </c>
      <c r="D1862" s="180">
        <v>42818</v>
      </c>
      <c r="E1862" s="173">
        <f t="shared" si="194"/>
        <v>0.35068936066945022</v>
      </c>
      <c r="F1862"/>
      <c r="M1862" s="180">
        <v>42818</v>
      </c>
      <c r="N1862">
        <v>16.972631295999999</v>
      </c>
      <c r="O1862">
        <v>18.9848054174</v>
      </c>
      <c r="P1862" s="180">
        <v>42818</v>
      </c>
      <c r="Q1862" s="173">
        <f t="shared" si="193"/>
        <v>-0.10598866183562768</v>
      </c>
      <c r="R1862"/>
    </row>
    <row r="1863" spans="1:18" x14ac:dyDescent="0.25">
      <c r="A1863" s="180">
        <v>42817</v>
      </c>
      <c r="B1863">
        <v>2.1222984839999999</v>
      </c>
      <c r="C1863">
        <v>1.56903235935</v>
      </c>
      <c r="D1863" s="180">
        <v>42817</v>
      </c>
      <c r="E1863" s="173">
        <f t="shared" si="194"/>
        <v>0.352616133984133</v>
      </c>
      <c r="F1863"/>
      <c r="M1863" s="180">
        <v>42817</v>
      </c>
      <c r="N1863">
        <v>16.965906797999999</v>
      </c>
      <c r="O1863">
        <v>18.958316653800001</v>
      </c>
      <c r="P1863" s="180">
        <v>42817</v>
      </c>
      <c r="Q1863" s="173">
        <f t="shared" si="193"/>
        <v>-0.10509423870186511</v>
      </c>
      <c r="R1863"/>
    </row>
    <row r="1864" spans="1:18" x14ac:dyDescent="0.25">
      <c r="A1864" s="180">
        <v>42816</v>
      </c>
      <c r="B1864">
        <v>2.1000071999999999</v>
      </c>
      <c r="C1864">
        <v>1.55889601845</v>
      </c>
      <c r="D1864" s="180">
        <v>42816</v>
      </c>
      <c r="E1864" s="173">
        <f t="shared" si="194"/>
        <v>0.34711178625500827</v>
      </c>
      <c r="F1864"/>
      <c r="M1864" s="180">
        <v>42816</v>
      </c>
      <c r="N1864">
        <v>16.787707618999999</v>
      </c>
      <c r="O1864">
        <v>18.837224528499998</v>
      </c>
      <c r="P1864" s="180">
        <v>42816</v>
      </c>
      <c r="Q1864" s="173">
        <f t="shared" si="193"/>
        <v>-0.10880142700423616</v>
      </c>
      <c r="R1864"/>
    </row>
    <row r="1865" spans="1:18" x14ac:dyDescent="0.25">
      <c r="A1865" s="180">
        <v>42815</v>
      </c>
      <c r="B1865">
        <v>2.1109425470000001</v>
      </c>
      <c r="C1865">
        <v>1.5626019977500001</v>
      </c>
      <c r="D1865" s="180">
        <v>42815</v>
      </c>
      <c r="E1865" s="173">
        <f t="shared" si="194"/>
        <v>0.35091504429122627</v>
      </c>
      <c r="F1865"/>
      <c r="M1865" s="180">
        <v>42815</v>
      </c>
      <c r="N1865">
        <v>16.875126084000001</v>
      </c>
      <c r="O1865">
        <v>18.879651400450001</v>
      </c>
      <c r="P1865" s="180">
        <v>42815</v>
      </c>
      <c r="Q1865" s="173">
        <f t="shared" si="193"/>
        <v>-0.10617385215079879</v>
      </c>
      <c r="R1865"/>
    </row>
    <row r="1866" spans="1:18" x14ac:dyDescent="0.25">
      <c r="A1866" s="180">
        <v>42814</v>
      </c>
      <c r="B1866">
        <v>2.2598315009999999</v>
      </c>
      <c r="C1866">
        <v>1.6452145439999999</v>
      </c>
      <c r="D1866" s="180">
        <v>42814</v>
      </c>
      <c r="E1866" s="173">
        <f t="shared" si="194"/>
        <v>0.37357860665739412</v>
      </c>
      <c r="F1866"/>
      <c r="M1866" s="180">
        <v>42814</v>
      </c>
      <c r="N1866">
        <v>18.065362113999999</v>
      </c>
      <c r="O1866">
        <v>19.857214970600001</v>
      </c>
      <c r="P1866" s="180">
        <v>42814</v>
      </c>
      <c r="Q1866" s="173">
        <f t="shared" si="193"/>
        <v>-9.0236866511893318E-2</v>
      </c>
      <c r="R1866"/>
    </row>
    <row r="1867" spans="1:18" x14ac:dyDescent="0.25">
      <c r="A1867" s="180">
        <v>42811</v>
      </c>
      <c r="B1867">
        <v>2.3014699369999998</v>
      </c>
      <c r="C1867">
        <v>1.6682878009</v>
      </c>
      <c r="D1867" s="180">
        <v>42811</v>
      </c>
      <c r="E1867" s="173">
        <f t="shared" si="194"/>
        <v>0.37954011038048335</v>
      </c>
      <c r="F1867"/>
      <c r="M1867" s="180">
        <v>42811</v>
      </c>
      <c r="N1867">
        <v>18.398224732999999</v>
      </c>
      <c r="O1867">
        <v>20.121319549550002</v>
      </c>
      <c r="P1867" s="180">
        <v>42811</v>
      </c>
      <c r="Q1867" s="173">
        <f t="shared" si="193"/>
        <v>-8.5635279152879315E-2</v>
      </c>
      <c r="R1867"/>
    </row>
    <row r="1868" spans="1:18" x14ac:dyDescent="0.25">
      <c r="A1868" s="180">
        <v>42810</v>
      </c>
      <c r="B1868">
        <v>2.3056758400000001</v>
      </c>
      <c r="C1868">
        <v>1.6716478096</v>
      </c>
      <c r="D1868" s="180">
        <v>42810</v>
      </c>
      <c r="E1868" s="173">
        <f t="shared" si="194"/>
        <v>0.37928325976254135</v>
      </c>
      <c r="F1868"/>
      <c r="M1868" s="180">
        <v>42810</v>
      </c>
      <c r="N1868">
        <v>18.431847219000002</v>
      </c>
      <c r="O1868">
        <v>20.1790853814</v>
      </c>
      <c r="P1868" s="180">
        <v>42810</v>
      </c>
      <c r="Q1868" s="173">
        <f t="shared" si="193"/>
        <v>-8.6586588508640192E-2</v>
      </c>
      <c r="R1868"/>
    </row>
    <row r="1869" spans="1:18" x14ac:dyDescent="0.25">
      <c r="A1869" s="180">
        <v>42809</v>
      </c>
      <c r="B1869">
        <v>2.2960022640000002</v>
      </c>
      <c r="C1869">
        <v>1.6596767472</v>
      </c>
      <c r="D1869" s="180">
        <v>42809</v>
      </c>
      <c r="E1869" s="173">
        <f t="shared" si="194"/>
        <v>0.38340328493095377</v>
      </c>
      <c r="F1869"/>
      <c r="M1869" s="180">
        <v>42809</v>
      </c>
      <c r="N1869">
        <v>18.354515500000002</v>
      </c>
      <c r="O1869">
        <v>20.037499228150001</v>
      </c>
      <c r="P1869" s="180">
        <v>42809</v>
      </c>
      <c r="Q1869" s="173">
        <f t="shared" si="193"/>
        <v>-8.3991705201696659E-2</v>
      </c>
      <c r="R1869"/>
    </row>
    <row r="1870" spans="1:18" x14ac:dyDescent="0.25">
      <c r="A1870" s="180">
        <v>42808</v>
      </c>
      <c r="B1870">
        <v>2.3191347279999999</v>
      </c>
      <c r="C1870">
        <v>1.6711003028</v>
      </c>
      <c r="D1870" s="180">
        <v>42808</v>
      </c>
      <c r="E1870" s="173">
        <f t="shared" si="194"/>
        <v>0.38778906575158323</v>
      </c>
      <c r="F1870"/>
      <c r="M1870" s="180">
        <v>42808</v>
      </c>
      <c r="N1870">
        <v>18.539439176999998</v>
      </c>
      <c r="O1870">
        <v>20.179373490100001</v>
      </c>
      <c r="P1870" s="180">
        <v>42808</v>
      </c>
      <c r="Q1870" s="173">
        <f t="shared" si="193"/>
        <v>-8.126785075386779E-2</v>
      </c>
      <c r="R1870"/>
    </row>
    <row r="1871" spans="1:18" x14ac:dyDescent="0.25">
      <c r="A1871" s="180">
        <v>42807</v>
      </c>
      <c r="B1871">
        <v>2.3178729580000001</v>
      </c>
      <c r="C1871">
        <v>1.67255412775</v>
      </c>
      <c r="D1871" s="180">
        <v>42807</v>
      </c>
      <c r="E1871" s="173">
        <f t="shared" si="194"/>
        <v>0.38582836844755153</v>
      </c>
      <c r="F1871"/>
      <c r="M1871" s="180">
        <v>42807</v>
      </c>
      <c r="N1871">
        <v>18.529352431</v>
      </c>
      <c r="O1871">
        <v>20.2055824734</v>
      </c>
      <c r="P1871" s="180">
        <v>42807</v>
      </c>
      <c r="Q1871" s="173">
        <f t="shared" si="193"/>
        <v>-8.2958758779000968E-2</v>
      </c>
      <c r="R1871"/>
    </row>
    <row r="1872" spans="1:18" x14ac:dyDescent="0.25">
      <c r="A1872" s="180">
        <v>42804</v>
      </c>
      <c r="B1872">
        <v>2.3056758400000001</v>
      </c>
      <c r="C1872">
        <v>1.6680159206</v>
      </c>
      <c r="D1872" s="180">
        <v>42804</v>
      </c>
      <c r="E1872" s="173">
        <f t="shared" si="194"/>
        <v>0.38228647072542821</v>
      </c>
      <c r="F1872"/>
      <c r="M1872" s="180">
        <v>42804</v>
      </c>
      <c r="N1872">
        <v>18.431847219000002</v>
      </c>
      <c r="O1872">
        <v>20.174932247849998</v>
      </c>
      <c r="P1872" s="180">
        <v>42804</v>
      </c>
      <c r="Q1872" s="173">
        <f t="shared" si="193"/>
        <v>-8.6398556755289915E-2</v>
      </c>
      <c r="R1872"/>
    </row>
    <row r="1873" spans="1:18" x14ac:dyDescent="0.25">
      <c r="A1873" s="180">
        <v>42803</v>
      </c>
      <c r="B1873">
        <v>2.312405284</v>
      </c>
      <c r="C1873">
        <v>1.67711635865</v>
      </c>
      <c r="D1873" s="180">
        <v>42803</v>
      </c>
      <c r="E1873" s="173">
        <f t="shared" si="194"/>
        <v>0.37879835950164953</v>
      </c>
      <c r="F1873"/>
      <c r="M1873" s="180">
        <v>42803</v>
      </c>
      <c r="N1873">
        <v>18.485643198000002</v>
      </c>
      <c r="O1873">
        <v>20.290247235350002</v>
      </c>
      <c r="P1873" s="180">
        <v>42803</v>
      </c>
      <c r="Q1873" s="173">
        <f t="shared" si="193"/>
        <v>-8.8939479958922776E-2</v>
      </c>
      <c r="R1873"/>
    </row>
    <row r="1874" spans="1:18" x14ac:dyDescent="0.25">
      <c r="A1874" s="180">
        <v>42802</v>
      </c>
      <c r="B1874">
        <v>2.3161905969999999</v>
      </c>
      <c r="C1874">
        <v>1.6786253093500001</v>
      </c>
      <c r="D1874" s="180">
        <v>42802</v>
      </c>
      <c r="E1874" s="173">
        <f t="shared" si="194"/>
        <v>0.3798139370940849</v>
      </c>
      <c r="F1874"/>
      <c r="M1874" s="180">
        <v>42802</v>
      </c>
      <c r="N1874">
        <v>18.515903435999999</v>
      </c>
      <c r="O1874">
        <v>20.3113402223</v>
      </c>
      <c r="P1874" s="180">
        <v>42802</v>
      </c>
      <c r="Q1874" s="173">
        <f t="shared" si="193"/>
        <v>-8.8395781206440316E-2</v>
      </c>
      <c r="R1874"/>
    </row>
    <row r="1875" spans="1:18" x14ac:dyDescent="0.25">
      <c r="A1875" s="180">
        <v>42801</v>
      </c>
      <c r="B1875">
        <v>2.3077787910000001</v>
      </c>
      <c r="C1875">
        <v>1.6927893568000001</v>
      </c>
      <c r="D1875" s="180">
        <v>42801</v>
      </c>
      <c r="E1875" s="173">
        <f t="shared" si="194"/>
        <v>0.36329944522014135</v>
      </c>
      <c r="F1875"/>
      <c r="M1875" s="180">
        <v>42801</v>
      </c>
      <c r="N1875">
        <v>18.448658463000001</v>
      </c>
      <c r="O1875">
        <v>20.482422517149999</v>
      </c>
      <c r="P1875" s="180">
        <v>42801</v>
      </c>
      <c r="Q1875" s="173">
        <f t="shared" si="193"/>
        <v>-9.9293140371805172E-2</v>
      </c>
      <c r="R1875"/>
    </row>
    <row r="1876" spans="1:18" x14ac:dyDescent="0.25">
      <c r="A1876" s="180">
        <v>42800</v>
      </c>
      <c r="B1876">
        <v>2.297264035</v>
      </c>
      <c r="C1876">
        <v>1.70275724345</v>
      </c>
      <c r="D1876" s="180">
        <v>42800</v>
      </c>
      <c r="E1876" s="173">
        <f t="shared" si="194"/>
        <v>0.34914359861741334</v>
      </c>
      <c r="F1876"/>
      <c r="M1876" s="180">
        <v>42800</v>
      </c>
      <c r="N1876">
        <v>18.364602246</v>
      </c>
      <c r="O1876">
        <v>20.607152531699999</v>
      </c>
      <c r="P1876" s="180">
        <v>42800</v>
      </c>
      <c r="Q1876" s="173">
        <f t="shared" si="193"/>
        <v>-0.10882387958502668</v>
      </c>
      <c r="R1876"/>
    </row>
    <row r="1877" spans="1:18" x14ac:dyDescent="0.25">
      <c r="A1877" s="180">
        <v>42797</v>
      </c>
      <c r="B1877">
        <v>2.3111435130000002</v>
      </c>
      <c r="C1877">
        <v>1.7138414019499999</v>
      </c>
      <c r="D1877" s="180">
        <v>42797</v>
      </c>
      <c r="E1877" s="173">
        <f t="shared" si="194"/>
        <v>0.34851656073332865</v>
      </c>
      <c r="F1877"/>
      <c r="M1877" s="180">
        <v>42797</v>
      </c>
      <c r="N1877">
        <v>18.475556451999999</v>
      </c>
      <c r="O1877">
        <v>20.74129525495</v>
      </c>
      <c r="P1877" s="180">
        <v>42797</v>
      </c>
      <c r="Q1877" s="173">
        <f t="shared" si="193"/>
        <v>-0.10923805746457768</v>
      </c>
      <c r="R1877"/>
    </row>
    <row r="1878" spans="1:18" x14ac:dyDescent="0.25">
      <c r="A1878" s="180">
        <v>42796</v>
      </c>
      <c r="B1878">
        <v>2.2964228539999998</v>
      </c>
      <c r="C1878">
        <v>1.70194357455</v>
      </c>
      <c r="D1878" s="180">
        <v>42796</v>
      </c>
      <c r="E1878" s="173">
        <f t="shared" si="194"/>
        <v>0.3492943528443252</v>
      </c>
      <c r="F1878"/>
      <c r="M1878" s="180">
        <v>42796</v>
      </c>
      <c r="N1878">
        <v>18.357877749</v>
      </c>
      <c r="O1878">
        <v>20.598075838700002</v>
      </c>
      <c r="P1878" s="180">
        <v>42796</v>
      </c>
      <c r="Q1878" s="173">
        <f t="shared" si="193"/>
        <v>-0.10875763868638064</v>
      </c>
      <c r="R1878"/>
    </row>
    <row r="1879" spans="1:18" x14ac:dyDescent="0.25">
      <c r="A1879" s="180">
        <v>42795</v>
      </c>
      <c r="B1879">
        <v>2.3775967750000002</v>
      </c>
      <c r="C1879">
        <v>1.7466704331</v>
      </c>
      <c r="D1879" s="180">
        <v>42795</v>
      </c>
      <c r="E1879" s="173">
        <f t="shared" si="194"/>
        <v>0.36121659240560267</v>
      </c>
      <c r="F1879"/>
      <c r="M1879" s="180">
        <v>42795</v>
      </c>
      <c r="N1879">
        <v>19.006791742000001</v>
      </c>
      <c r="O1879">
        <v>21.172209120421101</v>
      </c>
      <c r="P1879" s="180">
        <v>42795</v>
      </c>
      <c r="Q1879" s="173">
        <f t="shared" si="193"/>
        <v>-0.10227640233973051</v>
      </c>
      <c r="R1879"/>
    </row>
    <row r="1880" spans="1:18" x14ac:dyDescent="0.25">
      <c r="A1880" s="180">
        <v>42794</v>
      </c>
      <c r="B1880">
        <v>2.2762345210000001</v>
      </c>
      <c r="C1880">
        <v>1.6938375620499999</v>
      </c>
      <c r="D1880" s="180">
        <v>42794</v>
      </c>
      <c r="E1880" s="173">
        <f t="shared" si="194"/>
        <v>0.34383282789238828</v>
      </c>
      <c r="F1880"/>
      <c r="M1880" s="180">
        <v>42794</v>
      </c>
      <c r="N1880">
        <v>18.196489811999999</v>
      </c>
      <c r="O1880">
        <v>21.0972584542105</v>
      </c>
      <c r="P1880" s="180">
        <v>42794</v>
      </c>
      <c r="Q1880" s="173">
        <f t="shared" si="193"/>
        <v>-0.13749505171519469</v>
      </c>
      <c r="R1880"/>
    </row>
    <row r="1881" spans="1:18" x14ac:dyDescent="0.25">
      <c r="A1881" s="180">
        <v>42793</v>
      </c>
      <c r="B1881">
        <v>2.3211149139999998</v>
      </c>
      <c r="C1881">
        <v>1.70820143105</v>
      </c>
      <c r="D1881" s="180">
        <v>42793</v>
      </c>
      <c r="E1881" s="173">
        <f t="shared" si="194"/>
        <v>0.35880632799449957</v>
      </c>
      <c r="F1881"/>
      <c r="M1881" s="180">
        <v>42793</v>
      </c>
      <c r="N1881">
        <v>19.104611797</v>
      </c>
      <c r="O1881">
        <v>21.393983666789499</v>
      </c>
      <c r="P1881" s="180">
        <v>42793</v>
      </c>
      <c r="Q1881" s="173">
        <f t="shared" si="193"/>
        <v>-0.10701007841486561</v>
      </c>
      <c r="R1881"/>
    </row>
    <row r="1882" spans="1:18" x14ac:dyDescent="0.25">
      <c r="A1882" s="180">
        <v>42790</v>
      </c>
      <c r="B1882">
        <v>2.2903942759999998</v>
      </c>
      <c r="C1882">
        <v>1.6952995132499999</v>
      </c>
      <c r="D1882" s="180">
        <v>42790</v>
      </c>
      <c r="E1882" s="173">
        <f t="shared" si="194"/>
        <v>0.35102632785469529</v>
      </c>
      <c r="F1882"/>
      <c r="M1882" s="180">
        <v>42790</v>
      </c>
      <c r="N1882">
        <v>18.851756641000001</v>
      </c>
      <c r="O1882">
        <v>21.369947255105298</v>
      </c>
      <c r="P1882" s="180">
        <v>42790</v>
      </c>
      <c r="Q1882" s="173">
        <f t="shared" si="193"/>
        <v>-0.11783794241718117</v>
      </c>
      <c r="R1882"/>
    </row>
    <row r="1883" spans="1:18" x14ac:dyDescent="0.25">
      <c r="A1883" s="180">
        <v>42789</v>
      </c>
      <c r="B1883">
        <v>2.326235021</v>
      </c>
      <c r="C1883">
        <v>1.7070041739999999</v>
      </c>
      <c r="D1883" s="180">
        <v>42789</v>
      </c>
      <c r="E1883" s="173">
        <f t="shared" si="194"/>
        <v>0.36275883587851149</v>
      </c>
      <c r="F1883"/>
      <c r="M1883" s="180">
        <v>42789</v>
      </c>
      <c r="N1883">
        <v>19.146754323</v>
      </c>
      <c r="O1883">
        <v>21.5164420537895</v>
      </c>
      <c r="P1883" s="180">
        <v>42789</v>
      </c>
      <c r="Q1883" s="173">
        <f t="shared" si="193"/>
        <v>-0.11013380952415172</v>
      </c>
      <c r="R1883"/>
    </row>
    <row r="1884" spans="1:18" x14ac:dyDescent="0.25">
      <c r="A1884" s="180">
        <v>42788</v>
      </c>
      <c r="B1884">
        <v>2.3309284510000001</v>
      </c>
      <c r="C1884">
        <v>1.70458949805</v>
      </c>
      <c r="D1884" s="180">
        <v>42788</v>
      </c>
      <c r="E1884" s="173">
        <f t="shared" si="194"/>
        <v>0.36744269143187452</v>
      </c>
      <c r="F1884"/>
      <c r="M1884" s="180">
        <v>42788</v>
      </c>
      <c r="N1884">
        <v>19.185384972000001</v>
      </c>
      <c r="O1884">
        <v>21.5423475904737</v>
      </c>
      <c r="P1884" s="180">
        <v>42788</v>
      </c>
      <c r="Q1884" s="173">
        <f t="shared" si="193"/>
        <v>-0.10941066699322859</v>
      </c>
      <c r="R1884"/>
    </row>
    <row r="1885" spans="1:18" x14ac:dyDescent="0.25">
      <c r="A1885" s="180">
        <v>42787</v>
      </c>
      <c r="B1885">
        <v>2.3228216160000001</v>
      </c>
      <c r="C1885">
        <v>1.7081133332</v>
      </c>
      <c r="D1885" s="180">
        <v>42787</v>
      </c>
      <c r="E1885" s="173">
        <f t="shared" si="194"/>
        <v>0.35987558369350015</v>
      </c>
      <c r="F1885"/>
      <c r="M1885" s="180">
        <v>42787</v>
      </c>
      <c r="N1885">
        <v>19.118659306000001</v>
      </c>
      <c r="O1885">
        <v>21.595691886210499</v>
      </c>
      <c r="P1885" s="180">
        <v>42787</v>
      </c>
      <c r="Q1885" s="173">
        <f t="shared" si="193"/>
        <v>-0.11470031121309698</v>
      </c>
      <c r="R1885"/>
    </row>
    <row r="1886" spans="1:18" x14ac:dyDescent="0.25">
      <c r="A1886" s="180">
        <v>42783</v>
      </c>
      <c r="B1886">
        <v>2.2959410569999998</v>
      </c>
      <c r="C1886">
        <v>1.7003475261500001</v>
      </c>
      <c r="D1886" s="180">
        <v>42783</v>
      </c>
      <c r="E1886" s="173">
        <f t="shared" si="194"/>
        <v>0.35027752955807112</v>
      </c>
      <c r="F1886"/>
      <c r="M1886" s="180">
        <v>42783</v>
      </c>
      <c r="N1886">
        <v>18.897411043999998</v>
      </c>
      <c r="O1886">
        <v>21.501298846894699</v>
      </c>
      <c r="P1886" s="180">
        <v>42783</v>
      </c>
      <c r="Q1886" s="173">
        <f t="shared" si="193"/>
        <v>-0.12110374454289137</v>
      </c>
      <c r="R1886"/>
    </row>
    <row r="1887" spans="1:18" x14ac:dyDescent="0.25">
      <c r="A1887" s="180">
        <v>42782</v>
      </c>
      <c r="B1887">
        <v>2.309167999</v>
      </c>
      <c r="C1887">
        <v>1.7051312314</v>
      </c>
      <c r="D1887" s="180">
        <v>42782</v>
      </c>
      <c r="E1887" s="173">
        <f t="shared" si="194"/>
        <v>0.35424649814434217</v>
      </c>
      <c r="F1887"/>
      <c r="M1887" s="180">
        <v>42782</v>
      </c>
      <c r="N1887">
        <v>19.006279236000001</v>
      </c>
      <c r="O1887">
        <v>21.566011466263198</v>
      </c>
      <c r="P1887" s="180">
        <v>42782</v>
      </c>
      <c r="Q1887" s="173">
        <f t="shared" si="193"/>
        <v>-0.11869289016504121</v>
      </c>
      <c r="R1887"/>
    </row>
    <row r="1888" spans="1:18" x14ac:dyDescent="0.25">
      <c r="A1888" s="180">
        <v>42781</v>
      </c>
      <c r="B1888">
        <v>2.3087413240000001</v>
      </c>
      <c r="C1888">
        <v>1.7092715590500001</v>
      </c>
      <c r="D1888" s="180">
        <v>42781</v>
      </c>
      <c r="E1888" s="173">
        <f t="shared" si="194"/>
        <v>0.35071651533427534</v>
      </c>
      <c r="F1888"/>
      <c r="M1888" s="180">
        <v>42781</v>
      </c>
      <c r="N1888">
        <v>19.002767359</v>
      </c>
      <c r="O1888">
        <v>21.613739266579</v>
      </c>
      <c r="P1888" s="180">
        <v>42781</v>
      </c>
      <c r="Q1888" s="173">
        <f t="shared" si="193"/>
        <v>-0.12080148998633967</v>
      </c>
      <c r="R1888"/>
    </row>
    <row r="1889" spans="1:18" x14ac:dyDescent="0.25">
      <c r="A1889" s="180">
        <v>42780</v>
      </c>
      <c r="B1889">
        <v>2.3083146480000001</v>
      </c>
      <c r="C1889">
        <v>1.7029730250499999</v>
      </c>
      <c r="D1889" s="180">
        <v>42780</v>
      </c>
      <c r="E1889" s="173">
        <f t="shared" si="194"/>
        <v>0.35546166266035079</v>
      </c>
      <c r="F1889"/>
      <c r="M1889" s="180">
        <v>42780</v>
      </c>
      <c r="N1889">
        <v>18.999255481999999</v>
      </c>
      <c r="O1889">
        <v>21.532009309999999</v>
      </c>
      <c r="P1889" s="180">
        <v>42780</v>
      </c>
      <c r="Q1889" s="173">
        <f t="shared" si="193"/>
        <v>-0.1176273793836661</v>
      </c>
      <c r="R1889"/>
    </row>
    <row r="1890" spans="1:18" x14ac:dyDescent="0.25">
      <c r="A1890" s="180">
        <v>42779</v>
      </c>
      <c r="B1890">
        <v>2.2579669349999998</v>
      </c>
      <c r="C1890">
        <v>1.6743317628000001</v>
      </c>
      <c r="D1890" s="180">
        <v>42779</v>
      </c>
      <c r="E1890" s="173">
        <f t="shared" si="194"/>
        <v>0.34857797311566341</v>
      </c>
      <c r="F1890"/>
      <c r="M1890" s="180">
        <v>42779</v>
      </c>
      <c r="N1890">
        <v>18.584853976000002</v>
      </c>
      <c r="O1890">
        <v>21.1545252860526</v>
      </c>
      <c r="P1890" s="180">
        <v>42779</v>
      </c>
      <c r="Q1890" s="173">
        <f t="shared" si="193"/>
        <v>-0.12147147124813099</v>
      </c>
      <c r="R1890"/>
    </row>
    <row r="1891" spans="1:18" x14ac:dyDescent="0.25">
      <c r="A1891" s="180">
        <v>42776</v>
      </c>
      <c r="B1891">
        <v>2.2464466949999999</v>
      </c>
      <c r="C1891">
        <v>1.65896019875</v>
      </c>
      <c r="D1891" s="180">
        <v>42776</v>
      </c>
      <c r="E1891" s="173">
        <f t="shared" si="194"/>
        <v>0.35412934963277698</v>
      </c>
      <c r="F1891"/>
      <c r="M1891" s="180">
        <v>42776</v>
      </c>
      <c r="N1891">
        <v>18.490033293</v>
      </c>
      <c r="O1891">
        <v>20.9545609236316</v>
      </c>
      <c r="P1891" s="180">
        <v>42776</v>
      </c>
      <c r="Q1891" s="173">
        <f t="shared" si="193"/>
        <v>-0.11761294544006495</v>
      </c>
      <c r="R1891"/>
    </row>
    <row r="1892" spans="1:18" x14ac:dyDescent="0.25">
      <c r="A1892" s="180">
        <v>42775</v>
      </c>
      <c r="B1892">
        <v>2.24602002</v>
      </c>
      <c r="C1892">
        <v>1.6513211805000001</v>
      </c>
      <c r="D1892" s="180">
        <v>42775</v>
      </c>
      <c r="E1892" s="173">
        <f t="shared" si="194"/>
        <v>0.36013517329192879</v>
      </c>
      <c r="F1892"/>
      <c r="M1892" s="180">
        <v>42775</v>
      </c>
      <c r="N1892">
        <v>18.486521414999999</v>
      </c>
      <c r="O1892">
        <v>20.8617887897895</v>
      </c>
      <c r="P1892" s="180">
        <v>42775</v>
      </c>
      <c r="Q1892" s="173">
        <f t="shared" si="193"/>
        <v>-0.11385732061250864</v>
      </c>
      <c r="R1892"/>
    </row>
    <row r="1893" spans="1:18" x14ac:dyDescent="0.25">
      <c r="A1893" s="180">
        <v>42774</v>
      </c>
      <c r="B1893">
        <v>2.206765871</v>
      </c>
      <c r="C1893">
        <v>1.6257524855000001</v>
      </c>
      <c r="D1893" s="180">
        <v>42774</v>
      </c>
      <c r="E1893" s="173">
        <f t="shared" si="194"/>
        <v>0.35738120696848225</v>
      </c>
      <c r="F1893"/>
      <c r="M1893" s="180">
        <v>42774</v>
      </c>
      <c r="N1893">
        <v>18.163428715999999</v>
      </c>
      <c r="O1893">
        <v>20.520720614999998</v>
      </c>
      <c r="P1893" s="180">
        <v>42774</v>
      </c>
      <c r="Q1893" s="173">
        <f t="shared" si="193"/>
        <v>-0.11487373875539701</v>
      </c>
      <c r="R1893"/>
    </row>
    <row r="1894" spans="1:18" x14ac:dyDescent="0.25">
      <c r="A1894" s="180">
        <v>42773</v>
      </c>
      <c r="B1894">
        <v>2.2191394610000001</v>
      </c>
      <c r="C1894">
        <v>1.64102844035</v>
      </c>
      <c r="D1894" s="180">
        <v>42773</v>
      </c>
      <c r="E1894" s="173">
        <f t="shared" si="194"/>
        <v>0.35228580226598644</v>
      </c>
      <c r="F1894"/>
      <c r="M1894" s="180">
        <v>42773</v>
      </c>
      <c r="N1894">
        <v>18.265273153999999</v>
      </c>
      <c r="O1894">
        <v>20.7230563591053</v>
      </c>
      <c r="P1894" s="180">
        <v>42773</v>
      </c>
      <c r="Q1894" s="173">
        <f t="shared" si="193"/>
        <v>-0.11860138594012942</v>
      </c>
      <c r="R1894"/>
    </row>
    <row r="1895" spans="1:18" x14ac:dyDescent="0.25">
      <c r="A1895" s="180">
        <v>42772</v>
      </c>
      <c r="B1895">
        <v>2.2336464290000002</v>
      </c>
      <c r="C1895">
        <v>1.6451769661</v>
      </c>
      <c r="D1895" s="180">
        <v>42772</v>
      </c>
      <c r="E1895" s="173">
        <f t="shared" si="194"/>
        <v>0.35769371625412782</v>
      </c>
      <c r="F1895"/>
      <c r="M1895" s="180">
        <v>42772</v>
      </c>
      <c r="N1895">
        <v>18.384676978000002</v>
      </c>
      <c r="O1895">
        <v>20.844787264473698</v>
      </c>
      <c r="P1895" s="180">
        <v>42772</v>
      </c>
      <c r="Q1895" s="173">
        <f t="shared" si="193"/>
        <v>-0.11802040746496488</v>
      </c>
      <c r="R1895"/>
    </row>
    <row r="1896" spans="1:18" x14ac:dyDescent="0.25">
      <c r="A1896" s="180">
        <v>42769</v>
      </c>
      <c r="B1896">
        <v>2.2494334239999998</v>
      </c>
      <c r="C1896">
        <v>1.654763966</v>
      </c>
      <c r="D1896" s="180">
        <v>42769</v>
      </c>
      <c r="E1896" s="173">
        <f t="shared" si="194"/>
        <v>0.35936814568030051</v>
      </c>
      <c r="F1896"/>
      <c r="M1896" s="180">
        <v>42769</v>
      </c>
      <c r="N1896">
        <v>18.514616433</v>
      </c>
      <c r="O1896">
        <v>21.122564591210502</v>
      </c>
      <c r="P1896" s="180">
        <v>42769</v>
      </c>
      <c r="Q1896" s="173">
        <f t="shared" si="193"/>
        <v>-0.12346740126886475</v>
      </c>
      <c r="R1896"/>
    </row>
    <row r="1897" spans="1:18" x14ac:dyDescent="0.25">
      <c r="A1897" s="180">
        <v>42768</v>
      </c>
      <c r="B1897">
        <v>2.1530047529999998</v>
      </c>
      <c r="C1897">
        <v>1.6175232767000001</v>
      </c>
      <c r="D1897" s="180">
        <v>42768</v>
      </c>
      <c r="E1897" s="173">
        <f t="shared" si="194"/>
        <v>0.33105024453958126</v>
      </c>
      <c r="F1897"/>
      <c r="M1897" s="180">
        <v>42768</v>
      </c>
      <c r="N1897">
        <v>17.720932192999999</v>
      </c>
      <c r="O1897">
        <v>20.619732104894702</v>
      </c>
      <c r="P1897" s="180">
        <v>42768</v>
      </c>
      <c r="Q1897" s="173">
        <f t="shared" si="193"/>
        <v>-0.1405837814549776</v>
      </c>
      <c r="R1897"/>
    </row>
    <row r="1898" spans="1:18" x14ac:dyDescent="0.25">
      <c r="A1898" s="180">
        <v>42767</v>
      </c>
      <c r="B1898">
        <v>2.2007924129999998</v>
      </c>
      <c r="C1898">
        <v>1.63776905375</v>
      </c>
      <c r="D1898" s="180">
        <v>42767</v>
      </c>
      <c r="E1898" s="173">
        <f t="shared" si="194"/>
        <v>0.34377457429717889</v>
      </c>
      <c r="F1898"/>
      <c r="M1898" s="180">
        <v>42767</v>
      </c>
      <c r="N1898">
        <v>18.114262436000001</v>
      </c>
      <c r="O1898">
        <v>20.885708248526299</v>
      </c>
      <c r="P1898" s="180">
        <v>42767</v>
      </c>
      <c r="Q1898" s="173">
        <f t="shared" si="193"/>
        <v>-0.13269580229446384</v>
      </c>
      <c r="R1898"/>
    </row>
    <row r="1899" spans="1:18" x14ac:dyDescent="0.25">
      <c r="A1899" s="180">
        <v>42766</v>
      </c>
      <c r="B1899">
        <v>2.1948189560000002</v>
      </c>
      <c r="C1899">
        <v>1.6486744762000001</v>
      </c>
      <c r="D1899" s="180">
        <v>42766</v>
      </c>
      <c r="E1899" s="173">
        <f t="shared" si="194"/>
        <v>0.33126277363060697</v>
      </c>
      <c r="F1899"/>
      <c r="M1899" s="180">
        <v>42766</v>
      </c>
      <c r="N1899">
        <v>18.065096154999999</v>
      </c>
      <c r="O1899">
        <v>20.9978392819474</v>
      </c>
      <c r="P1899" s="180">
        <v>42766</v>
      </c>
      <c r="Q1899" s="173">
        <f t="shared" si="193"/>
        <v>-0.13966880532649784</v>
      </c>
      <c r="R1899"/>
    </row>
    <row r="1900" spans="1:18" x14ac:dyDescent="0.25">
      <c r="A1900" s="180">
        <v>42765</v>
      </c>
      <c r="B1900">
        <v>2.212312652</v>
      </c>
      <c r="C1900">
        <v>1.6554313937</v>
      </c>
      <c r="D1900" s="180">
        <v>42765</v>
      </c>
      <c r="E1900" s="173">
        <f t="shared" si="194"/>
        <v>0.3363964586024511</v>
      </c>
      <c r="F1900"/>
      <c r="M1900" s="180">
        <v>42765</v>
      </c>
      <c r="N1900">
        <v>18.209083118999999</v>
      </c>
      <c r="O1900">
        <v>21.061869650842102</v>
      </c>
      <c r="P1900" s="180">
        <v>42765</v>
      </c>
      <c r="Q1900" s="173">
        <f t="shared" si="193"/>
        <v>-0.13544792457340282</v>
      </c>
      <c r="R1900"/>
    </row>
    <row r="1901" spans="1:18" x14ac:dyDescent="0.25">
      <c r="A1901" s="180">
        <v>42762</v>
      </c>
      <c r="B1901">
        <v>2.2464466949999999</v>
      </c>
      <c r="C1901">
        <v>1.6769346458000001</v>
      </c>
      <c r="D1901" s="180">
        <v>42762</v>
      </c>
      <c r="E1901" s="173">
        <f t="shared" si="194"/>
        <v>0.33961493408606147</v>
      </c>
      <c r="F1901"/>
      <c r="M1901" s="180">
        <v>42762</v>
      </c>
      <c r="N1901">
        <v>18.490033293</v>
      </c>
      <c r="O1901">
        <v>21.348823024631599</v>
      </c>
      <c r="P1901" s="180">
        <v>42762</v>
      </c>
      <c r="Q1901" s="173">
        <f t="shared" si="193"/>
        <v>-0.13390854045364553</v>
      </c>
      <c r="R1901"/>
    </row>
    <row r="1902" spans="1:18" x14ac:dyDescent="0.25">
      <c r="A1902" s="180">
        <v>42761</v>
      </c>
      <c r="B1902">
        <v>2.3044745679999998</v>
      </c>
      <c r="C1902">
        <v>1.6856984446000001</v>
      </c>
      <c r="D1902" s="180">
        <v>42761</v>
      </c>
      <c r="E1902" s="173">
        <f t="shared" si="194"/>
        <v>0.36707403117218235</v>
      </c>
      <c r="F1902"/>
      <c r="M1902" s="180">
        <v>42761</v>
      </c>
      <c r="N1902">
        <v>18.967648587999999</v>
      </c>
      <c r="O1902">
        <v>21.4943353461579</v>
      </c>
      <c r="P1902" s="180">
        <v>42761</v>
      </c>
      <c r="Q1902" s="173">
        <f t="shared" si="193"/>
        <v>-0.11755128583724941</v>
      </c>
      <c r="R1902"/>
    </row>
    <row r="1903" spans="1:18" x14ac:dyDescent="0.25">
      <c r="A1903" s="180">
        <v>42760</v>
      </c>
      <c r="B1903">
        <v>2.1995123859999999</v>
      </c>
      <c r="C1903">
        <v>1.676042381</v>
      </c>
      <c r="D1903" s="180">
        <v>42760</v>
      </c>
      <c r="E1903" s="173">
        <f t="shared" si="194"/>
        <v>0.3123250407830826</v>
      </c>
      <c r="F1903"/>
      <c r="M1903" s="180">
        <v>42760</v>
      </c>
      <c r="N1903">
        <v>18.103726804000001</v>
      </c>
      <c r="O1903">
        <v>21.360475501789502</v>
      </c>
      <c r="P1903" s="180">
        <v>42760</v>
      </c>
      <c r="Q1903" s="173">
        <f t="shared" si="193"/>
        <v>-0.15246611422656123</v>
      </c>
      <c r="R1903"/>
    </row>
    <row r="1904" spans="1:18" x14ac:dyDescent="0.25">
      <c r="A1904" s="180">
        <v>42759</v>
      </c>
      <c r="B1904">
        <v>2.1487379980000001</v>
      </c>
      <c r="C1904">
        <v>1.6484991867000001</v>
      </c>
      <c r="D1904" s="180">
        <v>42759</v>
      </c>
      <c r="E1904" s="173">
        <f t="shared" si="194"/>
        <v>0.30345105131740374</v>
      </c>
      <c r="F1904"/>
      <c r="M1904" s="180">
        <v>42759</v>
      </c>
      <c r="N1904">
        <v>17.685813420999999</v>
      </c>
      <c r="O1904">
        <v>20.9048572523158</v>
      </c>
      <c r="P1904" s="180">
        <v>42759</v>
      </c>
      <c r="Q1904" s="173">
        <f t="shared" si="193"/>
        <v>-0.15398544904960793</v>
      </c>
      <c r="R1904"/>
    </row>
    <row r="1905" spans="1:18" x14ac:dyDescent="0.25">
      <c r="A1905" s="180">
        <v>42758</v>
      </c>
      <c r="B1905">
        <v>2.1047904169999998</v>
      </c>
      <c r="C1905">
        <v>1.61507875895</v>
      </c>
      <c r="D1905" s="180">
        <v>42758</v>
      </c>
      <c r="E1905" s="173">
        <f t="shared" si="194"/>
        <v>0.3032122460506958</v>
      </c>
      <c r="F1905"/>
      <c r="M1905" s="180">
        <v>42758</v>
      </c>
      <c r="N1905">
        <v>17.324090073000001</v>
      </c>
      <c r="O1905">
        <v>20.487261674526302</v>
      </c>
      <c r="P1905" s="180">
        <v>42758</v>
      </c>
      <c r="Q1905" s="173">
        <f t="shared" si="193"/>
        <v>-0.15439699320379957</v>
      </c>
      <c r="R1905"/>
    </row>
    <row r="1906" spans="1:18" x14ac:dyDescent="0.25">
      <c r="A1906" s="180">
        <v>42755</v>
      </c>
      <c r="B1906">
        <v>2.1141772790000002</v>
      </c>
      <c r="C1906">
        <v>1.6230531376499999</v>
      </c>
      <c r="D1906" s="180">
        <v>42755</v>
      </c>
      <c r="E1906" s="173">
        <f t="shared" si="194"/>
        <v>0.30259276788749706</v>
      </c>
      <c r="F1906"/>
      <c r="M1906" s="180">
        <v>42755</v>
      </c>
      <c r="N1906">
        <v>17.40135137</v>
      </c>
      <c r="O1906">
        <v>20.584015287736801</v>
      </c>
      <c r="P1906" s="180">
        <v>42755</v>
      </c>
      <c r="Q1906" s="173">
        <f t="shared" si="193"/>
        <v>-0.15461822551370308</v>
      </c>
      <c r="R1906"/>
    </row>
    <row r="1907" spans="1:18" x14ac:dyDescent="0.25">
      <c r="A1907" s="180">
        <v>42754</v>
      </c>
      <c r="B1907">
        <v>2.1056437689999998</v>
      </c>
      <c r="C1907">
        <v>1.6038114772000001</v>
      </c>
      <c r="D1907" s="180">
        <v>42754</v>
      </c>
      <c r="E1907" s="173">
        <f t="shared" si="194"/>
        <v>0.31289980083950963</v>
      </c>
      <c r="F1907"/>
      <c r="M1907" s="180">
        <v>42754</v>
      </c>
      <c r="N1907">
        <v>17.331113826999999</v>
      </c>
      <c r="O1907">
        <v>20.3380328491053</v>
      </c>
      <c r="P1907" s="180">
        <v>42754</v>
      </c>
      <c r="Q1907" s="173">
        <f t="shared" si="193"/>
        <v>-0.14784709241127908</v>
      </c>
      <c r="R1907"/>
    </row>
    <row r="1908" spans="1:18" x14ac:dyDescent="0.25">
      <c r="A1908" s="180">
        <v>42753</v>
      </c>
      <c r="B1908">
        <v>2.1205774119999998</v>
      </c>
      <c r="C1908">
        <v>1.6121210427999999</v>
      </c>
      <c r="D1908" s="180">
        <v>42753</v>
      </c>
      <c r="E1908" s="173">
        <f t="shared" si="194"/>
        <v>0.31539590123883715</v>
      </c>
      <c r="F1908"/>
      <c r="M1908" s="180">
        <v>42753</v>
      </c>
      <c r="N1908">
        <v>17.454029528</v>
      </c>
      <c r="O1908">
        <v>20.442983950315799</v>
      </c>
      <c r="P1908" s="180">
        <v>42753</v>
      </c>
      <c r="Q1908" s="173">
        <f t="shared" si="193"/>
        <v>-0.14620930239832367</v>
      </c>
      <c r="R1908"/>
    </row>
    <row r="1909" spans="1:18" x14ac:dyDescent="0.25">
      <c r="A1909" s="180">
        <v>42752</v>
      </c>
      <c r="B1909">
        <v>2.0954035559999999</v>
      </c>
      <c r="C1909">
        <v>1.5963099173499999</v>
      </c>
      <c r="D1909" s="180">
        <v>42752</v>
      </c>
      <c r="E1909" s="173">
        <f t="shared" si="194"/>
        <v>0.31265459997801348</v>
      </c>
      <c r="F1909"/>
      <c r="M1909" s="180">
        <v>42752</v>
      </c>
      <c r="N1909">
        <v>17.246828775000001</v>
      </c>
      <c r="O1909">
        <v>20.2269828830526</v>
      </c>
      <c r="P1909" s="180">
        <v>42752</v>
      </c>
      <c r="Q1909" s="173">
        <f t="shared" si="193"/>
        <v>-0.14733557274869469</v>
      </c>
      <c r="R1909"/>
    </row>
    <row r="1910" spans="1:18" x14ac:dyDescent="0.25">
      <c r="A1910" s="180">
        <v>42748</v>
      </c>
      <c r="B1910">
        <v>2.1845787429999999</v>
      </c>
      <c r="C1910">
        <v>1.6476591301500001</v>
      </c>
      <c r="D1910" s="180">
        <v>42748</v>
      </c>
      <c r="E1910" s="173">
        <f t="shared" si="194"/>
        <v>0.32586813802993314</v>
      </c>
      <c r="F1910"/>
      <c r="M1910" s="180">
        <v>42748</v>
      </c>
      <c r="N1910">
        <v>17.980811103000001</v>
      </c>
      <c r="O1910">
        <v>20.928120190473699</v>
      </c>
      <c r="P1910" s="180">
        <v>42748</v>
      </c>
      <c r="Q1910" s="173">
        <f t="shared" si="193"/>
        <v>-0.14083009179273007</v>
      </c>
      <c r="R1910"/>
    </row>
    <row r="1911" spans="1:18" x14ac:dyDescent="0.25">
      <c r="A1911" s="180">
        <v>42747</v>
      </c>
      <c r="B1911">
        <v>2.1478846470000001</v>
      </c>
      <c r="C1911">
        <v>1.6264139737000001</v>
      </c>
      <c r="D1911" s="180">
        <v>42747</v>
      </c>
      <c r="E1911" s="173">
        <f t="shared" si="194"/>
        <v>0.32062604092959412</v>
      </c>
      <c r="F1911"/>
      <c r="M1911" s="180">
        <v>42747</v>
      </c>
      <c r="N1911">
        <v>17.678789667</v>
      </c>
      <c r="O1911">
        <v>20.663948462473702</v>
      </c>
      <c r="P1911" s="180">
        <v>42747</v>
      </c>
      <c r="Q1911" s="173">
        <f t="shared" si="193"/>
        <v>-0.14446216805538553</v>
      </c>
      <c r="R1911"/>
    </row>
    <row r="1912" spans="1:18" x14ac:dyDescent="0.25">
      <c r="A1912" s="180">
        <v>42746</v>
      </c>
      <c r="B1912">
        <v>2.19823236</v>
      </c>
      <c r="C1912">
        <v>1.6548120770999999</v>
      </c>
      <c r="D1912" s="180">
        <v>42746</v>
      </c>
      <c r="E1912" s="173">
        <f t="shared" si="194"/>
        <v>0.32838791208988821</v>
      </c>
      <c r="F1912"/>
      <c r="M1912" s="180">
        <v>42746</v>
      </c>
      <c r="N1912">
        <v>18.093191173000001</v>
      </c>
      <c r="O1912">
        <v>21.0218964531579</v>
      </c>
      <c r="P1912" s="180">
        <v>42746</v>
      </c>
      <c r="Q1912" s="173">
        <f t="shared" si="193"/>
        <v>-0.13931689211217432</v>
      </c>
      <c r="R1912"/>
    </row>
    <row r="1913" spans="1:18" x14ac:dyDescent="0.25">
      <c r="A1913" s="180">
        <v>42745</v>
      </c>
      <c r="B1913">
        <v>2.173911854</v>
      </c>
      <c r="C1913">
        <v>1.6445955013</v>
      </c>
      <c r="D1913" s="180">
        <v>42745</v>
      </c>
      <c r="E1913" s="173">
        <f t="shared" si="194"/>
        <v>0.32185200086075416</v>
      </c>
      <c r="F1913"/>
      <c r="M1913" s="180">
        <v>42745</v>
      </c>
      <c r="N1913">
        <v>17.893014174000001</v>
      </c>
      <c r="O1913">
        <v>20.892660147736802</v>
      </c>
      <c r="P1913" s="180">
        <v>42745</v>
      </c>
      <c r="Q1913" s="173">
        <f t="shared" si="193"/>
        <v>-0.14357415247869895</v>
      </c>
      <c r="R1913"/>
    </row>
    <row r="1914" spans="1:18" x14ac:dyDescent="0.25">
      <c r="A1914" s="180">
        <v>42744</v>
      </c>
      <c r="B1914">
        <v>2.1427645399999999</v>
      </c>
      <c r="C1914">
        <v>1.6284619858</v>
      </c>
      <c r="D1914" s="180">
        <v>42744</v>
      </c>
      <c r="E1914" s="173">
        <f t="shared" si="194"/>
        <v>0.31582103769363895</v>
      </c>
      <c r="F1914"/>
      <c r="M1914" s="180">
        <v>42744</v>
      </c>
      <c r="N1914">
        <v>17.636647141000001</v>
      </c>
      <c r="O1914">
        <v>20.669996595789499</v>
      </c>
      <c r="P1914" s="180">
        <v>42744</v>
      </c>
      <c r="Q1914" s="173">
        <f t="shared" si="193"/>
        <v>-0.14675132822263717</v>
      </c>
      <c r="R1914"/>
    </row>
    <row r="1915" spans="1:18" x14ac:dyDescent="0.25">
      <c r="A1915" s="180">
        <v>42741</v>
      </c>
      <c r="B1915">
        <v>2.164524992</v>
      </c>
      <c r="C1915">
        <v>1.6470432046500001</v>
      </c>
      <c r="D1915" s="180">
        <v>42741</v>
      </c>
      <c r="E1915" s="173">
        <f t="shared" si="194"/>
        <v>0.31418835030497322</v>
      </c>
      <c r="F1915"/>
      <c r="M1915" s="180">
        <v>42741</v>
      </c>
      <c r="N1915">
        <v>17.815752876000001</v>
      </c>
      <c r="O1915">
        <v>20.915963327526299</v>
      </c>
      <c r="P1915" s="180">
        <v>42741</v>
      </c>
      <c r="Q1915" s="173">
        <f t="shared" si="193"/>
        <v>-0.14822221682930037</v>
      </c>
      <c r="R1915"/>
    </row>
    <row r="1916" spans="1:18" x14ac:dyDescent="0.25">
      <c r="A1916" s="180">
        <v>42740</v>
      </c>
      <c r="B1916">
        <v>2.1594048859999999</v>
      </c>
      <c r="C1916">
        <v>1.64207717725</v>
      </c>
      <c r="D1916" s="180">
        <v>42740</v>
      </c>
      <c r="E1916" s="173">
        <f t="shared" si="194"/>
        <v>0.31504469821349862</v>
      </c>
      <c r="F1916"/>
      <c r="M1916" s="180">
        <v>42740</v>
      </c>
      <c r="N1916">
        <v>17.773610349999998</v>
      </c>
      <c r="O1916">
        <v>20.8436105092105</v>
      </c>
      <c r="P1916" s="180">
        <v>42740</v>
      </c>
      <c r="Q1916" s="173">
        <f t="shared" si="193"/>
        <v>-0.14728735013801525</v>
      </c>
      <c r="R1916"/>
    </row>
    <row r="1917" spans="1:18" x14ac:dyDescent="0.25">
      <c r="A1917" s="180">
        <v>42739</v>
      </c>
      <c r="B1917">
        <v>2.212312652</v>
      </c>
      <c r="C1917">
        <v>1.6673336917999999</v>
      </c>
      <c r="D1917" s="180">
        <v>42739</v>
      </c>
      <c r="E1917" s="173">
        <f t="shared" si="194"/>
        <v>0.32685656319441275</v>
      </c>
      <c r="F1917"/>
      <c r="M1917" s="180">
        <v>42739</v>
      </c>
      <c r="N1917">
        <v>18.209083118999999</v>
      </c>
      <c r="O1917">
        <v>21.159423436947399</v>
      </c>
      <c r="P1917" s="180">
        <v>42739</v>
      </c>
      <c r="Q1917" s="173">
        <f t="shared" si="193"/>
        <v>-0.13943387100026938</v>
      </c>
      <c r="R1917"/>
    </row>
    <row r="1918" spans="1:18" x14ac:dyDescent="0.25">
      <c r="A1918" s="180">
        <v>42738</v>
      </c>
      <c r="B1918">
        <v>2.165805019</v>
      </c>
      <c r="C1918">
        <v>1.6427624061499999</v>
      </c>
      <c r="D1918" s="180">
        <v>42738</v>
      </c>
      <c r="E1918" s="173">
        <f t="shared" si="194"/>
        <v>0.31839212468698369</v>
      </c>
      <c r="F1918"/>
      <c r="M1918" s="180">
        <v>42738</v>
      </c>
      <c r="N1918">
        <v>17.826288508000001</v>
      </c>
      <c r="O1918">
        <v>20.850657174368401</v>
      </c>
      <c r="P1918" s="180">
        <v>42738</v>
      </c>
      <c r="Q1918" s="173">
        <f t="shared" si="193"/>
        <v>-0.1450490812388513</v>
      </c>
      <c r="R1918"/>
    </row>
    <row r="1919" spans="1:18" x14ac:dyDescent="0.25">
      <c r="A1919" s="180">
        <v>42734</v>
      </c>
      <c r="B1919">
        <v>2.1687917479999999</v>
      </c>
      <c r="C1919">
        <v>1.6395690377000001</v>
      </c>
      <c r="D1919" s="180">
        <v>42734</v>
      </c>
      <c r="E1919" s="173">
        <f t="shared" si="194"/>
        <v>0.32278159573103271</v>
      </c>
      <c r="F1919"/>
      <c r="M1919" s="180">
        <v>42734</v>
      </c>
      <c r="N1919">
        <v>17.850871647999998</v>
      </c>
      <c r="O1919">
        <v>20.808371189947401</v>
      </c>
      <c r="P1919" s="180">
        <v>42734</v>
      </c>
      <c r="Q1919" s="173">
        <f t="shared" ref="Q1919:Q1982" si="195">(N1919-O1919)/O1919</f>
        <v>-0.14213027607735976</v>
      </c>
      <c r="R1919"/>
    </row>
    <row r="1920" spans="1:18" x14ac:dyDescent="0.25">
      <c r="A1920" s="180">
        <v>42733</v>
      </c>
      <c r="B1920">
        <v>2.1675117209999999</v>
      </c>
      <c r="C1920">
        <v>1.6359044323</v>
      </c>
      <c r="D1920" s="180">
        <v>42733</v>
      </c>
      <c r="E1920" s="173">
        <f t="shared" ref="E1920:E1983" si="196">(B1920-C1920)/C1920</f>
        <v>0.32496231332571579</v>
      </c>
      <c r="F1920"/>
      <c r="M1920" s="180">
        <v>42733</v>
      </c>
      <c r="N1920">
        <v>17.840336015999998</v>
      </c>
      <c r="O1920">
        <v>20.754166223421102</v>
      </c>
      <c r="P1920" s="180">
        <v>42733</v>
      </c>
      <c r="Q1920" s="173">
        <f t="shared" si="195"/>
        <v>-0.14039736292238242</v>
      </c>
      <c r="R1920"/>
    </row>
    <row r="1921" spans="1:18" x14ac:dyDescent="0.25">
      <c r="A1921" s="180">
        <v>42732</v>
      </c>
      <c r="B1921">
        <v>2.1760452319999999</v>
      </c>
      <c r="C1921">
        <v>1.64618294945</v>
      </c>
      <c r="D1921" s="180">
        <v>42732</v>
      </c>
      <c r="E1921" s="173">
        <f t="shared" si="196"/>
        <v>0.32187326610753086</v>
      </c>
      <c r="F1921"/>
      <c r="M1921" s="180">
        <v>42732</v>
      </c>
      <c r="N1921">
        <v>17.91057356</v>
      </c>
      <c r="O1921">
        <v>20.896736244894701</v>
      </c>
      <c r="P1921" s="180">
        <v>42732</v>
      </c>
      <c r="Q1921" s="173">
        <f t="shared" si="195"/>
        <v>-0.14290091284586381</v>
      </c>
      <c r="R1921"/>
    </row>
    <row r="1922" spans="1:18" x14ac:dyDescent="0.25">
      <c r="A1922" s="180">
        <v>42731</v>
      </c>
      <c r="B1922">
        <v>2.1995123859999999</v>
      </c>
      <c r="C1922">
        <v>1.6639851587000001</v>
      </c>
      <c r="D1922" s="180">
        <v>42731</v>
      </c>
      <c r="E1922" s="173">
        <f t="shared" si="196"/>
        <v>0.32183413686116297</v>
      </c>
      <c r="F1922"/>
      <c r="M1922" s="180">
        <v>42731</v>
      </c>
      <c r="N1922">
        <v>18.103726804000001</v>
      </c>
      <c r="O1922">
        <v>21.144682403052599</v>
      </c>
      <c r="P1922" s="180">
        <v>42731</v>
      </c>
      <c r="Q1922" s="173">
        <f t="shared" si="195"/>
        <v>-0.14381656537028825</v>
      </c>
      <c r="R1922"/>
    </row>
    <row r="1923" spans="1:18" x14ac:dyDescent="0.25">
      <c r="A1923" s="180">
        <v>42727</v>
      </c>
      <c r="B1923">
        <v>2.1943922800000002</v>
      </c>
      <c r="C1923">
        <v>1.65504720955</v>
      </c>
      <c r="D1923" s="180">
        <v>42727</v>
      </c>
      <c r="E1923" s="173">
        <f t="shared" si="196"/>
        <v>0.32587896426026769</v>
      </c>
      <c r="F1923"/>
      <c r="M1923" s="180">
        <v>42727</v>
      </c>
      <c r="N1923">
        <v>18.061584278000002</v>
      </c>
      <c r="O1923">
        <v>21.037293277315801</v>
      </c>
      <c r="P1923" s="180">
        <v>42727</v>
      </c>
      <c r="Q1923" s="173">
        <f t="shared" si="195"/>
        <v>-0.1414492330400918</v>
      </c>
      <c r="R1923"/>
    </row>
    <row r="1924" spans="1:18" x14ac:dyDescent="0.25">
      <c r="A1924" s="180">
        <v>42726</v>
      </c>
      <c r="B1924">
        <v>2.182872041</v>
      </c>
      <c r="C1924">
        <v>1.6533991536999999</v>
      </c>
      <c r="D1924" s="180">
        <v>42726</v>
      </c>
      <c r="E1924" s="173">
        <f t="shared" si="196"/>
        <v>0.32023294926402873</v>
      </c>
      <c r="F1924"/>
      <c r="M1924" s="180">
        <v>42726</v>
      </c>
      <c r="N1924">
        <v>17.966763594</v>
      </c>
      <c r="O1924">
        <v>21.005418474947401</v>
      </c>
      <c r="P1924" s="180">
        <v>42726</v>
      </c>
      <c r="Q1924" s="173">
        <f t="shared" si="195"/>
        <v>-0.14466052578631192</v>
      </c>
      <c r="R1924"/>
    </row>
    <row r="1925" spans="1:18" x14ac:dyDescent="0.25">
      <c r="A1925" s="180">
        <v>42725</v>
      </c>
      <c r="B1925">
        <v>2.173485179</v>
      </c>
      <c r="C1925">
        <v>1.6500595448499999</v>
      </c>
      <c r="D1925" s="180">
        <v>42725</v>
      </c>
      <c r="E1925" s="173">
        <f t="shared" si="196"/>
        <v>0.31721620942932854</v>
      </c>
      <c r="F1925"/>
      <c r="M1925" s="180">
        <v>42725</v>
      </c>
      <c r="N1925">
        <v>17.889502297</v>
      </c>
      <c r="O1925">
        <v>20.9627409841579</v>
      </c>
      <c r="P1925" s="180">
        <v>42725</v>
      </c>
      <c r="Q1925" s="173">
        <f t="shared" si="195"/>
        <v>-0.14660481134029316</v>
      </c>
      <c r="R1925"/>
    </row>
    <row r="1926" spans="1:18" x14ac:dyDescent="0.25">
      <c r="A1926" s="180">
        <v>42724</v>
      </c>
      <c r="B1926">
        <v>2.1751918809999999</v>
      </c>
      <c r="C1926">
        <v>1.6574492037999999</v>
      </c>
      <c r="D1926" s="180">
        <v>42724</v>
      </c>
      <c r="E1926" s="173">
        <f t="shared" si="196"/>
        <v>0.3123731792280463</v>
      </c>
      <c r="F1926"/>
      <c r="M1926" s="180">
        <v>42724</v>
      </c>
      <c r="N1926">
        <v>17.903549805000001</v>
      </c>
      <c r="O1926">
        <v>21.016600721526299</v>
      </c>
      <c r="P1926" s="180">
        <v>42724</v>
      </c>
      <c r="Q1926" s="173">
        <f t="shared" si="195"/>
        <v>-0.14812342670324172</v>
      </c>
      <c r="R1926"/>
    </row>
    <row r="1927" spans="1:18" x14ac:dyDescent="0.25">
      <c r="A1927" s="180">
        <v>42723</v>
      </c>
      <c r="B1927">
        <v>2.1402044870000001</v>
      </c>
      <c r="C1927">
        <v>1.6342762581000001</v>
      </c>
      <c r="D1927" s="180">
        <v>42723</v>
      </c>
      <c r="E1927" s="173">
        <f t="shared" si="196"/>
        <v>0.30957325996290808</v>
      </c>
      <c r="F1927"/>
      <c r="M1927" s="180">
        <v>42723</v>
      </c>
      <c r="N1927">
        <v>17.615575878000001</v>
      </c>
      <c r="O1927">
        <v>20.656218384157899</v>
      </c>
      <c r="P1927" s="180">
        <v>42723</v>
      </c>
      <c r="Q1927" s="173">
        <f t="shared" si="195"/>
        <v>-0.1472022830902045</v>
      </c>
      <c r="R1927"/>
    </row>
    <row r="1928" spans="1:18" x14ac:dyDescent="0.25">
      <c r="A1928" s="180">
        <v>42720</v>
      </c>
      <c r="B1928">
        <v>2.1163106570000001</v>
      </c>
      <c r="C1928">
        <v>1.61994620005</v>
      </c>
      <c r="D1928" s="180">
        <v>42720</v>
      </c>
      <c r="E1928" s="173">
        <f t="shared" si="196"/>
        <v>0.30640798869411817</v>
      </c>
      <c r="F1928"/>
      <c r="M1928" s="180">
        <v>42720</v>
      </c>
      <c r="N1928">
        <v>17.418910755999999</v>
      </c>
      <c r="O1928">
        <v>20.466868971052602</v>
      </c>
      <c r="P1928" s="180">
        <v>42720</v>
      </c>
      <c r="Q1928" s="173">
        <f t="shared" si="195"/>
        <v>-0.14892156779639792</v>
      </c>
      <c r="R1928"/>
    </row>
    <row r="1929" spans="1:18" x14ac:dyDescent="0.25">
      <c r="A1929" s="180">
        <v>42719</v>
      </c>
      <c r="B1929">
        <v>2.1342310289999999</v>
      </c>
      <c r="C1929">
        <v>1.6376073340499999</v>
      </c>
      <c r="D1929" s="180">
        <v>42719</v>
      </c>
      <c r="E1929" s="173">
        <f t="shared" si="196"/>
        <v>0.30326176771680052</v>
      </c>
      <c r="F1929"/>
      <c r="M1929" s="180">
        <v>42719</v>
      </c>
      <c r="N1929">
        <v>17.566409597</v>
      </c>
      <c r="O1929">
        <v>20.703157381473702</v>
      </c>
      <c r="P1929" s="180">
        <v>42719</v>
      </c>
      <c r="Q1929" s="173">
        <f t="shared" si="195"/>
        <v>-0.15151059940647663</v>
      </c>
      <c r="R1929"/>
    </row>
    <row r="1930" spans="1:18" x14ac:dyDescent="0.25">
      <c r="A1930" s="180">
        <v>42718</v>
      </c>
      <c r="B1930">
        <v>2.085590018</v>
      </c>
      <c r="C1930">
        <v>1.6172772404</v>
      </c>
      <c r="D1930" s="180">
        <v>42718</v>
      </c>
      <c r="E1930" s="173">
        <f t="shared" si="196"/>
        <v>0.28956864407748206</v>
      </c>
      <c r="F1930"/>
      <c r="M1930" s="180">
        <v>42718</v>
      </c>
      <c r="N1930">
        <v>17.1660556</v>
      </c>
      <c r="O1930">
        <v>20.451876835473701</v>
      </c>
      <c r="P1930" s="180">
        <v>42718</v>
      </c>
      <c r="Q1930" s="173">
        <f t="shared" si="195"/>
        <v>-0.16066111007349981</v>
      </c>
      <c r="R1930"/>
    </row>
    <row r="1931" spans="1:18" x14ac:dyDescent="0.25">
      <c r="A1931" s="180">
        <v>42717</v>
      </c>
      <c r="B1931">
        <v>2.101377013</v>
      </c>
      <c r="C1931">
        <v>1.6307624509500001</v>
      </c>
      <c r="D1931" s="180">
        <v>42717</v>
      </c>
      <c r="E1931" s="173">
        <f t="shared" si="196"/>
        <v>0.2885856010333348</v>
      </c>
      <c r="F1931"/>
      <c r="M1931" s="180">
        <v>42717</v>
      </c>
      <c r="N1931">
        <v>17.295995054999999</v>
      </c>
      <c r="O1931">
        <v>20.6023562662632</v>
      </c>
      <c r="P1931" s="180">
        <v>42717</v>
      </c>
      <c r="Q1931" s="173">
        <f t="shared" si="195"/>
        <v>-0.16048461489220234</v>
      </c>
      <c r="R1931"/>
    </row>
    <row r="1932" spans="1:18" x14ac:dyDescent="0.25">
      <c r="A1932" s="180">
        <v>42716</v>
      </c>
      <c r="B1932">
        <v>2.1009503380000001</v>
      </c>
      <c r="C1932">
        <v>1.6200426005499999</v>
      </c>
      <c r="D1932" s="180">
        <v>42716</v>
      </c>
      <c r="E1932" s="173">
        <f t="shared" si="196"/>
        <v>0.29684882193019696</v>
      </c>
      <c r="F1932"/>
      <c r="M1932" s="180">
        <v>42716</v>
      </c>
      <c r="N1932">
        <v>17.292483178000001</v>
      </c>
      <c r="O1932">
        <v>20.503917412947398</v>
      </c>
      <c r="P1932" s="180">
        <v>42716</v>
      </c>
      <c r="Q1932" s="173">
        <f t="shared" si="195"/>
        <v>-0.15662539846749021</v>
      </c>
      <c r="R1932"/>
    </row>
    <row r="1933" spans="1:18" x14ac:dyDescent="0.25">
      <c r="A1933" s="180">
        <v>42713</v>
      </c>
      <c r="B1933">
        <v>2.1611115879999998</v>
      </c>
      <c r="C1933">
        <v>1.6532753281499999</v>
      </c>
      <c r="D1933" s="180">
        <v>42713</v>
      </c>
      <c r="E1933" s="173">
        <f t="shared" si="196"/>
        <v>0.30716980481300965</v>
      </c>
      <c r="F1933"/>
      <c r="M1933" s="180">
        <v>42713</v>
      </c>
      <c r="N1933">
        <v>17.787657858999999</v>
      </c>
      <c r="O1933">
        <v>20.917972304631601</v>
      </c>
      <c r="P1933" s="180">
        <v>42713</v>
      </c>
      <c r="Q1933" s="173">
        <f t="shared" si="195"/>
        <v>-0.14964712640615244</v>
      </c>
      <c r="R1933"/>
    </row>
    <row r="1934" spans="1:18" x14ac:dyDescent="0.25">
      <c r="A1934" s="180">
        <v>42712</v>
      </c>
      <c r="B1934">
        <v>2.158124859</v>
      </c>
      <c r="C1934">
        <v>1.65832110305</v>
      </c>
      <c r="D1934" s="180">
        <v>42712</v>
      </c>
      <c r="E1934" s="173">
        <f t="shared" si="196"/>
        <v>0.3013914223432097</v>
      </c>
      <c r="F1934"/>
      <c r="M1934" s="180">
        <v>42712</v>
      </c>
      <c r="N1934">
        <v>17.763074718999999</v>
      </c>
      <c r="O1934">
        <v>20.975492736789501</v>
      </c>
      <c r="P1934" s="180">
        <v>42712</v>
      </c>
      <c r="Q1934" s="173">
        <f t="shared" si="195"/>
        <v>-0.15315101571631512</v>
      </c>
      <c r="R1934"/>
    </row>
    <row r="1935" spans="1:18" x14ac:dyDescent="0.25">
      <c r="A1935" s="180">
        <v>42711</v>
      </c>
      <c r="B1935">
        <v>2.1222841140000002</v>
      </c>
      <c r="C1935">
        <v>1.6272278008500001</v>
      </c>
      <c r="D1935" s="180">
        <v>42711</v>
      </c>
      <c r="E1935" s="173">
        <f t="shared" si="196"/>
        <v>0.30423294937033529</v>
      </c>
      <c r="F1935"/>
      <c r="M1935" s="180">
        <v>42711</v>
      </c>
      <c r="N1935">
        <v>17.468077037</v>
      </c>
      <c r="O1935">
        <v>20.599150525578899</v>
      </c>
      <c r="P1935" s="180">
        <v>42711</v>
      </c>
      <c r="Q1935" s="173">
        <f t="shared" si="195"/>
        <v>-0.15200012664070311</v>
      </c>
      <c r="R1935"/>
    </row>
    <row r="1936" spans="1:18" x14ac:dyDescent="0.25">
      <c r="A1936" s="180">
        <v>42710</v>
      </c>
      <c r="B1936">
        <v>2.1077771460000001</v>
      </c>
      <c r="C1936">
        <v>1.6128373097499999</v>
      </c>
      <c r="D1936" s="180">
        <v>42710</v>
      </c>
      <c r="E1936" s="173">
        <f t="shared" si="196"/>
        <v>0.30687523983849246</v>
      </c>
      <c r="F1936"/>
      <c r="M1936" s="180">
        <v>42710</v>
      </c>
      <c r="N1936">
        <v>17.348673213000001</v>
      </c>
      <c r="O1936">
        <v>20.4178429466842</v>
      </c>
      <c r="P1936" s="180">
        <v>42710</v>
      </c>
      <c r="Q1936" s="173">
        <f t="shared" si="195"/>
        <v>-0.15031802045390025</v>
      </c>
      <c r="R1936"/>
    </row>
    <row r="1937" spans="1:18" x14ac:dyDescent="0.25">
      <c r="A1937" s="180">
        <v>42709</v>
      </c>
      <c r="B1937">
        <v>2.0975369330000002</v>
      </c>
      <c r="C1937">
        <v>1.5861092804000001</v>
      </c>
      <c r="D1937" s="180">
        <v>42709</v>
      </c>
      <c r="E1937" s="173">
        <f t="shared" si="196"/>
        <v>0.32244162424358519</v>
      </c>
      <c r="F1937"/>
      <c r="M1937" s="180">
        <v>42709</v>
      </c>
      <c r="N1937">
        <v>17.264388160999999</v>
      </c>
      <c r="O1937">
        <v>20.064418528052599</v>
      </c>
      <c r="P1937" s="180">
        <v>42709</v>
      </c>
      <c r="Q1937" s="173">
        <f t="shared" si="195"/>
        <v>-0.13955203152973519</v>
      </c>
      <c r="R1937"/>
    </row>
    <row r="1938" spans="1:18" x14ac:dyDescent="0.25">
      <c r="A1938" s="180">
        <v>42706</v>
      </c>
      <c r="B1938">
        <v>2.0727897519999998</v>
      </c>
      <c r="C1938">
        <v>1.5641758155000001</v>
      </c>
      <c r="D1938" s="180">
        <v>42706</v>
      </c>
      <c r="E1938" s="173">
        <f t="shared" si="196"/>
        <v>0.32516417365615491</v>
      </c>
      <c r="F1938"/>
      <c r="M1938" s="180">
        <v>42706</v>
      </c>
      <c r="N1938">
        <v>17.060699284999998</v>
      </c>
      <c r="O1938">
        <v>19.7928434722105</v>
      </c>
      <c r="P1938" s="180">
        <v>42706</v>
      </c>
      <c r="Q1938" s="173">
        <f t="shared" si="195"/>
        <v>-0.13803697235551221</v>
      </c>
      <c r="R1938"/>
    </row>
    <row r="1939" spans="1:18" x14ac:dyDescent="0.25">
      <c r="A1939" s="180">
        <v>42705</v>
      </c>
      <c r="B1939">
        <v>2.0898567739999998</v>
      </c>
      <c r="C1939">
        <v>1.57634934595</v>
      </c>
      <c r="D1939" s="180">
        <v>42705</v>
      </c>
      <c r="E1939" s="173">
        <f t="shared" si="196"/>
        <v>0.32575737692239171</v>
      </c>
      <c r="F1939"/>
      <c r="M1939" s="180">
        <v>42705</v>
      </c>
      <c r="N1939">
        <v>17.201174372000001</v>
      </c>
      <c r="O1939">
        <v>19.942326618052601</v>
      </c>
      <c r="P1939" s="180">
        <v>42705</v>
      </c>
      <c r="Q1939" s="173">
        <f t="shared" si="195"/>
        <v>-0.13745398410891527</v>
      </c>
      <c r="R1939"/>
    </row>
    <row r="1940" spans="1:18" x14ac:dyDescent="0.25">
      <c r="A1940" s="180">
        <v>42704</v>
      </c>
      <c r="B1940">
        <v>2.0429224650000002</v>
      </c>
      <c r="C1940">
        <v>1.5445042605999999</v>
      </c>
      <c r="D1940" s="180">
        <v>42704</v>
      </c>
      <c r="E1940" s="173">
        <f t="shared" si="196"/>
        <v>0.32270432469145649</v>
      </c>
      <c r="F1940"/>
      <c r="M1940" s="180">
        <v>42704</v>
      </c>
      <c r="N1940">
        <v>16.814867883000002</v>
      </c>
      <c r="O1940">
        <v>19.528102978368398</v>
      </c>
      <c r="P1940" s="180">
        <v>42704</v>
      </c>
      <c r="Q1940" s="173">
        <f t="shared" si="195"/>
        <v>-0.13894002394261706</v>
      </c>
      <c r="R1940"/>
    </row>
    <row r="1941" spans="1:18" x14ac:dyDescent="0.25">
      <c r="A1941" s="180">
        <v>42703</v>
      </c>
      <c r="B1941">
        <v>2.0160419059999999</v>
      </c>
      <c r="C1941">
        <v>1.5272353993000001</v>
      </c>
      <c r="D1941" s="180">
        <v>42703</v>
      </c>
      <c r="E1941" s="173">
        <f t="shared" si="196"/>
        <v>0.32005970194512356</v>
      </c>
      <c r="F1941"/>
      <c r="M1941" s="180">
        <v>42703</v>
      </c>
      <c r="N1941">
        <v>16.593619621999999</v>
      </c>
      <c r="O1941">
        <v>19.2835083090526</v>
      </c>
      <c r="P1941" s="180">
        <v>42703</v>
      </c>
      <c r="Q1941" s="173">
        <f t="shared" si="195"/>
        <v>-0.13949166531018836</v>
      </c>
      <c r="R1941"/>
    </row>
    <row r="1942" spans="1:18" x14ac:dyDescent="0.25">
      <c r="A1942" s="180">
        <v>42702</v>
      </c>
      <c r="B1942">
        <v>1.9853212680000001</v>
      </c>
      <c r="C1942">
        <v>1.5164313258</v>
      </c>
      <c r="D1942" s="180">
        <v>42702</v>
      </c>
      <c r="E1942" s="173">
        <f t="shared" si="196"/>
        <v>0.30920618311062337</v>
      </c>
      <c r="F1942"/>
      <c r="M1942" s="180">
        <v>42702</v>
      </c>
      <c r="N1942">
        <v>16.340764464999999</v>
      </c>
      <c r="O1942">
        <v>19.154037568526299</v>
      </c>
      <c r="P1942" s="180">
        <v>42702</v>
      </c>
      <c r="Q1942" s="173">
        <f t="shared" si="195"/>
        <v>-0.14687624441903771</v>
      </c>
      <c r="R1942"/>
    </row>
    <row r="1943" spans="1:18" x14ac:dyDescent="0.25">
      <c r="A1943" s="180">
        <v>42699</v>
      </c>
      <c r="B1943">
        <v>2.0318289009999999</v>
      </c>
      <c r="C1943">
        <v>1.5470519657499999</v>
      </c>
      <c r="D1943" s="180">
        <v>42699</v>
      </c>
      <c r="E1943" s="173">
        <f t="shared" si="196"/>
        <v>0.31335530155574542</v>
      </c>
      <c r="F1943"/>
      <c r="M1943" s="180">
        <v>42699</v>
      </c>
      <c r="N1943">
        <v>16.723559077000001</v>
      </c>
      <c r="O1943">
        <v>19.538287411999999</v>
      </c>
      <c r="P1943" s="180">
        <v>42699</v>
      </c>
      <c r="Q1943" s="173">
        <f t="shared" si="195"/>
        <v>-0.14406218291533843</v>
      </c>
      <c r="R1943"/>
    </row>
    <row r="1944" spans="1:18" x14ac:dyDescent="0.25">
      <c r="A1944" s="180">
        <v>42697</v>
      </c>
      <c r="B1944">
        <v>2.0335356029999998</v>
      </c>
      <c r="C1944">
        <v>1.544586158</v>
      </c>
      <c r="D1944" s="180">
        <v>42697</v>
      </c>
      <c r="E1944" s="173">
        <f t="shared" si="196"/>
        <v>0.31655692527577334</v>
      </c>
      <c r="F1944"/>
      <c r="M1944" s="180">
        <v>42697</v>
      </c>
      <c r="N1944">
        <v>16.737606585000002</v>
      </c>
      <c r="O1944">
        <v>19.5063643691579</v>
      </c>
      <c r="P1944" s="180">
        <v>42697</v>
      </c>
      <c r="Q1944" s="173">
        <f t="shared" si="195"/>
        <v>-0.14194125218616674</v>
      </c>
      <c r="R1944"/>
    </row>
    <row r="1945" spans="1:18" x14ac:dyDescent="0.25">
      <c r="A1945" s="180">
        <v>42696</v>
      </c>
      <c r="B1945">
        <v>2.0168952569999998</v>
      </c>
      <c r="C1945">
        <v>1.53949064135</v>
      </c>
      <c r="D1945" s="180">
        <v>42696</v>
      </c>
      <c r="E1945" s="173">
        <f t="shared" si="196"/>
        <v>0.31010556532604661</v>
      </c>
      <c r="F1945"/>
      <c r="M1945" s="180">
        <v>42696</v>
      </c>
      <c r="N1945">
        <v>16.600643376000001</v>
      </c>
      <c r="O1945">
        <v>19.413688609684201</v>
      </c>
      <c r="P1945" s="180">
        <v>42696</v>
      </c>
      <c r="Q1945" s="173">
        <f t="shared" si="195"/>
        <v>-0.14490009035588211</v>
      </c>
      <c r="R1945"/>
    </row>
    <row r="1946" spans="1:18" x14ac:dyDescent="0.25">
      <c r="A1946" s="180">
        <v>42695</v>
      </c>
      <c r="B1946">
        <v>1.985747943</v>
      </c>
      <c r="C1946">
        <v>1.5261024513000001</v>
      </c>
      <c r="D1946" s="180">
        <v>42695</v>
      </c>
      <c r="E1946" s="173">
        <f t="shared" si="196"/>
        <v>0.30118914448270101</v>
      </c>
      <c r="F1946"/>
      <c r="M1946" s="180">
        <v>42695</v>
      </c>
      <c r="N1946">
        <v>16.344276343000001</v>
      </c>
      <c r="O1946">
        <v>19.247462059578901</v>
      </c>
      <c r="P1946" s="180">
        <v>42695</v>
      </c>
      <c r="Q1946" s="173">
        <f t="shared" si="195"/>
        <v>-0.15083472863031669</v>
      </c>
      <c r="R1946"/>
    </row>
    <row r="1947" spans="1:18" x14ac:dyDescent="0.25">
      <c r="A1947" s="180">
        <v>42692</v>
      </c>
      <c r="B1947">
        <v>1.993001427</v>
      </c>
      <c r="C1947">
        <v>1.51974392765</v>
      </c>
      <c r="D1947" s="180">
        <v>42692</v>
      </c>
      <c r="E1947" s="173">
        <f t="shared" si="196"/>
        <v>0.31140608015575649</v>
      </c>
      <c r="F1947"/>
      <c r="M1947" s="180">
        <v>42692</v>
      </c>
      <c r="N1947">
        <v>16.403978253999998</v>
      </c>
      <c r="O1947">
        <v>19.1916052728421</v>
      </c>
      <c r="P1947" s="180">
        <v>42692</v>
      </c>
      <c r="Q1947" s="173">
        <f t="shared" si="195"/>
        <v>-0.14525241527277827</v>
      </c>
      <c r="R1947"/>
    </row>
    <row r="1948" spans="1:18" x14ac:dyDescent="0.25">
      <c r="A1948" s="180">
        <v>42691</v>
      </c>
      <c r="B1948">
        <v>1.9934281030000001</v>
      </c>
      <c r="C1948">
        <v>1.5110563102000001</v>
      </c>
      <c r="D1948" s="180">
        <v>42691</v>
      </c>
      <c r="E1948" s="173">
        <f t="shared" si="196"/>
        <v>0.31922820449765654</v>
      </c>
      <c r="F1948"/>
      <c r="M1948" s="180">
        <v>42691</v>
      </c>
      <c r="N1948">
        <v>16.407490132</v>
      </c>
      <c r="O1948">
        <v>19.0713492516842</v>
      </c>
      <c r="P1948" s="180">
        <v>42691</v>
      </c>
      <c r="Q1948" s="173">
        <f t="shared" si="195"/>
        <v>-0.13967858721107287</v>
      </c>
      <c r="R1948"/>
    </row>
    <row r="1949" spans="1:18" x14ac:dyDescent="0.25">
      <c r="A1949" s="180">
        <v>42690</v>
      </c>
      <c r="B1949">
        <v>1.9473471449999999</v>
      </c>
      <c r="C1949">
        <v>1.4967117273499999</v>
      </c>
      <c r="D1949" s="180">
        <v>42690</v>
      </c>
      <c r="E1949" s="173">
        <f t="shared" si="196"/>
        <v>0.30108364183654235</v>
      </c>
      <c r="F1949"/>
      <c r="M1949" s="180">
        <v>42690</v>
      </c>
      <c r="N1949">
        <v>16.028207396999999</v>
      </c>
      <c r="O1949">
        <v>18.874739635210499</v>
      </c>
      <c r="P1949" s="180">
        <v>42690</v>
      </c>
      <c r="Q1949" s="173">
        <f t="shared" si="195"/>
        <v>-0.15081173532589257</v>
      </c>
      <c r="R1949"/>
    </row>
    <row r="1950" spans="1:18" x14ac:dyDescent="0.25">
      <c r="A1950" s="180">
        <v>42689</v>
      </c>
      <c r="B1950">
        <v>2.0023882890000002</v>
      </c>
      <c r="C1950">
        <v>1.5149309666999999</v>
      </c>
      <c r="D1950" s="180">
        <v>42689</v>
      </c>
      <c r="E1950" s="173">
        <f t="shared" si="196"/>
        <v>0.32176867000206411</v>
      </c>
      <c r="F1950"/>
      <c r="M1950" s="180">
        <v>42689</v>
      </c>
      <c r="N1950">
        <v>16.481239552000002</v>
      </c>
      <c r="O1950">
        <v>19.1297468350526</v>
      </c>
      <c r="P1950" s="180">
        <v>42689</v>
      </c>
      <c r="Q1950" s="173">
        <f t="shared" si="195"/>
        <v>-0.13844967766115845</v>
      </c>
      <c r="R1950"/>
    </row>
    <row r="1951" spans="1:18" x14ac:dyDescent="0.25">
      <c r="A1951" s="180">
        <v>42688</v>
      </c>
      <c r="B1951">
        <v>1.9955614800000001</v>
      </c>
      <c r="C1951">
        <v>1.50943027265</v>
      </c>
      <c r="D1951" s="180">
        <v>42688</v>
      </c>
      <c r="E1951" s="173">
        <f t="shared" si="196"/>
        <v>0.32206271210960541</v>
      </c>
      <c r="F1951"/>
      <c r="M1951" s="180">
        <v>42688</v>
      </c>
      <c r="N1951">
        <v>16.425049517000001</v>
      </c>
      <c r="O1951">
        <v>19.043982885999998</v>
      </c>
      <c r="P1951" s="180">
        <v>42688</v>
      </c>
      <c r="Q1951" s="173">
        <f t="shared" si="195"/>
        <v>-0.13752025428069886</v>
      </c>
      <c r="R1951"/>
    </row>
    <row r="1952" spans="1:18" x14ac:dyDescent="0.25">
      <c r="A1952" s="180">
        <v>42685</v>
      </c>
      <c r="B1952">
        <v>1.9132131020000001</v>
      </c>
      <c r="C1952">
        <v>1.4846325634499999</v>
      </c>
      <c r="D1952" s="180">
        <v>42685</v>
      </c>
      <c r="E1952" s="173">
        <f t="shared" si="196"/>
        <v>0.28867785140995528</v>
      </c>
      <c r="F1952"/>
      <c r="M1952" s="180">
        <v>42685</v>
      </c>
      <c r="N1952">
        <v>15.747257224</v>
      </c>
      <c r="O1952">
        <v>18.706113298736799</v>
      </c>
      <c r="P1952" s="180">
        <v>42685</v>
      </c>
      <c r="Q1952" s="173">
        <f t="shared" si="195"/>
        <v>-0.15817588760871062</v>
      </c>
      <c r="R1952"/>
    </row>
    <row r="1953" spans="1:18" x14ac:dyDescent="0.25">
      <c r="A1953" s="180">
        <v>42684</v>
      </c>
      <c r="B1953">
        <v>1.857745282</v>
      </c>
      <c r="C1953">
        <v>1.4484984246999999</v>
      </c>
      <c r="D1953" s="180">
        <v>42684</v>
      </c>
      <c r="E1953" s="173">
        <f t="shared" si="196"/>
        <v>0.2825317931462436</v>
      </c>
      <c r="F1953"/>
      <c r="M1953" s="180">
        <v>42684</v>
      </c>
      <c r="N1953">
        <v>15.290713192</v>
      </c>
      <c r="O1953">
        <v>18.270806080315801</v>
      </c>
      <c r="P1953" s="180">
        <v>42684</v>
      </c>
      <c r="Q1953" s="173">
        <f t="shared" si="195"/>
        <v>-0.16310680958550741</v>
      </c>
      <c r="R1953"/>
    </row>
    <row r="1954" spans="1:18" x14ac:dyDescent="0.25">
      <c r="A1954" s="180">
        <v>42683</v>
      </c>
      <c r="B1954">
        <v>1.782650388</v>
      </c>
      <c r="C1954">
        <v>1.3898010481500001</v>
      </c>
      <c r="D1954" s="180">
        <v>42683</v>
      </c>
      <c r="E1954" s="173">
        <f t="shared" si="196"/>
        <v>0.28266588255414815</v>
      </c>
      <c r="F1954"/>
      <c r="M1954" s="180">
        <v>42683</v>
      </c>
      <c r="N1954">
        <v>14.67262281</v>
      </c>
      <c r="O1954">
        <v>17.437175609052598</v>
      </c>
      <c r="P1954" s="180">
        <v>42683</v>
      </c>
      <c r="Q1954" s="173">
        <f t="shared" si="195"/>
        <v>-0.15854361170838738</v>
      </c>
      <c r="R1954"/>
    </row>
    <row r="1955" spans="1:18" x14ac:dyDescent="0.25">
      <c r="A1955" s="180">
        <v>42682</v>
      </c>
      <c r="B1955">
        <v>1.7092621960000001</v>
      </c>
      <c r="C1955">
        <v>1.3498102628999999</v>
      </c>
      <c r="D1955" s="180">
        <v>42682</v>
      </c>
      <c r="E1955" s="173">
        <f t="shared" si="196"/>
        <v>0.26629811832052275</v>
      </c>
      <c r="F1955"/>
      <c r="M1955" s="180">
        <v>42682</v>
      </c>
      <c r="N1955">
        <v>14.068579937000001</v>
      </c>
      <c r="O1955">
        <v>16.669671886684199</v>
      </c>
      <c r="P1955" s="180">
        <v>42682</v>
      </c>
      <c r="Q1955" s="173">
        <f t="shared" si="195"/>
        <v>-0.15603738138133127</v>
      </c>
      <c r="R1955"/>
    </row>
    <row r="1956" spans="1:18" x14ac:dyDescent="0.25">
      <c r="A1956" s="180">
        <v>42681</v>
      </c>
      <c r="B1956">
        <v>1.713528951</v>
      </c>
      <c r="C1956">
        <v>1.3596978899500001</v>
      </c>
      <c r="D1956" s="180">
        <v>42681</v>
      </c>
      <c r="E1956" s="173">
        <f t="shared" si="196"/>
        <v>0.26022770474624429</v>
      </c>
      <c r="F1956"/>
      <c r="M1956" s="180">
        <v>42681</v>
      </c>
      <c r="N1956">
        <v>14.103698709</v>
      </c>
      <c r="O1956">
        <v>16.893476131473701</v>
      </c>
      <c r="P1956" s="180">
        <v>42681</v>
      </c>
      <c r="Q1956" s="173">
        <f t="shared" si="195"/>
        <v>-0.1651393354903527</v>
      </c>
      <c r="R1956"/>
    </row>
    <row r="1957" spans="1:18" x14ac:dyDescent="0.25">
      <c r="A1957" s="180">
        <v>42678</v>
      </c>
      <c r="B1957">
        <v>1.689323669</v>
      </c>
      <c r="C1957">
        <v>1.3280336312000001</v>
      </c>
      <c r="D1957" s="180">
        <v>42678</v>
      </c>
      <c r="E1957" s="173">
        <f t="shared" si="196"/>
        <v>0.27204886179993892</v>
      </c>
      <c r="F1957"/>
      <c r="M1957" s="180">
        <v>42678</v>
      </c>
      <c r="N1957">
        <v>14.10228811</v>
      </c>
      <c r="O1957">
        <v>16.6236477720526</v>
      </c>
      <c r="P1957" s="180">
        <v>42678</v>
      </c>
      <c r="Q1957" s="173">
        <f t="shared" si="195"/>
        <v>-0.15167306818732454</v>
      </c>
      <c r="R1957"/>
    </row>
    <row r="1958" spans="1:18" x14ac:dyDescent="0.25">
      <c r="A1958" s="180">
        <v>42677</v>
      </c>
      <c r="B1958">
        <v>1.6783966079999999</v>
      </c>
      <c r="C1958">
        <v>1.3316564217</v>
      </c>
      <c r="D1958" s="180">
        <v>42677</v>
      </c>
      <c r="E1958" s="173">
        <f t="shared" si="196"/>
        <v>0.26038261870682039</v>
      </c>
      <c r="F1958"/>
      <c r="M1958" s="180">
        <v>42677</v>
      </c>
      <c r="N1958">
        <v>14.011070204999999</v>
      </c>
      <c r="O1958">
        <v>16.618825117263199</v>
      </c>
      <c r="P1958" s="180">
        <v>42677</v>
      </c>
      <c r="Q1958" s="173">
        <f t="shared" si="195"/>
        <v>-0.15691572020661873</v>
      </c>
      <c r="R1958"/>
    </row>
    <row r="1959" spans="1:18" x14ac:dyDescent="0.25">
      <c r="A1959" s="180">
        <v>42676</v>
      </c>
      <c r="B1959">
        <v>1.681893267</v>
      </c>
      <c r="C1959">
        <v>1.32847920765</v>
      </c>
      <c r="D1959" s="180">
        <v>42676</v>
      </c>
      <c r="E1959" s="173">
        <f t="shared" si="196"/>
        <v>0.26602904833954322</v>
      </c>
      <c r="F1959"/>
      <c r="M1959" s="180">
        <v>42676</v>
      </c>
      <c r="N1959">
        <v>14.040259935</v>
      </c>
      <c r="O1959">
        <v>16.572563814210501</v>
      </c>
      <c r="P1959" s="180">
        <v>42676</v>
      </c>
      <c r="Q1959" s="173">
        <f t="shared" si="195"/>
        <v>-0.15280097319879513</v>
      </c>
      <c r="R1959"/>
    </row>
    <row r="1960" spans="1:18" x14ac:dyDescent="0.25">
      <c r="A1960" s="180">
        <v>42675</v>
      </c>
      <c r="B1960">
        <v>1.717296946</v>
      </c>
      <c r="C1960">
        <v>1.3555099054499999</v>
      </c>
      <c r="D1960" s="180">
        <v>42675</v>
      </c>
      <c r="E1960" s="173">
        <f t="shared" si="196"/>
        <v>0.26690106733664526</v>
      </c>
      <c r="F1960"/>
      <c r="M1960" s="180">
        <v>42675</v>
      </c>
      <c r="N1960">
        <v>14.335805947000001</v>
      </c>
      <c r="O1960">
        <v>16.930915193000001</v>
      </c>
      <c r="P1960" s="180">
        <v>42675</v>
      </c>
      <c r="Q1960" s="173">
        <f t="shared" si="195"/>
        <v>-0.15327637144346068</v>
      </c>
      <c r="R1960"/>
    </row>
    <row r="1961" spans="1:18" x14ac:dyDescent="0.25">
      <c r="A1961" s="180">
        <v>42674</v>
      </c>
      <c r="B1961">
        <v>1.72691276</v>
      </c>
      <c r="C1961">
        <v>1.36634528505</v>
      </c>
      <c r="D1961" s="180">
        <v>42674</v>
      </c>
      <c r="E1961" s="173">
        <f t="shared" si="196"/>
        <v>0.26389191582478033</v>
      </c>
      <c r="F1961"/>
      <c r="M1961" s="180">
        <v>42674</v>
      </c>
      <c r="N1961">
        <v>14.416077702999999</v>
      </c>
      <c r="O1961">
        <v>17.027466345736801</v>
      </c>
      <c r="P1961" s="180">
        <v>42674</v>
      </c>
      <c r="Q1961" s="173">
        <f t="shared" si="195"/>
        <v>-0.15336331252773966</v>
      </c>
      <c r="R1961"/>
    </row>
    <row r="1962" spans="1:18" x14ac:dyDescent="0.25">
      <c r="A1962" s="180">
        <v>42671</v>
      </c>
      <c r="B1962">
        <v>1.720356523</v>
      </c>
      <c r="C1962">
        <v>1.3585519124000001</v>
      </c>
      <c r="D1962" s="180">
        <v>42671</v>
      </c>
      <c r="E1962" s="173">
        <f t="shared" si="196"/>
        <v>0.26631636766889577</v>
      </c>
      <c r="F1962"/>
      <c r="M1962" s="180">
        <v>42671</v>
      </c>
      <c r="N1962">
        <v>14.361346960000001</v>
      </c>
      <c r="O1962">
        <v>16.939308298947399</v>
      </c>
      <c r="P1962" s="180">
        <v>42671</v>
      </c>
      <c r="Q1962" s="173">
        <f t="shared" si="195"/>
        <v>-0.15218811143000399</v>
      </c>
      <c r="R1962"/>
    </row>
    <row r="1963" spans="1:18" x14ac:dyDescent="0.25">
      <c r="A1963" s="180">
        <v>42670</v>
      </c>
      <c r="B1963">
        <v>1.739588151</v>
      </c>
      <c r="C1963">
        <v>1.3702064533</v>
      </c>
      <c r="D1963" s="180">
        <v>42670</v>
      </c>
      <c r="E1963" s="173">
        <f t="shared" si="196"/>
        <v>0.269581052410301</v>
      </c>
      <c r="F1963"/>
      <c r="M1963" s="180">
        <v>42670</v>
      </c>
      <c r="N1963">
        <v>14.521890472999999</v>
      </c>
      <c r="O1963">
        <v>17.089843310789501</v>
      </c>
      <c r="P1963" s="180">
        <v>42670</v>
      </c>
      <c r="Q1963" s="173">
        <f t="shared" si="195"/>
        <v>-0.15026192991297063</v>
      </c>
      <c r="R1963"/>
    </row>
    <row r="1964" spans="1:18" x14ac:dyDescent="0.25">
      <c r="A1964" s="180">
        <v>42669</v>
      </c>
      <c r="B1964">
        <v>1.7308465019999999</v>
      </c>
      <c r="C1964">
        <v>1.3645813511</v>
      </c>
      <c r="D1964" s="180">
        <v>42669</v>
      </c>
      <c r="E1964" s="173">
        <f t="shared" si="196"/>
        <v>0.26840843941238873</v>
      </c>
      <c r="F1964"/>
      <c r="M1964" s="180">
        <v>42669</v>
      </c>
      <c r="N1964">
        <v>14.448916149</v>
      </c>
      <c r="O1964">
        <v>17.034862463894701</v>
      </c>
      <c r="P1964" s="180">
        <v>42669</v>
      </c>
      <c r="Q1964" s="173">
        <f t="shared" si="195"/>
        <v>-0.1518031812922235</v>
      </c>
      <c r="R1964"/>
    </row>
    <row r="1965" spans="1:18" x14ac:dyDescent="0.25">
      <c r="A1965" s="180">
        <v>42668</v>
      </c>
      <c r="B1965">
        <v>1.7404623159999999</v>
      </c>
      <c r="C1965">
        <v>1.3599925634000001</v>
      </c>
      <c r="D1965" s="180">
        <v>42668</v>
      </c>
      <c r="E1965" s="173">
        <f t="shared" si="196"/>
        <v>0.27975870077467202</v>
      </c>
      <c r="F1965"/>
      <c r="M1965" s="180">
        <v>42668</v>
      </c>
      <c r="N1965">
        <v>14.529187905000001</v>
      </c>
      <c r="O1965">
        <v>16.957690391631601</v>
      </c>
      <c r="P1965" s="180">
        <v>42668</v>
      </c>
      <c r="Q1965" s="173">
        <f t="shared" si="195"/>
        <v>-0.14320950734128482</v>
      </c>
      <c r="R1965"/>
    </row>
    <row r="1966" spans="1:18" x14ac:dyDescent="0.25">
      <c r="A1966" s="180">
        <v>42667</v>
      </c>
      <c r="B1966">
        <v>1.755323119</v>
      </c>
      <c r="C1966">
        <v>1.3641813191500001</v>
      </c>
      <c r="D1966" s="180">
        <v>42667</v>
      </c>
      <c r="E1966" s="173">
        <f t="shared" si="196"/>
        <v>0.28672273572380708</v>
      </c>
      <c r="F1966"/>
      <c r="M1966" s="180">
        <v>42667</v>
      </c>
      <c r="N1966">
        <v>14.653244256000001</v>
      </c>
      <c r="O1966">
        <v>17.068830688315799</v>
      </c>
      <c r="P1966" s="180">
        <v>42667</v>
      </c>
      <c r="Q1966" s="173">
        <f t="shared" si="195"/>
        <v>-0.1415203230042788</v>
      </c>
      <c r="R1966"/>
    </row>
    <row r="1967" spans="1:18" x14ac:dyDescent="0.25">
      <c r="A1967" s="180">
        <v>42664</v>
      </c>
      <c r="B1967">
        <v>1.739151068</v>
      </c>
      <c r="C1967">
        <v>1.3543784847</v>
      </c>
      <c r="D1967" s="180">
        <v>42664</v>
      </c>
      <c r="E1967" s="173">
        <f t="shared" si="196"/>
        <v>0.28409531578259573</v>
      </c>
      <c r="F1967"/>
      <c r="M1967" s="180">
        <v>42664</v>
      </c>
      <c r="N1967">
        <v>14.518241757</v>
      </c>
      <c r="O1967">
        <v>16.9371523173158</v>
      </c>
      <c r="P1967" s="180">
        <v>42664</v>
      </c>
      <c r="Q1967" s="173">
        <f t="shared" si="195"/>
        <v>-0.14281683927721495</v>
      </c>
      <c r="R1967"/>
    </row>
    <row r="1968" spans="1:18" x14ac:dyDescent="0.25">
      <c r="A1968" s="180">
        <v>42663</v>
      </c>
      <c r="B1968">
        <v>1.7404623159999999</v>
      </c>
      <c r="C1968">
        <v>1.35233826005</v>
      </c>
      <c r="D1968" s="180">
        <v>42663</v>
      </c>
      <c r="E1968" s="173">
        <f t="shared" si="196"/>
        <v>0.28700220012680094</v>
      </c>
      <c r="F1968"/>
      <c r="M1968" s="180">
        <v>42663</v>
      </c>
      <c r="N1968">
        <v>14.529187905000001</v>
      </c>
      <c r="O1968">
        <v>16.900148120473698</v>
      </c>
      <c r="P1968" s="180">
        <v>42663</v>
      </c>
      <c r="Q1968" s="173">
        <f t="shared" si="195"/>
        <v>-0.14029227427902813</v>
      </c>
      <c r="R1968"/>
    </row>
    <row r="1969" spans="1:18" x14ac:dyDescent="0.25">
      <c r="A1969" s="180">
        <v>42662</v>
      </c>
      <c r="B1969">
        <v>1.705058637</v>
      </c>
      <c r="C1969">
        <v>1.3554605639499999</v>
      </c>
      <c r="D1969" s="180">
        <v>42662</v>
      </c>
      <c r="E1969" s="173">
        <f t="shared" si="196"/>
        <v>0.2579182916478388</v>
      </c>
      <c r="F1969"/>
      <c r="M1969" s="180">
        <v>42662</v>
      </c>
      <c r="N1969">
        <v>14.233641893</v>
      </c>
      <c r="O1969">
        <v>16.912251975526299</v>
      </c>
      <c r="P1969" s="180">
        <v>42662</v>
      </c>
      <c r="Q1969" s="173">
        <f t="shared" si="195"/>
        <v>-0.15838281539339133</v>
      </c>
      <c r="R1969"/>
    </row>
    <row r="1970" spans="1:18" x14ac:dyDescent="0.25">
      <c r="A1970" s="180">
        <v>42661</v>
      </c>
      <c r="B1970">
        <v>1.6840786800000001</v>
      </c>
      <c r="C1970">
        <v>1.3330858426500001</v>
      </c>
      <c r="D1970" s="180">
        <v>42661</v>
      </c>
      <c r="E1970" s="173">
        <f t="shared" si="196"/>
        <v>0.26329350002867946</v>
      </c>
      <c r="F1970"/>
      <c r="M1970" s="180">
        <v>42661</v>
      </c>
      <c r="N1970">
        <v>14.058503516</v>
      </c>
      <c r="O1970">
        <v>16.627036466</v>
      </c>
      <c r="P1970" s="180">
        <v>42661</v>
      </c>
      <c r="Q1970" s="173">
        <f t="shared" si="195"/>
        <v>-0.1544792997388498</v>
      </c>
      <c r="R1970"/>
    </row>
    <row r="1971" spans="1:18" x14ac:dyDescent="0.25">
      <c r="A1971" s="180">
        <v>42660</v>
      </c>
      <c r="B1971">
        <v>1.6757741129999999</v>
      </c>
      <c r="C1971">
        <v>1.3206482768000001</v>
      </c>
      <c r="D1971" s="180">
        <v>42660</v>
      </c>
      <c r="E1971" s="173">
        <f t="shared" si="196"/>
        <v>0.26890266124489126</v>
      </c>
      <c r="F1971"/>
      <c r="M1971" s="180">
        <v>42660</v>
      </c>
      <c r="N1971">
        <v>13.989177908</v>
      </c>
      <c r="O1971">
        <v>16.455502703315801</v>
      </c>
      <c r="P1971" s="180">
        <v>42660</v>
      </c>
      <c r="Q1971" s="173">
        <f t="shared" si="195"/>
        <v>-0.14987842302859783</v>
      </c>
      <c r="R1971"/>
    </row>
    <row r="1972" spans="1:18" x14ac:dyDescent="0.25">
      <c r="A1972" s="180">
        <v>42657</v>
      </c>
      <c r="B1972">
        <v>1.6853899269999999</v>
      </c>
      <c r="C1972">
        <v>1.3271443895999999</v>
      </c>
      <c r="D1972" s="180">
        <v>42657</v>
      </c>
      <c r="E1972" s="173">
        <f t="shared" si="196"/>
        <v>0.26993712229607125</v>
      </c>
      <c r="F1972"/>
      <c r="M1972" s="180">
        <v>42657</v>
      </c>
      <c r="N1972">
        <v>14.069449664</v>
      </c>
      <c r="O1972">
        <v>16.535002725999998</v>
      </c>
      <c r="P1972" s="180">
        <v>42657</v>
      </c>
      <c r="Q1972" s="173">
        <f t="shared" si="195"/>
        <v>-0.14911113731618009</v>
      </c>
      <c r="R1972"/>
    </row>
    <row r="1973" spans="1:18" x14ac:dyDescent="0.25">
      <c r="A1973" s="180">
        <v>42656</v>
      </c>
      <c r="B1973">
        <v>1.665721217</v>
      </c>
      <c r="C1973">
        <v>1.3206906247000001</v>
      </c>
      <c r="D1973" s="180">
        <v>42656</v>
      </c>
      <c r="E1973" s="173">
        <f t="shared" si="196"/>
        <v>0.26125012614394449</v>
      </c>
      <c r="F1973"/>
      <c r="M1973" s="180">
        <v>42656</v>
      </c>
      <c r="N1973">
        <v>13.905257434999999</v>
      </c>
      <c r="O1973">
        <v>16.4375605106842</v>
      </c>
      <c r="P1973" s="180">
        <v>42656</v>
      </c>
      <c r="Q1973" s="173">
        <f t="shared" si="195"/>
        <v>-0.15405589375858034</v>
      </c>
      <c r="R1973"/>
    </row>
    <row r="1974" spans="1:18" x14ac:dyDescent="0.25">
      <c r="A1974" s="180">
        <v>42655</v>
      </c>
      <c r="B1974">
        <v>1.722104853</v>
      </c>
      <c r="C1974">
        <v>1.3538511647</v>
      </c>
      <c r="D1974" s="180">
        <v>42655</v>
      </c>
      <c r="E1974" s="173">
        <f t="shared" si="196"/>
        <v>0.2720045584786282</v>
      </c>
      <c r="F1974"/>
      <c r="M1974" s="180">
        <v>42655</v>
      </c>
      <c r="N1974">
        <v>14.375941825</v>
      </c>
      <c r="O1974">
        <v>16.8628049111053</v>
      </c>
      <c r="P1974" s="180">
        <v>42655</v>
      </c>
      <c r="Q1974" s="173">
        <f t="shared" si="195"/>
        <v>-0.14747624130239045</v>
      </c>
      <c r="R1974"/>
    </row>
    <row r="1975" spans="1:18" x14ac:dyDescent="0.25">
      <c r="A1975" s="180">
        <v>42654</v>
      </c>
      <c r="B1975">
        <v>1.705058637</v>
      </c>
      <c r="C1975">
        <v>1.3574879826499999</v>
      </c>
      <c r="D1975" s="180">
        <v>42654</v>
      </c>
      <c r="E1975" s="173">
        <f t="shared" si="196"/>
        <v>0.25603958104402164</v>
      </c>
      <c r="F1975"/>
      <c r="M1975" s="180">
        <v>42654</v>
      </c>
      <c r="N1975">
        <v>14.233641893</v>
      </c>
      <c r="O1975">
        <v>16.892753434421</v>
      </c>
      <c r="P1975" s="180">
        <v>42654</v>
      </c>
      <c r="Q1975" s="173">
        <f t="shared" si="195"/>
        <v>-0.15741137474976358</v>
      </c>
      <c r="R1975"/>
    </row>
    <row r="1976" spans="1:18" x14ac:dyDescent="0.25">
      <c r="A1976" s="180">
        <v>42653</v>
      </c>
      <c r="B1976">
        <v>1.7190452759999999</v>
      </c>
      <c r="C1976">
        <v>1.37569992</v>
      </c>
      <c r="D1976" s="180">
        <v>42653</v>
      </c>
      <c r="E1976" s="173">
        <f t="shared" si="196"/>
        <v>0.24957866974361673</v>
      </c>
      <c r="F1976"/>
      <c r="M1976" s="180">
        <v>42653</v>
      </c>
      <c r="N1976">
        <v>14.350400811</v>
      </c>
      <c r="O1976">
        <v>17.1168745264211</v>
      </c>
      <c r="P1976" s="180">
        <v>42653</v>
      </c>
      <c r="Q1976" s="173">
        <f t="shared" si="195"/>
        <v>-0.16162259711320853</v>
      </c>
      <c r="R1976"/>
    </row>
    <row r="1977" spans="1:18" x14ac:dyDescent="0.25">
      <c r="A1977" s="180">
        <v>42650</v>
      </c>
      <c r="B1977">
        <v>1.7094294619999999</v>
      </c>
      <c r="C1977">
        <v>1.3666329828999999</v>
      </c>
      <c r="D1977" s="180">
        <v>42650</v>
      </c>
      <c r="E1977" s="173">
        <f t="shared" si="196"/>
        <v>0.25083287421659084</v>
      </c>
      <c r="F1977"/>
      <c r="M1977" s="180">
        <v>42650</v>
      </c>
      <c r="N1977">
        <v>14.270129055</v>
      </c>
      <c r="O1977">
        <v>17.0155453911579</v>
      </c>
      <c r="P1977" s="180">
        <v>42650</v>
      </c>
      <c r="Q1977" s="173">
        <f t="shared" si="195"/>
        <v>-0.16134753679917607</v>
      </c>
      <c r="R1977"/>
    </row>
    <row r="1978" spans="1:18" x14ac:dyDescent="0.25">
      <c r="A1978" s="180">
        <v>42649</v>
      </c>
      <c r="B1978">
        <v>1.707244049</v>
      </c>
      <c r="C1978">
        <v>1.3671768261999999</v>
      </c>
      <c r="D1978" s="180">
        <v>42649</v>
      </c>
      <c r="E1978" s="173">
        <f t="shared" si="196"/>
        <v>0.24873682488109464</v>
      </c>
      <c r="F1978"/>
      <c r="M1978" s="180">
        <v>42649</v>
      </c>
      <c r="N1978">
        <v>14.251885474</v>
      </c>
      <c r="O1978">
        <v>17.0243872366316</v>
      </c>
      <c r="P1978" s="180">
        <v>42649</v>
      </c>
      <c r="Q1978" s="173">
        <f t="shared" si="195"/>
        <v>-0.16285471683033453</v>
      </c>
      <c r="R1978"/>
    </row>
    <row r="1979" spans="1:18" x14ac:dyDescent="0.25">
      <c r="A1979" s="180">
        <v>42648</v>
      </c>
      <c r="B1979">
        <v>1.6985024</v>
      </c>
      <c r="C1979">
        <v>1.3660689186999999</v>
      </c>
      <c r="D1979" s="180">
        <v>42648</v>
      </c>
      <c r="E1979" s="173">
        <f t="shared" si="196"/>
        <v>0.24335044648871423</v>
      </c>
      <c r="F1979"/>
      <c r="M1979" s="180">
        <v>42648</v>
      </c>
      <c r="N1979">
        <v>14.178911149999999</v>
      </c>
      <c r="O1979">
        <v>17.0181591799474</v>
      </c>
      <c r="P1979" s="180">
        <v>42648</v>
      </c>
      <c r="Q1979" s="173">
        <f t="shared" si="195"/>
        <v>-0.16683637753799505</v>
      </c>
      <c r="R1979"/>
    </row>
    <row r="1980" spans="1:18" x14ac:dyDescent="0.25">
      <c r="A1980" s="180">
        <v>42647</v>
      </c>
      <c r="B1980">
        <v>1.63425128</v>
      </c>
      <c r="C1980">
        <v>1.3436539411499999</v>
      </c>
      <c r="D1980" s="180">
        <v>42647</v>
      </c>
      <c r="E1980" s="173">
        <f t="shared" si="196"/>
        <v>0.21627394521039028</v>
      </c>
      <c r="F1980"/>
      <c r="M1980" s="180">
        <v>42647</v>
      </c>
      <c r="N1980">
        <v>13.642549869</v>
      </c>
      <c r="O1980">
        <v>16.741386399052601</v>
      </c>
      <c r="P1980" s="180">
        <v>42647</v>
      </c>
      <c r="Q1980" s="173">
        <f t="shared" si="195"/>
        <v>-0.18510035287328205</v>
      </c>
      <c r="R1980"/>
    </row>
    <row r="1981" spans="1:18" x14ac:dyDescent="0.25">
      <c r="A1981" s="180">
        <v>42646</v>
      </c>
      <c r="B1981">
        <v>1.5957880250000001</v>
      </c>
      <c r="C1981">
        <v>1.3342610665500001</v>
      </c>
      <c r="D1981" s="180">
        <v>42646</v>
      </c>
      <c r="E1981" s="173">
        <f t="shared" si="196"/>
        <v>0.1960088359066269</v>
      </c>
      <c r="F1981"/>
      <c r="M1981" s="180">
        <v>42646</v>
      </c>
      <c r="N1981">
        <v>13.321462843000001</v>
      </c>
      <c r="O1981">
        <v>16.635550740999999</v>
      </c>
      <c r="P1981" s="180">
        <v>42646</v>
      </c>
      <c r="Q1981" s="173">
        <f t="shared" si="195"/>
        <v>-0.19921720354181563</v>
      </c>
      <c r="R1981"/>
    </row>
    <row r="1982" spans="1:18" x14ac:dyDescent="0.25">
      <c r="A1982" s="180">
        <v>42643</v>
      </c>
      <c r="B1982">
        <v>1.6045296739999999</v>
      </c>
      <c r="C1982">
        <v>1.3453667501</v>
      </c>
      <c r="D1982" s="180">
        <v>42643</v>
      </c>
      <c r="E1982" s="173">
        <f t="shared" si="196"/>
        <v>0.19263366207075996</v>
      </c>
      <c r="F1982"/>
      <c r="M1982" s="180">
        <v>42643</v>
      </c>
      <c r="N1982">
        <v>13.394437167</v>
      </c>
      <c r="O1982">
        <v>16.760332265947401</v>
      </c>
      <c r="P1982" s="180">
        <v>42643</v>
      </c>
      <c r="Q1982" s="173">
        <f t="shared" si="195"/>
        <v>-0.20082508183838441</v>
      </c>
      <c r="R1982"/>
    </row>
    <row r="1983" spans="1:18" x14ac:dyDescent="0.25">
      <c r="A1983" s="180">
        <v>42642</v>
      </c>
      <c r="B1983">
        <v>1.5743709850000001</v>
      </c>
      <c r="C1983">
        <v>1.3240550415000001</v>
      </c>
      <c r="D1983" s="180">
        <v>42642</v>
      </c>
      <c r="E1983" s="173">
        <f t="shared" si="196"/>
        <v>0.18905252097104752</v>
      </c>
      <c r="F1983"/>
      <c r="M1983" s="180">
        <v>42642</v>
      </c>
      <c r="N1983">
        <v>13.14267575</v>
      </c>
      <c r="O1983">
        <v>16.4885628757368</v>
      </c>
      <c r="P1983" s="180">
        <v>42642</v>
      </c>
      <c r="Q1983" s="173">
        <f t="shared" ref="Q1983:Q2046" si="197">(N1983-O1983)/O1983</f>
        <v>-0.20292169493196582</v>
      </c>
      <c r="R1983"/>
    </row>
    <row r="1984" spans="1:18" x14ac:dyDescent="0.25">
      <c r="A1984" s="180">
        <v>42641</v>
      </c>
      <c r="B1984">
        <v>1.598847602</v>
      </c>
      <c r="C1984">
        <v>1.3459163151</v>
      </c>
      <c r="D1984" s="180">
        <v>42641</v>
      </c>
      <c r="E1984" s="173">
        <f t="shared" ref="E1984:E2047" si="198">(B1984-C1984)/C1984</f>
        <v>0.18792497279536099</v>
      </c>
      <c r="F1984"/>
      <c r="M1984" s="180">
        <v>42641</v>
      </c>
      <c r="N1984">
        <v>13.347003857000001</v>
      </c>
      <c r="O1984">
        <v>16.7468009539474</v>
      </c>
      <c r="P1984" s="180">
        <v>42641</v>
      </c>
      <c r="Q1984" s="173">
        <f t="shared" si="197"/>
        <v>-0.20301173378107359</v>
      </c>
      <c r="R1984"/>
    </row>
    <row r="1985" spans="1:18" x14ac:dyDescent="0.25">
      <c r="A1985" s="180">
        <v>42640</v>
      </c>
      <c r="B1985">
        <v>1.5787418090000001</v>
      </c>
      <c r="C1985">
        <v>1.3326161813499999</v>
      </c>
      <c r="D1985" s="180">
        <v>42640</v>
      </c>
      <c r="E1985" s="173">
        <f t="shared" si="198"/>
        <v>0.18469356075255206</v>
      </c>
      <c r="F1985"/>
      <c r="M1985" s="180">
        <v>42640</v>
      </c>
      <c r="N1985">
        <v>13.179162912000001</v>
      </c>
      <c r="O1985">
        <v>16.562495699631601</v>
      </c>
      <c r="P1985" s="180">
        <v>42640</v>
      </c>
      <c r="Q1985" s="173">
        <f t="shared" si="197"/>
        <v>-0.20427674965113232</v>
      </c>
      <c r="R1985"/>
    </row>
    <row r="1986" spans="1:18" x14ac:dyDescent="0.25">
      <c r="A1986" s="180">
        <v>42639</v>
      </c>
      <c r="B1986">
        <v>1.5765563970000001</v>
      </c>
      <c r="C1986">
        <v>1.3229288105999999</v>
      </c>
      <c r="D1986" s="180">
        <v>42639</v>
      </c>
      <c r="E1986" s="173">
        <f t="shared" si="198"/>
        <v>0.19171673061150596</v>
      </c>
      <c r="F1986"/>
      <c r="M1986" s="180">
        <v>42639</v>
      </c>
      <c r="N1986">
        <v>13.160919331000001</v>
      </c>
      <c r="O1986">
        <v>16.4311731763684</v>
      </c>
      <c r="P1986" s="180">
        <v>42639</v>
      </c>
      <c r="Q1986" s="173">
        <f t="shared" si="197"/>
        <v>-0.19902741029299939</v>
      </c>
      <c r="R1986"/>
    </row>
    <row r="1987" spans="1:18" x14ac:dyDescent="0.25">
      <c r="A1987" s="180">
        <v>42636</v>
      </c>
      <c r="B1987">
        <v>1.598847602</v>
      </c>
      <c r="C1987">
        <v>1.3509912068500001</v>
      </c>
      <c r="D1987" s="180">
        <v>42636</v>
      </c>
      <c r="E1987" s="173">
        <f t="shared" si="198"/>
        <v>0.18346262647253431</v>
      </c>
      <c r="F1987"/>
      <c r="M1987" s="180">
        <v>42636</v>
      </c>
      <c r="N1987">
        <v>13.347003857000001</v>
      </c>
      <c r="O1987">
        <v>16.779970619210498</v>
      </c>
      <c r="P1987" s="180">
        <v>42636</v>
      </c>
      <c r="Q1987" s="173">
        <f t="shared" si="197"/>
        <v>-0.20458717360805603</v>
      </c>
      <c r="R1987"/>
    </row>
    <row r="1988" spans="1:18" x14ac:dyDescent="0.25">
      <c r="A1988" s="180">
        <v>42635</v>
      </c>
      <c r="B1988">
        <v>1.59666219</v>
      </c>
      <c r="C1988">
        <v>1.3484246766000001</v>
      </c>
      <c r="D1988" s="180">
        <v>42635</v>
      </c>
      <c r="E1988" s="173">
        <f t="shared" si="198"/>
        <v>0.18409446052702108</v>
      </c>
      <c r="F1988"/>
      <c r="M1988" s="180">
        <v>42635</v>
      </c>
      <c r="N1988">
        <v>13.328760276000001</v>
      </c>
      <c r="O1988">
        <v>16.758449335894699</v>
      </c>
      <c r="P1988" s="180">
        <v>42635</v>
      </c>
      <c r="Q1988" s="173">
        <f t="shared" si="197"/>
        <v>-0.20465432040592763</v>
      </c>
      <c r="R1988"/>
    </row>
    <row r="1989" spans="1:18" x14ac:dyDescent="0.25">
      <c r="A1989" s="180">
        <v>42634</v>
      </c>
      <c r="B1989">
        <v>1.5901059529999999</v>
      </c>
      <c r="C1989">
        <v>1.3337511496500001</v>
      </c>
      <c r="D1989" s="180">
        <v>42634</v>
      </c>
      <c r="E1989" s="173">
        <f t="shared" si="198"/>
        <v>0.1922058724502482</v>
      </c>
      <c r="F1989"/>
      <c r="M1989" s="180">
        <v>42634</v>
      </c>
      <c r="N1989">
        <v>13.274029533</v>
      </c>
      <c r="O1989">
        <v>16.576201839052601</v>
      </c>
      <c r="P1989" s="180">
        <v>42634</v>
      </c>
      <c r="Q1989" s="173">
        <f t="shared" si="197"/>
        <v>-0.19921163714795437</v>
      </c>
      <c r="R1989"/>
    </row>
    <row r="1990" spans="1:18" x14ac:dyDescent="0.25">
      <c r="A1990" s="180">
        <v>42633</v>
      </c>
      <c r="B1990">
        <v>1.572185572</v>
      </c>
      <c r="C1990">
        <v>1.32836053905</v>
      </c>
      <c r="D1990" s="180">
        <v>42633</v>
      </c>
      <c r="E1990" s="173">
        <f t="shared" si="198"/>
        <v>0.18355335451651983</v>
      </c>
      <c r="F1990"/>
      <c r="M1990" s="180">
        <v>42633</v>
      </c>
      <c r="N1990">
        <v>13.124432169</v>
      </c>
      <c r="O1990">
        <v>16.505603433315802</v>
      </c>
      <c r="P1990" s="180">
        <v>42633</v>
      </c>
      <c r="Q1990" s="173">
        <f t="shared" si="197"/>
        <v>-0.20484990312387263</v>
      </c>
      <c r="R1990"/>
    </row>
    <row r="1991" spans="1:18" x14ac:dyDescent="0.25">
      <c r="A1991" s="180">
        <v>42632</v>
      </c>
      <c r="B1991">
        <v>1.5743709850000001</v>
      </c>
      <c r="C1991">
        <v>1.3293875849000001</v>
      </c>
      <c r="D1991" s="180">
        <v>42632</v>
      </c>
      <c r="E1991" s="173">
        <f t="shared" si="198"/>
        <v>0.18428290054960025</v>
      </c>
      <c r="F1991"/>
      <c r="M1991" s="180">
        <v>42632</v>
      </c>
      <c r="N1991">
        <v>13.14267575</v>
      </c>
      <c r="O1991">
        <v>16.525407138526301</v>
      </c>
      <c r="P1991" s="180">
        <v>42632</v>
      </c>
      <c r="Q1991" s="173">
        <f t="shared" si="197"/>
        <v>-0.20469882285925725</v>
      </c>
      <c r="R1991"/>
    </row>
    <row r="1992" spans="1:18" x14ac:dyDescent="0.25">
      <c r="A1992" s="180">
        <v>42629</v>
      </c>
      <c r="B1992">
        <v>1.563006841</v>
      </c>
      <c r="C1992">
        <v>1.3246748643999999</v>
      </c>
      <c r="D1992" s="180">
        <v>42629</v>
      </c>
      <c r="E1992" s="173">
        <f t="shared" si="198"/>
        <v>0.17991733896751372</v>
      </c>
      <c r="F1992"/>
      <c r="M1992" s="180">
        <v>42629</v>
      </c>
      <c r="N1992">
        <v>13.047809128000001</v>
      </c>
      <c r="O1992">
        <v>16.475296989947399</v>
      </c>
      <c r="P1992" s="180">
        <v>42629</v>
      </c>
      <c r="Q1992" s="173">
        <f t="shared" si="197"/>
        <v>-0.20803800162380812</v>
      </c>
      <c r="R1992"/>
    </row>
    <row r="1993" spans="1:18" x14ac:dyDescent="0.25">
      <c r="A1993" s="180">
        <v>42628</v>
      </c>
      <c r="B1993">
        <v>1.5734968199999999</v>
      </c>
      <c r="C1993">
        <v>1.3331038293999999</v>
      </c>
      <c r="D1993" s="180">
        <v>42628</v>
      </c>
      <c r="E1993" s="173">
        <f t="shared" si="198"/>
        <v>0.18032578205719763</v>
      </c>
      <c r="F1993"/>
      <c r="M1993" s="180">
        <v>42628</v>
      </c>
      <c r="N1993">
        <v>13.135378317000001</v>
      </c>
      <c r="O1993">
        <v>16.576115190789501</v>
      </c>
      <c r="P1993" s="180">
        <v>42628</v>
      </c>
      <c r="Q1993" s="173">
        <f t="shared" si="197"/>
        <v>-0.20757196931771696</v>
      </c>
      <c r="R1993"/>
    </row>
    <row r="1994" spans="1:18" x14ac:dyDescent="0.25">
      <c r="A1994" s="180">
        <v>42627</v>
      </c>
      <c r="B1994">
        <v>1.558198934</v>
      </c>
      <c r="C1994">
        <v>1.3238766153499999</v>
      </c>
      <c r="D1994" s="180">
        <v>42627</v>
      </c>
      <c r="E1994" s="173">
        <f t="shared" si="198"/>
        <v>0.17699709771522107</v>
      </c>
      <c r="F1994"/>
      <c r="M1994" s="180">
        <v>42627</v>
      </c>
      <c r="N1994">
        <v>13.00767325</v>
      </c>
      <c r="O1994">
        <v>16.447149414684201</v>
      </c>
      <c r="P1994" s="180">
        <v>42627</v>
      </c>
      <c r="Q1994" s="173">
        <f t="shared" si="197"/>
        <v>-0.2091229354074815</v>
      </c>
      <c r="R1994"/>
    </row>
    <row r="1995" spans="1:18" x14ac:dyDescent="0.25">
      <c r="A1995" s="180">
        <v>42626</v>
      </c>
      <c r="B1995">
        <v>1.5625697590000001</v>
      </c>
      <c r="C1995">
        <v>1.3343348752499999</v>
      </c>
      <c r="D1995" s="180">
        <v>42626</v>
      </c>
      <c r="E1995" s="173">
        <f t="shared" si="198"/>
        <v>0.1710476792471142</v>
      </c>
      <c r="F1995"/>
      <c r="M1995" s="180">
        <v>42626</v>
      </c>
      <c r="N1995">
        <v>13.044160412</v>
      </c>
      <c r="O1995">
        <v>16.572310212052599</v>
      </c>
      <c r="P1995" s="180">
        <v>42626</v>
      </c>
      <c r="Q1995" s="173">
        <f t="shared" si="197"/>
        <v>-0.21289426488569288</v>
      </c>
      <c r="R1995"/>
    </row>
    <row r="1996" spans="1:18" x14ac:dyDescent="0.25">
      <c r="A1996" s="180">
        <v>42625</v>
      </c>
      <c r="B1996">
        <v>1.595350942</v>
      </c>
      <c r="C1996">
        <v>1.3546457923999999</v>
      </c>
      <c r="D1996" s="180">
        <v>42625</v>
      </c>
      <c r="E1996" s="173">
        <f t="shared" si="198"/>
        <v>0.17768862602344737</v>
      </c>
      <c r="F1996"/>
      <c r="M1996" s="180">
        <v>42625</v>
      </c>
      <c r="N1996">
        <v>13.317814127</v>
      </c>
      <c r="O1996">
        <v>16.8326208029474</v>
      </c>
      <c r="P1996" s="180">
        <v>42625</v>
      </c>
      <c r="Q1996" s="173">
        <f t="shared" si="197"/>
        <v>-0.2088092351805344</v>
      </c>
      <c r="R1996"/>
    </row>
    <row r="1997" spans="1:18" x14ac:dyDescent="0.25">
      <c r="A1997" s="180">
        <v>42622</v>
      </c>
      <c r="B1997">
        <v>1.600158849</v>
      </c>
      <c r="C1997">
        <v>1.34402098775</v>
      </c>
      <c r="D1997" s="180">
        <v>42622</v>
      </c>
      <c r="E1997" s="173">
        <f t="shared" si="198"/>
        <v>0.1905757898013152</v>
      </c>
      <c r="F1997"/>
      <c r="M1997" s="180">
        <v>42622</v>
      </c>
      <c r="N1997">
        <v>13.357950004999999</v>
      </c>
      <c r="O1997">
        <v>16.709086650631601</v>
      </c>
      <c r="P1997" s="180">
        <v>42622</v>
      </c>
      <c r="Q1997" s="173">
        <f t="shared" si="197"/>
        <v>-0.20055773937260235</v>
      </c>
      <c r="R1997"/>
    </row>
    <row r="1998" spans="1:18" x14ac:dyDescent="0.25">
      <c r="A1998" s="180">
        <v>42621</v>
      </c>
      <c r="B1998">
        <v>1.5992846839999999</v>
      </c>
      <c r="C1998">
        <v>1.3578412661000001</v>
      </c>
      <c r="D1998" s="180">
        <v>42621</v>
      </c>
      <c r="E1998" s="173">
        <f t="shared" si="198"/>
        <v>0.17781417013011766</v>
      </c>
      <c r="F1998"/>
      <c r="M1998" s="180">
        <v>42621</v>
      </c>
      <c r="N1998">
        <v>13.350652573</v>
      </c>
      <c r="O1998">
        <v>16.865713007473701</v>
      </c>
      <c r="P1998" s="180">
        <v>42621</v>
      </c>
      <c r="Q1998" s="173">
        <f t="shared" si="197"/>
        <v>-0.20841457653857107</v>
      </c>
      <c r="R1998"/>
    </row>
    <row r="1999" spans="1:18" x14ac:dyDescent="0.25">
      <c r="A1999" s="180">
        <v>42620</v>
      </c>
      <c r="B1999">
        <v>1.5970992719999999</v>
      </c>
      <c r="C1999">
        <v>1.3551280015</v>
      </c>
      <c r="D1999" s="180">
        <v>42620</v>
      </c>
      <c r="E1999" s="173">
        <f t="shared" si="198"/>
        <v>0.17855971556351896</v>
      </c>
      <c r="F1999"/>
      <c r="M1999" s="180">
        <v>42620</v>
      </c>
      <c r="N1999">
        <v>13.332408992</v>
      </c>
      <c r="O1999">
        <v>16.824832277842098</v>
      </c>
      <c r="P1999" s="180">
        <v>42620</v>
      </c>
      <c r="Q1999" s="173">
        <f t="shared" si="197"/>
        <v>-0.20757551862442855</v>
      </c>
      <c r="R1999"/>
    </row>
    <row r="2000" spans="1:18" x14ac:dyDescent="0.25">
      <c r="A2000" s="180">
        <v>42619</v>
      </c>
      <c r="B2000">
        <v>1.5949138599999999</v>
      </c>
      <c r="C2000">
        <v>1.34562675915</v>
      </c>
      <c r="D2000" s="180">
        <v>42619</v>
      </c>
      <c r="E2000" s="173">
        <f t="shared" si="198"/>
        <v>0.18525724102534094</v>
      </c>
      <c r="F2000"/>
      <c r="M2000" s="180">
        <v>42619</v>
      </c>
      <c r="N2000">
        <v>13.314165410999999</v>
      </c>
      <c r="O2000">
        <v>16.7022446571053</v>
      </c>
      <c r="P2000" s="180">
        <v>42619</v>
      </c>
      <c r="Q2000" s="173">
        <f t="shared" si="197"/>
        <v>-0.20285173134881473</v>
      </c>
      <c r="R2000"/>
    </row>
    <row r="2001" spans="1:18" x14ac:dyDescent="0.25">
      <c r="A2001" s="180">
        <v>42615</v>
      </c>
      <c r="B2001">
        <v>1.6373108569999999</v>
      </c>
      <c r="C2001">
        <v>1.36940319975</v>
      </c>
      <c r="D2001" s="180">
        <v>42615</v>
      </c>
      <c r="E2001" s="173">
        <f t="shared" si="198"/>
        <v>0.19563825854862135</v>
      </c>
      <c r="F2001"/>
      <c r="M2001" s="180">
        <v>42615</v>
      </c>
      <c r="N2001">
        <v>13.668090882</v>
      </c>
      <c r="O2001">
        <v>16.989198327789499</v>
      </c>
      <c r="P2001" s="180">
        <v>42615</v>
      </c>
      <c r="Q2001" s="173">
        <f t="shared" si="197"/>
        <v>-0.19548347024456778</v>
      </c>
      <c r="R2001"/>
    </row>
    <row r="2002" spans="1:18" x14ac:dyDescent="0.25">
      <c r="A2002" s="180">
        <v>42614</v>
      </c>
      <c r="B2002">
        <v>1.6137084049999999</v>
      </c>
      <c r="C2002">
        <v>1.35352965</v>
      </c>
      <c r="D2002" s="180">
        <v>42614</v>
      </c>
      <c r="E2002" s="173">
        <f t="shared" si="198"/>
        <v>0.19222242748801244</v>
      </c>
      <c r="F2002"/>
      <c r="M2002" s="180">
        <v>42614</v>
      </c>
      <c r="N2002">
        <v>13.471060207000001</v>
      </c>
      <c r="O2002">
        <v>16.802685193315799</v>
      </c>
      <c r="P2002" s="180">
        <v>42614</v>
      </c>
      <c r="Q2002" s="173">
        <f t="shared" si="197"/>
        <v>-0.19827931952454464</v>
      </c>
      <c r="R2002"/>
    </row>
    <row r="2003" spans="1:18" x14ac:dyDescent="0.25">
      <c r="A2003" s="180">
        <v>42613</v>
      </c>
      <c r="B2003">
        <v>1.6233242189999999</v>
      </c>
      <c r="C2003">
        <v>1.3594731551000001</v>
      </c>
      <c r="D2003" s="180">
        <v>42613</v>
      </c>
      <c r="E2003" s="173">
        <f t="shared" si="198"/>
        <v>0.19408332037317166</v>
      </c>
      <c r="F2003"/>
      <c r="M2003" s="180">
        <v>42613</v>
      </c>
      <c r="N2003">
        <v>13.551331963999999</v>
      </c>
      <c r="O2003">
        <v>16.884547484210501</v>
      </c>
      <c r="P2003" s="180">
        <v>42613</v>
      </c>
      <c r="Q2003" s="173">
        <f t="shared" si="197"/>
        <v>-0.19741219143287914</v>
      </c>
      <c r="R2003"/>
    </row>
    <row r="2004" spans="1:18" x14ac:dyDescent="0.25">
      <c r="A2004" s="180">
        <v>42612</v>
      </c>
      <c r="B2004">
        <v>1.6115229929999999</v>
      </c>
      <c r="C2004">
        <v>1.35657232385</v>
      </c>
      <c r="D2004" s="180">
        <v>42612</v>
      </c>
      <c r="E2004" s="173">
        <f t="shared" si="198"/>
        <v>0.18793739535127835</v>
      </c>
      <c r="F2004"/>
      <c r="M2004" s="180">
        <v>42612</v>
      </c>
      <c r="N2004">
        <v>13.452816626000001</v>
      </c>
      <c r="O2004">
        <v>16.850394169421101</v>
      </c>
      <c r="P2004" s="180">
        <v>42612</v>
      </c>
      <c r="Q2004" s="173">
        <f t="shared" si="197"/>
        <v>-0.20163193271684901</v>
      </c>
      <c r="R2004"/>
    </row>
    <row r="2005" spans="1:18" x14ac:dyDescent="0.25">
      <c r="A2005" s="180">
        <v>42611</v>
      </c>
      <c r="B2005">
        <v>1.582238469</v>
      </c>
      <c r="C2005">
        <v>1.3452915393</v>
      </c>
      <c r="D2005" s="180">
        <v>42611</v>
      </c>
      <c r="E2005" s="173">
        <f t="shared" si="198"/>
        <v>0.17613054328974026</v>
      </c>
      <c r="F2005"/>
      <c r="M2005" s="180">
        <v>42611</v>
      </c>
      <c r="N2005">
        <v>13.208352640999999</v>
      </c>
      <c r="O2005">
        <v>16.7233744552105</v>
      </c>
      <c r="P2005" s="180">
        <v>42611</v>
      </c>
      <c r="Q2005" s="173">
        <f t="shared" si="197"/>
        <v>-0.21018615732277202</v>
      </c>
      <c r="R2005"/>
    </row>
    <row r="2006" spans="1:18" x14ac:dyDescent="0.25">
      <c r="A2006" s="180">
        <v>42608</v>
      </c>
      <c r="B2006">
        <v>1.5542651919999999</v>
      </c>
      <c r="C2006">
        <v>1.3360936888499999</v>
      </c>
      <c r="D2006" s="180">
        <v>42608</v>
      </c>
      <c r="E2006" s="173">
        <f t="shared" si="198"/>
        <v>0.16329057233836961</v>
      </c>
      <c r="F2006"/>
      <c r="M2006" s="180">
        <v>42608</v>
      </c>
      <c r="N2006">
        <v>12.974834804</v>
      </c>
      <c r="O2006">
        <v>16.606916726157898</v>
      </c>
      <c r="P2006" s="180">
        <v>42608</v>
      </c>
      <c r="Q2006" s="173">
        <f t="shared" si="197"/>
        <v>-0.21870898626455629</v>
      </c>
      <c r="R2006"/>
    </row>
    <row r="2007" spans="1:18" x14ac:dyDescent="0.25">
      <c r="A2007" s="180">
        <v>42607</v>
      </c>
      <c r="B2007">
        <v>1.5337223170000001</v>
      </c>
      <c r="C2007">
        <v>1.3303308404500001</v>
      </c>
      <c r="D2007" s="180">
        <v>42607</v>
      </c>
      <c r="E2007" s="173">
        <f t="shared" si="198"/>
        <v>0.15288789101604264</v>
      </c>
      <c r="F2007"/>
      <c r="M2007" s="180">
        <v>42607</v>
      </c>
      <c r="N2007">
        <v>12.803345143</v>
      </c>
      <c r="O2007">
        <v>16.532853833315801</v>
      </c>
      <c r="P2007" s="180">
        <v>42607</v>
      </c>
      <c r="Q2007" s="173">
        <f t="shared" si="197"/>
        <v>-0.22558166472145105</v>
      </c>
      <c r="R2007"/>
    </row>
    <row r="2008" spans="1:18" x14ac:dyDescent="0.25">
      <c r="A2008" s="180">
        <v>42606</v>
      </c>
      <c r="B2008">
        <v>1.512742359</v>
      </c>
      <c r="C2008">
        <v>1.3255144775500001</v>
      </c>
      <c r="D2008" s="180">
        <v>42606</v>
      </c>
      <c r="E2008" s="173">
        <f t="shared" si="198"/>
        <v>0.14124921652765385</v>
      </c>
      <c r="F2008"/>
      <c r="M2008" s="180">
        <v>42606</v>
      </c>
      <c r="N2008">
        <v>12.628206765</v>
      </c>
      <c r="O2008">
        <v>16.477861793578899</v>
      </c>
      <c r="P2008" s="180">
        <v>42606</v>
      </c>
      <c r="Q2008" s="173">
        <f t="shared" si="197"/>
        <v>-0.23362588403788134</v>
      </c>
      <c r="R2008"/>
    </row>
    <row r="2009" spans="1:18" x14ac:dyDescent="0.25">
      <c r="A2009" s="180">
        <v>42605</v>
      </c>
      <c r="B2009">
        <v>1.5118681940000001</v>
      </c>
      <c r="C2009">
        <v>1.3262238254500001</v>
      </c>
      <c r="D2009" s="180">
        <v>42605</v>
      </c>
      <c r="E2009" s="173">
        <f t="shared" si="198"/>
        <v>0.13997966631839776</v>
      </c>
      <c r="F2009"/>
      <c r="M2009" s="180">
        <v>42605</v>
      </c>
      <c r="N2009">
        <v>12.620909333</v>
      </c>
      <c r="O2009">
        <v>16.484580070421099</v>
      </c>
      <c r="P2009" s="180">
        <v>42605</v>
      </c>
      <c r="Q2009" s="173">
        <f t="shared" si="197"/>
        <v>-0.23438090147979132</v>
      </c>
      <c r="R2009"/>
    </row>
    <row r="2010" spans="1:18" x14ac:dyDescent="0.25">
      <c r="A2010" s="180">
        <v>42604</v>
      </c>
      <c r="B2010">
        <v>1.5070602870000001</v>
      </c>
      <c r="C2010">
        <v>1.3252016825999999</v>
      </c>
      <c r="D2010" s="180">
        <v>42604</v>
      </c>
      <c r="E2010" s="173">
        <f t="shared" si="198"/>
        <v>0.13723088854158397</v>
      </c>
      <c r="F2010"/>
      <c r="M2010" s="180">
        <v>42604</v>
      </c>
      <c r="N2010">
        <v>12.580773454999999</v>
      </c>
      <c r="O2010">
        <v>16.466906063473701</v>
      </c>
      <c r="P2010" s="180">
        <v>42604</v>
      </c>
      <c r="Q2010" s="173">
        <f t="shared" si="197"/>
        <v>-0.23599652499954324</v>
      </c>
      <c r="R2010"/>
    </row>
    <row r="2011" spans="1:18" x14ac:dyDescent="0.25">
      <c r="A2011" s="180">
        <v>42601</v>
      </c>
      <c r="B2011">
        <v>1.4978815560000001</v>
      </c>
      <c r="C2011">
        <v>1.3232599548499999</v>
      </c>
      <c r="D2011" s="180">
        <v>42601</v>
      </c>
      <c r="E2011" s="173">
        <f t="shared" si="198"/>
        <v>0.1319631872104787</v>
      </c>
      <c r="F2011"/>
      <c r="M2011" s="180">
        <v>42601</v>
      </c>
      <c r="N2011">
        <v>12.504150415</v>
      </c>
      <c r="O2011">
        <v>16.449112198473699</v>
      </c>
      <c r="P2011" s="180">
        <v>42601</v>
      </c>
      <c r="Q2011" s="173">
        <f t="shared" si="197"/>
        <v>-0.23982824944435296</v>
      </c>
      <c r="R2011"/>
    </row>
    <row r="2012" spans="1:18" x14ac:dyDescent="0.25">
      <c r="A2012" s="180">
        <v>42600</v>
      </c>
      <c r="B2012">
        <v>1.5053119580000001</v>
      </c>
      <c r="C2012">
        <v>1.32241571005</v>
      </c>
      <c r="D2012" s="180">
        <v>42600</v>
      </c>
      <c r="E2012" s="173">
        <f t="shared" si="198"/>
        <v>0.13830465455003163</v>
      </c>
      <c r="F2012"/>
      <c r="M2012" s="180">
        <v>42600</v>
      </c>
      <c r="N2012">
        <v>12.56617859</v>
      </c>
      <c r="O2012">
        <v>16.4262674898421</v>
      </c>
      <c r="P2012" s="180">
        <v>42600</v>
      </c>
      <c r="Q2012" s="173">
        <f t="shared" si="197"/>
        <v>-0.23499488865800797</v>
      </c>
      <c r="R2012"/>
    </row>
    <row r="2013" spans="1:18" x14ac:dyDescent="0.25">
      <c r="A2013" s="180">
        <v>42599</v>
      </c>
      <c r="B2013">
        <v>1.498755721</v>
      </c>
      <c r="C2013">
        <v>1.3134537365000001</v>
      </c>
      <c r="D2013" s="180">
        <v>42599</v>
      </c>
      <c r="E2013" s="173">
        <f t="shared" si="198"/>
        <v>0.14107994773670499</v>
      </c>
      <c r="F2013"/>
      <c r="M2013" s="180">
        <v>42599</v>
      </c>
      <c r="N2013">
        <v>12.511447846999999</v>
      </c>
      <c r="O2013">
        <v>16.3128481284737</v>
      </c>
      <c r="P2013" s="180">
        <v>42599</v>
      </c>
      <c r="Q2013" s="173">
        <f t="shared" si="197"/>
        <v>-0.23303105941619379</v>
      </c>
      <c r="R2013"/>
    </row>
    <row r="2014" spans="1:18" x14ac:dyDescent="0.25">
      <c r="A2014" s="180">
        <v>42598</v>
      </c>
      <c r="B2014">
        <v>1.5053119580000001</v>
      </c>
      <c r="C2014">
        <v>1.3103203650499999</v>
      </c>
      <c r="D2014" s="180">
        <v>42598</v>
      </c>
      <c r="E2014" s="173">
        <f t="shared" si="198"/>
        <v>0.14881215170807449</v>
      </c>
      <c r="F2014"/>
      <c r="M2014" s="180">
        <v>42598</v>
      </c>
      <c r="N2014">
        <v>12.56617859</v>
      </c>
      <c r="O2014">
        <v>16.269982861210501</v>
      </c>
      <c r="P2014" s="180">
        <v>42598</v>
      </c>
      <c r="Q2014" s="173">
        <f t="shared" si="197"/>
        <v>-0.22764647650863812</v>
      </c>
      <c r="R2014"/>
    </row>
    <row r="2015" spans="1:18" x14ac:dyDescent="0.25">
      <c r="A2015" s="180">
        <v>42597</v>
      </c>
      <c r="B2015">
        <v>1.512742359</v>
      </c>
      <c r="C2015">
        <v>1.3135873624000001</v>
      </c>
      <c r="D2015" s="180">
        <v>42597</v>
      </c>
      <c r="E2015" s="173">
        <f t="shared" si="198"/>
        <v>0.15161153517504325</v>
      </c>
      <c r="F2015"/>
      <c r="M2015" s="180">
        <v>42597</v>
      </c>
      <c r="N2015">
        <v>12.628206765</v>
      </c>
      <c r="O2015">
        <v>16.321960394000001</v>
      </c>
      <c r="P2015" s="180">
        <v>42597</v>
      </c>
      <c r="Q2015" s="173">
        <f t="shared" si="197"/>
        <v>-0.2263057586120498</v>
      </c>
      <c r="R2015"/>
    </row>
    <row r="2016" spans="1:18" x14ac:dyDescent="0.25">
      <c r="A2016" s="180">
        <v>42594</v>
      </c>
      <c r="B2016">
        <v>1.4895769889999999</v>
      </c>
      <c r="C2016">
        <v>1.2971642987500001</v>
      </c>
      <c r="D2016" s="180">
        <v>42594</v>
      </c>
      <c r="E2016" s="173">
        <f t="shared" si="198"/>
        <v>0.148333322490772</v>
      </c>
      <c r="F2016"/>
      <c r="M2016" s="180">
        <v>42594</v>
      </c>
      <c r="N2016">
        <v>12.434824807</v>
      </c>
      <c r="O2016">
        <v>16.105095795631598</v>
      </c>
      <c r="P2016" s="180">
        <v>42594</v>
      </c>
      <c r="Q2016" s="173">
        <f t="shared" si="197"/>
        <v>-0.22789501131853779</v>
      </c>
      <c r="R2016"/>
    </row>
    <row r="2017" spans="1:18" x14ac:dyDescent="0.25">
      <c r="A2017" s="180">
        <v>42593</v>
      </c>
      <c r="B2017">
        <v>1.4974444730000001</v>
      </c>
      <c r="C2017">
        <v>1.3016101286999999</v>
      </c>
      <c r="D2017" s="180">
        <v>42593</v>
      </c>
      <c r="E2017" s="173">
        <f t="shared" si="198"/>
        <v>0.15045545511818675</v>
      </c>
      <c r="F2017"/>
      <c r="M2017" s="180">
        <v>42593</v>
      </c>
      <c r="N2017">
        <v>12.500501698000001</v>
      </c>
      <c r="O2017">
        <v>16.1578468926316</v>
      </c>
      <c r="P2017" s="180">
        <v>42593</v>
      </c>
      <c r="Q2017" s="173">
        <f t="shared" si="197"/>
        <v>-0.22635102430011539</v>
      </c>
      <c r="R2017"/>
    </row>
    <row r="2018" spans="1:18" x14ac:dyDescent="0.25">
      <c r="A2018" s="180">
        <v>42592</v>
      </c>
      <c r="B2018">
        <v>1.5005040510000001</v>
      </c>
      <c r="C2018">
        <v>1.2976508231499999</v>
      </c>
      <c r="D2018" s="180">
        <v>42592</v>
      </c>
      <c r="E2018" s="173">
        <f t="shared" si="198"/>
        <v>0.1563234301794541</v>
      </c>
      <c r="F2018"/>
      <c r="M2018" s="180">
        <v>42592</v>
      </c>
      <c r="N2018">
        <v>12.526042712000001</v>
      </c>
      <c r="O2018">
        <v>16.110904535473701</v>
      </c>
      <c r="P2018" s="180">
        <v>42592</v>
      </c>
      <c r="Q2018" s="173">
        <f t="shared" si="197"/>
        <v>-0.22251151793373197</v>
      </c>
      <c r="R2018"/>
    </row>
    <row r="2019" spans="1:18" x14ac:dyDescent="0.25">
      <c r="A2019" s="180">
        <v>42591</v>
      </c>
      <c r="B2019">
        <v>1.5372189759999999</v>
      </c>
      <c r="C2019">
        <v>1.3147077870499999</v>
      </c>
      <c r="D2019" s="180">
        <v>42591</v>
      </c>
      <c r="E2019" s="173">
        <f t="shared" si="198"/>
        <v>0.16924763901283382</v>
      </c>
      <c r="F2019"/>
      <c r="M2019" s="180">
        <v>42591</v>
      </c>
      <c r="N2019">
        <v>12.832534873</v>
      </c>
      <c r="O2019">
        <v>15.9705507658947</v>
      </c>
      <c r="P2019" s="180">
        <v>42591</v>
      </c>
      <c r="Q2019" s="173">
        <f t="shared" si="197"/>
        <v>-0.19648764397004828</v>
      </c>
      <c r="R2019"/>
    </row>
    <row r="2020" spans="1:18" x14ac:dyDescent="0.25">
      <c r="A2020" s="180">
        <v>42590</v>
      </c>
      <c r="B2020">
        <v>1.5324110689999999</v>
      </c>
      <c r="C2020">
        <v>1.3159058617499999</v>
      </c>
      <c r="D2020" s="180">
        <v>42590</v>
      </c>
      <c r="E2020" s="173">
        <f t="shared" si="198"/>
        <v>0.16452940407307978</v>
      </c>
      <c r="F2020"/>
      <c r="M2020" s="180">
        <v>42590</v>
      </c>
      <c r="N2020">
        <v>12.792398993999999</v>
      </c>
      <c r="O2020">
        <v>16.017519904105299</v>
      </c>
      <c r="P2020" s="180">
        <v>42590</v>
      </c>
      <c r="Q2020" s="173">
        <f t="shared" si="197"/>
        <v>-0.20134958029792738</v>
      </c>
      <c r="R2020"/>
    </row>
    <row r="2021" spans="1:18" x14ac:dyDescent="0.25">
      <c r="A2021" s="180">
        <v>42587</v>
      </c>
      <c r="B2021">
        <v>1.577330031</v>
      </c>
      <c r="C2021">
        <v>1.3201641878999999</v>
      </c>
      <c r="D2021" s="180">
        <v>42587</v>
      </c>
      <c r="E2021" s="173">
        <f t="shared" si="198"/>
        <v>0.194798378457059</v>
      </c>
      <c r="F2021"/>
      <c r="M2021" s="180">
        <v>42587</v>
      </c>
      <c r="N2021">
        <v>12.987875033</v>
      </c>
      <c r="O2021">
        <v>16.467035675894699</v>
      </c>
      <c r="P2021" s="180">
        <v>42587</v>
      </c>
      <c r="Q2021" s="173">
        <f t="shared" si="197"/>
        <v>-0.21128032460558005</v>
      </c>
      <c r="R2021"/>
    </row>
    <row r="2022" spans="1:18" x14ac:dyDescent="0.25">
      <c r="A2022" s="180">
        <v>42586</v>
      </c>
      <c r="B2022">
        <v>1.500747568</v>
      </c>
      <c r="C2022">
        <v>1.2834542150999999</v>
      </c>
      <c r="D2022" s="180">
        <v>42586</v>
      </c>
      <c r="E2022" s="173">
        <f t="shared" si="198"/>
        <v>0.16930354845815029</v>
      </c>
      <c r="F2022"/>
      <c r="M2022" s="180">
        <v>42586</v>
      </c>
      <c r="N2022">
        <v>12.357288256</v>
      </c>
      <c r="O2022">
        <v>15.955917763315799</v>
      </c>
      <c r="P2022" s="180">
        <v>42586</v>
      </c>
      <c r="Q2022" s="173">
        <f t="shared" si="197"/>
        <v>-0.22553572666245478</v>
      </c>
      <c r="R2022"/>
    </row>
    <row r="2023" spans="1:18" x14ac:dyDescent="0.25">
      <c r="A2023" s="180">
        <v>42585</v>
      </c>
      <c r="B2023">
        <v>1.5043303729999999</v>
      </c>
      <c r="C2023">
        <v>1.2843643176999999</v>
      </c>
      <c r="D2023" s="180">
        <v>42585</v>
      </c>
      <c r="E2023" s="173">
        <f t="shared" si="198"/>
        <v>0.17126453317693258</v>
      </c>
      <c r="F2023"/>
      <c r="M2023" s="180">
        <v>42585</v>
      </c>
      <c r="N2023">
        <v>12.386789391000001</v>
      </c>
      <c r="O2023">
        <v>15.974910448210499</v>
      </c>
      <c r="P2023" s="180">
        <v>42585</v>
      </c>
      <c r="Q2023" s="173">
        <f t="shared" si="197"/>
        <v>-0.22460977598859955</v>
      </c>
      <c r="R2023"/>
    </row>
    <row r="2024" spans="1:18" x14ac:dyDescent="0.25">
      <c r="A2024" s="180">
        <v>42584</v>
      </c>
      <c r="B2024">
        <v>1.4873120479999999</v>
      </c>
      <c r="C2024">
        <v>1.2695621572</v>
      </c>
      <c r="D2024" s="180">
        <v>42584</v>
      </c>
      <c r="E2024" s="173">
        <f t="shared" si="198"/>
        <v>0.17151573837097037</v>
      </c>
      <c r="F2024"/>
      <c r="M2024" s="180">
        <v>42584</v>
      </c>
      <c r="N2024">
        <v>12.246658996000001</v>
      </c>
      <c r="O2024">
        <v>15.7688166838947</v>
      </c>
      <c r="P2024" s="180">
        <v>42584</v>
      </c>
      <c r="Q2024" s="173">
        <f t="shared" si="197"/>
        <v>-0.22336220646740187</v>
      </c>
      <c r="R2024"/>
    </row>
    <row r="2025" spans="1:18" x14ac:dyDescent="0.25">
      <c r="A2025" s="180">
        <v>42583</v>
      </c>
      <c r="B2025">
        <v>1.507913179</v>
      </c>
      <c r="C2025">
        <v>1.2799332892999999</v>
      </c>
      <c r="D2025" s="180">
        <v>42583</v>
      </c>
      <c r="E2025" s="173">
        <f t="shared" si="198"/>
        <v>0.17811857196454595</v>
      </c>
      <c r="F2025"/>
      <c r="M2025" s="180">
        <v>42583</v>
      </c>
      <c r="N2025">
        <v>12.416290526999999</v>
      </c>
      <c r="O2025">
        <v>15.9003693259474</v>
      </c>
      <c r="P2025" s="180">
        <v>42583</v>
      </c>
      <c r="Q2025" s="173">
        <f t="shared" si="197"/>
        <v>-0.21911936304912258</v>
      </c>
      <c r="R2025"/>
    </row>
    <row r="2026" spans="1:18" x14ac:dyDescent="0.25">
      <c r="A2026" s="180">
        <v>42580</v>
      </c>
      <c r="B2026">
        <v>1.532544965</v>
      </c>
      <c r="C2026">
        <v>1.2997243525</v>
      </c>
      <c r="D2026" s="180">
        <v>42580</v>
      </c>
      <c r="E2026" s="173">
        <f t="shared" si="198"/>
        <v>0.17913076111267223</v>
      </c>
      <c r="F2026"/>
      <c r="M2026" s="180">
        <v>42580</v>
      </c>
      <c r="N2026">
        <v>12.619110836000001</v>
      </c>
      <c r="O2026">
        <v>16.078799872736798</v>
      </c>
      <c r="P2026" s="180">
        <v>42580</v>
      </c>
      <c r="Q2026" s="173">
        <f t="shared" si="197"/>
        <v>-0.21517085007090883</v>
      </c>
      <c r="R2026"/>
    </row>
    <row r="2027" spans="1:18" x14ac:dyDescent="0.25">
      <c r="A2027" s="180">
        <v>42579</v>
      </c>
      <c r="B2027">
        <v>1.5423976800000001</v>
      </c>
      <c r="C2027">
        <v>1.3083897118500001</v>
      </c>
      <c r="D2027" s="180">
        <v>42579</v>
      </c>
      <c r="E2027" s="173">
        <f t="shared" si="198"/>
        <v>0.17885188643001787</v>
      </c>
      <c r="F2027"/>
      <c r="M2027" s="180">
        <v>42579</v>
      </c>
      <c r="N2027">
        <v>12.700238959</v>
      </c>
      <c r="O2027">
        <v>16.179220975947398</v>
      </c>
      <c r="P2027" s="180">
        <v>42579</v>
      </c>
      <c r="Q2027" s="173">
        <f t="shared" si="197"/>
        <v>-0.21502778298901881</v>
      </c>
      <c r="R2027"/>
    </row>
    <row r="2028" spans="1:18" x14ac:dyDescent="0.25">
      <c r="A2028" s="180">
        <v>42578</v>
      </c>
      <c r="B2028">
        <v>1.550458991</v>
      </c>
      <c r="C2028">
        <v>1.31461419635</v>
      </c>
      <c r="D2028" s="180">
        <v>42578</v>
      </c>
      <c r="E2028" s="173">
        <f t="shared" si="198"/>
        <v>0.17940228799051336</v>
      </c>
      <c r="F2028"/>
      <c r="M2028" s="180">
        <v>42578</v>
      </c>
      <c r="N2028">
        <v>12.766616515000001</v>
      </c>
      <c r="O2028">
        <v>16.204146742947401</v>
      </c>
      <c r="P2028" s="180">
        <v>42578</v>
      </c>
      <c r="Q2028" s="173">
        <f t="shared" si="197"/>
        <v>-0.21213892236834569</v>
      </c>
      <c r="R2028"/>
    </row>
    <row r="2029" spans="1:18" x14ac:dyDescent="0.25">
      <c r="A2029" s="180">
        <v>42577</v>
      </c>
      <c r="B2029">
        <v>1.5629988100000001</v>
      </c>
      <c r="C2029">
        <v>1.3148949973999999</v>
      </c>
      <c r="D2029" s="180">
        <v>42577</v>
      </c>
      <c r="E2029" s="173">
        <f t="shared" si="198"/>
        <v>0.18868716748530245</v>
      </c>
      <c r="F2029"/>
      <c r="M2029" s="180">
        <v>42577</v>
      </c>
      <c r="N2029">
        <v>12.86987049</v>
      </c>
      <c r="O2029">
        <v>16.149001283052598</v>
      </c>
      <c r="P2029" s="180">
        <v>42577</v>
      </c>
      <c r="Q2029" s="173">
        <f t="shared" si="197"/>
        <v>-0.20305471128383945</v>
      </c>
      <c r="R2029"/>
    </row>
    <row r="2030" spans="1:18" x14ac:dyDescent="0.25">
      <c r="A2030" s="180">
        <v>42576</v>
      </c>
      <c r="B2030">
        <v>1.546428336</v>
      </c>
      <c r="C2030">
        <v>1.3088686511500001</v>
      </c>
      <c r="D2030" s="180">
        <v>42576</v>
      </c>
      <c r="E2030" s="173">
        <f t="shared" si="198"/>
        <v>0.18150001884549291</v>
      </c>
      <c r="F2030"/>
      <c r="M2030" s="180">
        <v>42576</v>
      </c>
      <c r="N2030">
        <v>12.733427737</v>
      </c>
      <c r="O2030">
        <v>16.05852754</v>
      </c>
      <c r="P2030" s="180">
        <v>42576</v>
      </c>
      <c r="Q2030" s="173">
        <f t="shared" si="197"/>
        <v>-0.20706131335625561</v>
      </c>
      <c r="R2030"/>
    </row>
    <row r="2031" spans="1:18" x14ac:dyDescent="0.25">
      <c r="A2031" s="180">
        <v>42573</v>
      </c>
      <c r="B2031">
        <v>1.5688208690000001</v>
      </c>
      <c r="C2031">
        <v>1.3152017101</v>
      </c>
      <c r="D2031" s="180">
        <v>42573</v>
      </c>
      <c r="E2031" s="173">
        <f t="shared" si="198"/>
        <v>0.1928367009808073</v>
      </c>
      <c r="F2031"/>
      <c r="M2031" s="180">
        <v>42573</v>
      </c>
      <c r="N2031">
        <v>12.917809836</v>
      </c>
      <c r="O2031">
        <v>16.1347691938421</v>
      </c>
      <c r="P2031" s="180">
        <v>42573</v>
      </c>
      <c r="Q2031" s="173">
        <f t="shared" si="197"/>
        <v>-0.19938056251030015</v>
      </c>
      <c r="R2031"/>
    </row>
    <row r="2032" spans="1:18" x14ac:dyDescent="0.25">
      <c r="A2032" s="180">
        <v>42572</v>
      </c>
      <c r="B2032">
        <v>1.540606277</v>
      </c>
      <c r="C2032">
        <v>1.2948969026999999</v>
      </c>
      <c r="D2032" s="180">
        <v>42572</v>
      </c>
      <c r="E2032" s="173">
        <f t="shared" si="198"/>
        <v>0.18975207507846337</v>
      </c>
      <c r="F2032"/>
      <c r="M2032" s="180">
        <v>42572</v>
      </c>
      <c r="N2032">
        <v>12.685488391</v>
      </c>
      <c r="O2032">
        <v>15.8759373151579</v>
      </c>
      <c r="P2032" s="180">
        <v>42572</v>
      </c>
      <c r="Q2032" s="173">
        <f t="shared" si="197"/>
        <v>-0.20096129512376879</v>
      </c>
      <c r="R2032"/>
    </row>
    <row r="2033" spans="1:18" x14ac:dyDescent="0.25">
      <c r="A2033" s="180">
        <v>42571</v>
      </c>
      <c r="B2033">
        <v>1.6082317269999999</v>
      </c>
      <c r="C2033">
        <v>1.3031019499000001</v>
      </c>
      <c r="D2033" s="180">
        <v>42571</v>
      </c>
      <c r="E2033" s="173">
        <f t="shared" si="198"/>
        <v>0.23415648877159267</v>
      </c>
      <c r="F2033"/>
      <c r="M2033" s="180">
        <v>42571</v>
      </c>
      <c r="N2033">
        <v>13.242322329</v>
      </c>
      <c r="O2033">
        <v>15.9507671339474</v>
      </c>
      <c r="P2033" s="180">
        <v>42571</v>
      </c>
      <c r="Q2033" s="173">
        <f t="shared" si="197"/>
        <v>-0.1698002849770856</v>
      </c>
      <c r="R2033"/>
    </row>
    <row r="2034" spans="1:18" x14ac:dyDescent="0.25">
      <c r="A2034" s="180">
        <v>42570</v>
      </c>
      <c r="B2034">
        <v>1.605992474</v>
      </c>
      <c r="C2034">
        <v>1.3127279190000001</v>
      </c>
      <c r="D2034" s="180">
        <v>42570</v>
      </c>
      <c r="E2034" s="173">
        <f t="shared" si="198"/>
        <v>0.22340086681739868</v>
      </c>
      <c r="F2034"/>
      <c r="M2034" s="180">
        <v>42570</v>
      </c>
      <c r="N2034">
        <v>13.223884119999999</v>
      </c>
      <c r="O2034">
        <v>16.0361968487368</v>
      </c>
      <c r="P2034" s="180">
        <v>42570</v>
      </c>
      <c r="Q2034" s="173">
        <f t="shared" si="197"/>
        <v>-0.1753727991283876</v>
      </c>
      <c r="R2034"/>
    </row>
    <row r="2035" spans="1:18" x14ac:dyDescent="0.25">
      <c r="A2035" s="180">
        <v>42569</v>
      </c>
      <c r="B2035">
        <v>1.612710233</v>
      </c>
      <c r="C2035">
        <v>1.3120653148000001</v>
      </c>
      <c r="D2035" s="180">
        <v>42569</v>
      </c>
      <c r="E2035" s="173">
        <f t="shared" si="198"/>
        <v>0.2291386829670348</v>
      </c>
      <c r="F2035"/>
      <c r="M2035" s="180">
        <v>42569</v>
      </c>
      <c r="N2035">
        <v>13.279198749000001</v>
      </c>
      <c r="O2035">
        <v>16.030021885578901</v>
      </c>
      <c r="P2035" s="180">
        <v>42569</v>
      </c>
      <c r="Q2035" s="173">
        <f t="shared" si="197"/>
        <v>-0.17160445295796037</v>
      </c>
      <c r="R2035"/>
    </row>
    <row r="2036" spans="1:18" x14ac:dyDescent="0.25">
      <c r="A2036" s="180">
        <v>42566</v>
      </c>
      <c r="B2036">
        <v>1.6077838760000001</v>
      </c>
      <c r="C2036">
        <v>1.3198615048</v>
      </c>
      <c r="D2036" s="180">
        <v>42566</v>
      </c>
      <c r="E2036" s="173">
        <f t="shared" si="198"/>
        <v>0.21814589648451735</v>
      </c>
      <c r="F2036"/>
      <c r="M2036" s="180">
        <v>42566</v>
      </c>
      <c r="N2036">
        <v>13.238634686999999</v>
      </c>
      <c r="O2036">
        <v>16.121125220263199</v>
      </c>
      <c r="P2036" s="180">
        <v>42566</v>
      </c>
      <c r="Q2036" s="173">
        <f t="shared" si="197"/>
        <v>-0.17880206833454143</v>
      </c>
      <c r="R2036"/>
    </row>
    <row r="2037" spans="1:18" x14ac:dyDescent="0.25">
      <c r="A2037" s="180">
        <v>42565</v>
      </c>
      <c r="B2037">
        <v>1.5961397589999999</v>
      </c>
      <c r="C2037">
        <v>1.31829451145</v>
      </c>
      <c r="D2037" s="180">
        <v>42565</v>
      </c>
      <c r="E2037" s="173">
        <f t="shared" si="198"/>
        <v>0.210761135039845</v>
      </c>
      <c r="F2037"/>
      <c r="M2037" s="180">
        <v>42565</v>
      </c>
      <c r="N2037">
        <v>13.142755996</v>
      </c>
      <c r="O2037">
        <v>16.099939907947402</v>
      </c>
      <c r="P2037" s="180">
        <v>42565</v>
      </c>
      <c r="Q2037" s="173">
        <f t="shared" si="197"/>
        <v>-0.18367670493525565</v>
      </c>
      <c r="R2037"/>
    </row>
    <row r="2038" spans="1:18" x14ac:dyDescent="0.25">
      <c r="A2038" s="180">
        <v>42564</v>
      </c>
      <c r="B2038">
        <v>1.568373018</v>
      </c>
      <c r="C2038">
        <v>1.3030323025499999</v>
      </c>
      <c r="D2038" s="180">
        <v>42564</v>
      </c>
      <c r="E2038" s="173">
        <f t="shared" si="198"/>
        <v>0.20363325984377767</v>
      </c>
      <c r="F2038"/>
      <c r="M2038" s="180">
        <v>42564</v>
      </c>
      <c r="N2038">
        <v>12.914122194000001</v>
      </c>
      <c r="O2038">
        <v>15.895085155947401</v>
      </c>
      <c r="P2038" s="180">
        <v>42564</v>
      </c>
      <c r="Q2038" s="173">
        <f t="shared" si="197"/>
        <v>-0.18753991769789449</v>
      </c>
      <c r="R2038"/>
    </row>
    <row r="2039" spans="1:18" x14ac:dyDescent="0.25">
      <c r="A2039" s="180">
        <v>42563</v>
      </c>
      <c r="B2039">
        <v>1.5741950769999999</v>
      </c>
      <c r="C2039">
        <v>1.30396145655</v>
      </c>
      <c r="D2039" s="180">
        <v>42563</v>
      </c>
      <c r="E2039" s="173">
        <f t="shared" si="198"/>
        <v>0.2072404970964247</v>
      </c>
      <c r="F2039"/>
      <c r="M2039" s="180">
        <v>42563</v>
      </c>
      <c r="N2039">
        <v>12.962061539</v>
      </c>
      <c r="O2039">
        <v>15.8957024728421</v>
      </c>
      <c r="P2039" s="180">
        <v>42563</v>
      </c>
      <c r="Q2039" s="173">
        <f t="shared" si="197"/>
        <v>-0.18455560166996343</v>
      </c>
      <c r="R2039"/>
    </row>
    <row r="2040" spans="1:18" x14ac:dyDescent="0.25">
      <c r="A2040" s="180">
        <v>42562</v>
      </c>
      <c r="B2040">
        <v>1.5316492639999999</v>
      </c>
      <c r="C2040">
        <v>1.2773103796</v>
      </c>
      <c r="D2040" s="180">
        <v>42562</v>
      </c>
      <c r="E2040" s="173">
        <f t="shared" si="198"/>
        <v>0.19912065889548952</v>
      </c>
      <c r="F2040"/>
      <c r="M2040" s="180">
        <v>42562</v>
      </c>
      <c r="N2040">
        <v>12.611735552000001</v>
      </c>
      <c r="O2040">
        <v>15.5682619166842</v>
      </c>
      <c r="P2040" s="180">
        <v>42562</v>
      </c>
      <c r="Q2040" s="173">
        <f t="shared" si="197"/>
        <v>-0.18990728576551941</v>
      </c>
      <c r="R2040"/>
    </row>
    <row r="2041" spans="1:18" x14ac:dyDescent="0.25">
      <c r="A2041" s="180">
        <v>42559</v>
      </c>
      <c r="B2041">
        <v>1.50209112</v>
      </c>
      <c r="C2041">
        <v>1.2570572925500001</v>
      </c>
      <c r="D2041" s="180">
        <v>42559</v>
      </c>
      <c r="E2041" s="173">
        <f t="shared" si="198"/>
        <v>0.19492653907041677</v>
      </c>
      <c r="F2041"/>
      <c r="M2041" s="180">
        <v>42559</v>
      </c>
      <c r="N2041">
        <v>12.368351182</v>
      </c>
      <c r="O2041">
        <v>15.347498975578899</v>
      </c>
      <c r="P2041" s="180">
        <v>42559</v>
      </c>
      <c r="Q2041" s="173">
        <f t="shared" si="197"/>
        <v>-0.1941129169201673</v>
      </c>
      <c r="R2041"/>
    </row>
    <row r="2042" spans="1:18" x14ac:dyDescent="0.25">
      <c r="A2042" s="180">
        <v>42558</v>
      </c>
      <c r="B2042">
        <v>1.4828335420000001</v>
      </c>
      <c r="C2042">
        <v>1.2375205863500001</v>
      </c>
      <c r="D2042" s="180">
        <v>42558</v>
      </c>
      <c r="E2042" s="173">
        <f t="shared" si="198"/>
        <v>0.19822939380227789</v>
      </c>
      <c r="F2042"/>
      <c r="M2042" s="180">
        <v>42558</v>
      </c>
      <c r="N2042">
        <v>12.209782577</v>
      </c>
      <c r="O2042">
        <v>15.111240976052599</v>
      </c>
      <c r="P2042" s="180">
        <v>42558</v>
      </c>
      <c r="Q2042" s="173">
        <f t="shared" si="197"/>
        <v>-0.1920066263022778</v>
      </c>
      <c r="R2042"/>
    </row>
    <row r="2043" spans="1:18" x14ac:dyDescent="0.25">
      <c r="A2043" s="180">
        <v>42557</v>
      </c>
      <c r="B2043">
        <v>1.4420791310000001</v>
      </c>
      <c r="C2043">
        <v>1.2264759483500001</v>
      </c>
      <c r="D2043" s="180">
        <v>42557</v>
      </c>
      <c r="E2043" s="173">
        <f t="shared" si="198"/>
        <v>0.17579079552277793</v>
      </c>
      <c r="F2043"/>
      <c r="M2043" s="180">
        <v>42557</v>
      </c>
      <c r="N2043">
        <v>11.874207157000001</v>
      </c>
      <c r="O2043">
        <v>14.964203523</v>
      </c>
      <c r="P2043" s="180">
        <v>42557</v>
      </c>
      <c r="Q2043" s="173">
        <f t="shared" si="197"/>
        <v>-0.20649253809270043</v>
      </c>
      <c r="R2043"/>
    </row>
    <row r="2044" spans="1:18" x14ac:dyDescent="0.25">
      <c r="A2044" s="180">
        <v>42556</v>
      </c>
      <c r="B2044">
        <v>1.4420791310000001</v>
      </c>
      <c r="C2044">
        <v>1.218916895</v>
      </c>
      <c r="D2044" s="180">
        <v>42556</v>
      </c>
      <c r="E2044" s="173">
        <f t="shared" si="198"/>
        <v>0.18308240448172644</v>
      </c>
      <c r="F2044"/>
      <c r="M2044" s="180">
        <v>42556</v>
      </c>
      <c r="N2044">
        <v>11.874207157000001</v>
      </c>
      <c r="O2044">
        <v>14.839285504999999</v>
      </c>
      <c r="P2044" s="180">
        <v>42556</v>
      </c>
      <c r="Q2044" s="173">
        <f t="shared" si="197"/>
        <v>-0.19981274347750336</v>
      </c>
      <c r="R2044"/>
    </row>
    <row r="2045" spans="1:18" x14ac:dyDescent="0.25">
      <c r="A2045" s="180">
        <v>42552</v>
      </c>
      <c r="B2045">
        <v>1.503434672</v>
      </c>
      <c r="C2045">
        <v>1.2532341119499999</v>
      </c>
      <c r="D2045" s="180">
        <v>42552</v>
      </c>
      <c r="E2045" s="173">
        <f t="shared" si="198"/>
        <v>0.19964391143223395</v>
      </c>
      <c r="F2045"/>
      <c r="M2045" s="180">
        <v>42552</v>
      </c>
      <c r="N2045">
        <v>12.379414107000001</v>
      </c>
      <c r="O2045">
        <v>15.286537947631601</v>
      </c>
      <c r="P2045" s="180">
        <v>42552</v>
      </c>
      <c r="Q2045" s="173">
        <f t="shared" si="197"/>
        <v>-0.19017542432372736</v>
      </c>
      <c r="R2045"/>
    </row>
    <row r="2046" spans="1:18" x14ac:dyDescent="0.25">
      <c r="A2046" s="180">
        <v>42551</v>
      </c>
      <c r="B2046">
        <v>1.5307535619999999</v>
      </c>
      <c r="C2046">
        <v>1.26839969435</v>
      </c>
      <c r="D2046" s="180">
        <v>42551</v>
      </c>
      <c r="E2046" s="173">
        <f t="shared" si="198"/>
        <v>0.20683848223760801</v>
      </c>
      <c r="F2046"/>
      <c r="M2046" s="180">
        <v>42551</v>
      </c>
      <c r="N2046">
        <v>12.604360268000001</v>
      </c>
      <c r="O2046">
        <v>15.473437745578901</v>
      </c>
      <c r="P2046" s="180">
        <v>42551</v>
      </c>
      <c r="Q2046" s="173">
        <f t="shared" si="197"/>
        <v>-0.18541952504372586</v>
      </c>
      <c r="R2046"/>
    </row>
    <row r="2047" spans="1:18" x14ac:dyDescent="0.25">
      <c r="A2047" s="180">
        <v>42550</v>
      </c>
      <c r="B2047">
        <v>1.499404016</v>
      </c>
      <c r="C2047">
        <v>1.2398856603999999</v>
      </c>
      <c r="D2047" s="180">
        <v>42550</v>
      </c>
      <c r="E2047" s="173">
        <f t="shared" si="198"/>
        <v>0.20930829663460801</v>
      </c>
      <c r="F2047"/>
      <c r="M2047" s="180">
        <v>42550</v>
      </c>
      <c r="N2047">
        <v>12.346225329999999</v>
      </c>
      <c r="O2047">
        <v>15.1273220086316</v>
      </c>
      <c r="P2047" s="180">
        <v>42550</v>
      </c>
      <c r="Q2047" s="173">
        <f t="shared" ref="Q2047:Q2110" si="199">(N2047-O2047)/O2047</f>
        <v>-0.18384593631607207</v>
      </c>
      <c r="R2047"/>
    </row>
    <row r="2048" spans="1:18" x14ac:dyDescent="0.25">
      <c r="A2048" s="180">
        <v>42549</v>
      </c>
      <c r="B2048">
        <v>1.463575963</v>
      </c>
      <c r="C2048">
        <v>1.2142659799</v>
      </c>
      <c r="D2048" s="180">
        <v>42549</v>
      </c>
      <c r="E2048" s="173">
        <f t="shared" ref="E2048:E2111" si="200">(B2048-C2048)/C2048</f>
        <v>0.20531744051705364</v>
      </c>
      <c r="F2048"/>
      <c r="M2048" s="180">
        <v>42549</v>
      </c>
      <c r="N2048">
        <v>12.051213971999999</v>
      </c>
      <c r="O2048">
        <v>14.8018080366316</v>
      </c>
      <c r="P2048" s="180">
        <v>42549</v>
      </c>
      <c r="Q2048" s="173">
        <f t="shared" si="199"/>
        <v>-0.18582824867235237</v>
      </c>
      <c r="R2048"/>
    </row>
    <row r="2049" spans="1:18" x14ac:dyDescent="0.25">
      <c r="A2049" s="180">
        <v>42548</v>
      </c>
      <c r="B2049">
        <v>1.4134166889999999</v>
      </c>
      <c r="C2049">
        <v>1.18170793535</v>
      </c>
      <c r="D2049" s="180">
        <v>42548</v>
      </c>
      <c r="E2049" s="173">
        <f t="shared" si="200"/>
        <v>0.19607954446152734</v>
      </c>
      <c r="F2049"/>
      <c r="M2049" s="180">
        <v>42548</v>
      </c>
      <c r="N2049">
        <v>11.638198071</v>
      </c>
      <c r="O2049">
        <v>14.3853014281579</v>
      </c>
      <c r="P2049" s="180">
        <v>42548</v>
      </c>
      <c r="Q2049" s="173">
        <f t="shared" si="199"/>
        <v>-0.19096599197988992</v>
      </c>
      <c r="R2049"/>
    </row>
    <row r="2050" spans="1:18" x14ac:dyDescent="0.25">
      <c r="A2050" s="180">
        <v>42545</v>
      </c>
      <c r="B2050">
        <v>1.516422341</v>
      </c>
      <c r="C2050">
        <v>1.23470374175</v>
      </c>
      <c r="D2050" s="180">
        <v>42545</v>
      </c>
      <c r="E2050" s="173">
        <f t="shared" si="200"/>
        <v>0.22816695999536521</v>
      </c>
      <c r="F2050"/>
      <c r="M2050" s="180">
        <v>42545</v>
      </c>
      <c r="N2050">
        <v>12.486355724999999</v>
      </c>
      <c r="O2050">
        <v>15.083108725368399</v>
      </c>
      <c r="P2050" s="180">
        <v>42545</v>
      </c>
      <c r="Q2050" s="173">
        <f t="shared" si="199"/>
        <v>-0.17216298361629528</v>
      </c>
      <c r="R2050"/>
    </row>
    <row r="2051" spans="1:18" x14ac:dyDescent="0.25">
      <c r="A2051" s="180">
        <v>42544</v>
      </c>
      <c r="B2051">
        <v>1.6718265210000001</v>
      </c>
      <c r="C2051">
        <v>1.3184170104499999</v>
      </c>
      <c r="D2051" s="180">
        <v>42544</v>
      </c>
      <c r="E2051" s="173">
        <f t="shared" si="200"/>
        <v>0.26805593962214957</v>
      </c>
      <c r="F2051"/>
      <c r="M2051" s="180">
        <v>42544</v>
      </c>
      <c r="N2051">
        <v>13.76596749</v>
      </c>
      <c r="O2051">
        <v>16.184606868210501</v>
      </c>
      <c r="P2051" s="180">
        <v>42544</v>
      </c>
      <c r="Q2051" s="173">
        <f t="shared" si="199"/>
        <v>-0.14944072462835953</v>
      </c>
      <c r="R2051"/>
    </row>
    <row r="2052" spans="1:18" x14ac:dyDescent="0.25">
      <c r="A2052" s="180">
        <v>42543</v>
      </c>
      <c r="B2052">
        <v>1.6028575190000001</v>
      </c>
      <c r="C2052">
        <v>1.2798139754</v>
      </c>
      <c r="D2052" s="180">
        <v>42543</v>
      </c>
      <c r="E2052" s="173">
        <f t="shared" si="200"/>
        <v>0.25241445226368492</v>
      </c>
      <c r="F2052"/>
      <c r="M2052" s="180">
        <v>42543</v>
      </c>
      <c r="N2052">
        <v>13.198070626</v>
      </c>
      <c r="O2052">
        <v>15.6907979502105</v>
      </c>
      <c r="P2052" s="180">
        <v>42543</v>
      </c>
      <c r="Q2052" s="173">
        <f t="shared" si="199"/>
        <v>-0.15886555496542223</v>
      </c>
      <c r="R2052"/>
    </row>
    <row r="2053" spans="1:18" x14ac:dyDescent="0.25">
      <c r="A2053" s="180">
        <v>42542</v>
      </c>
      <c r="B2053">
        <v>1.610918831</v>
      </c>
      <c r="C2053">
        <v>1.28072942665</v>
      </c>
      <c r="D2053" s="180">
        <v>42542</v>
      </c>
      <c r="E2053" s="173">
        <f t="shared" si="200"/>
        <v>0.25781355333864342</v>
      </c>
      <c r="F2053"/>
      <c r="M2053" s="180">
        <v>42542</v>
      </c>
      <c r="N2053">
        <v>13.264448181000001</v>
      </c>
      <c r="O2053">
        <v>15.7042393712105</v>
      </c>
      <c r="P2053" s="180">
        <v>42542</v>
      </c>
      <c r="Q2053" s="173">
        <f t="shared" si="199"/>
        <v>-0.15535876221316394</v>
      </c>
      <c r="R2053"/>
    </row>
    <row r="2054" spans="1:18" x14ac:dyDescent="0.25">
      <c r="A2054" s="180">
        <v>42541</v>
      </c>
      <c r="B2054">
        <v>1.613605935</v>
      </c>
      <c r="C2054">
        <v>1.2778178061500001</v>
      </c>
      <c r="D2054" s="180">
        <v>42541</v>
      </c>
      <c r="E2054" s="173">
        <f t="shared" si="200"/>
        <v>0.26278247746579186</v>
      </c>
      <c r="F2054"/>
      <c r="M2054" s="180">
        <v>42541</v>
      </c>
      <c r="N2054">
        <v>13.286574033000001</v>
      </c>
      <c r="O2054">
        <v>15.6577295363158</v>
      </c>
      <c r="P2054" s="180">
        <v>42541</v>
      </c>
      <c r="Q2054" s="173">
        <f t="shared" si="199"/>
        <v>-0.15143673914000449</v>
      </c>
      <c r="R2054"/>
    </row>
    <row r="2055" spans="1:18" x14ac:dyDescent="0.25">
      <c r="A2055" s="180">
        <v>42538</v>
      </c>
      <c r="B2055">
        <v>1.5903176999999999</v>
      </c>
      <c r="C2055">
        <v>1.2659876498</v>
      </c>
      <c r="D2055" s="180">
        <v>42538</v>
      </c>
      <c r="E2055" s="173">
        <f t="shared" si="200"/>
        <v>0.25618737295836763</v>
      </c>
      <c r="F2055"/>
      <c r="M2055" s="180">
        <v>42538</v>
      </c>
      <c r="N2055">
        <v>13.09481665</v>
      </c>
      <c r="O2055">
        <v>15.5198988460526</v>
      </c>
      <c r="P2055" s="180">
        <v>42538</v>
      </c>
      <c r="Q2055" s="173">
        <f t="shared" si="199"/>
        <v>-0.15625631456157368</v>
      </c>
      <c r="R2055"/>
    </row>
    <row r="2056" spans="1:18" x14ac:dyDescent="0.25">
      <c r="A2056" s="180">
        <v>42537</v>
      </c>
      <c r="B2056">
        <v>1.584495642</v>
      </c>
      <c r="C2056">
        <v>1.2621457662</v>
      </c>
      <c r="D2056" s="180">
        <v>42537</v>
      </c>
      <c r="E2056" s="173">
        <f t="shared" si="200"/>
        <v>0.25539829426399269</v>
      </c>
      <c r="F2056"/>
      <c r="M2056" s="180">
        <v>42537</v>
      </c>
      <c r="N2056">
        <v>13.046877305000001</v>
      </c>
      <c r="O2056">
        <v>15.4657084245263</v>
      </c>
      <c r="P2056" s="180">
        <v>42537</v>
      </c>
      <c r="Q2056" s="173">
        <f t="shared" si="199"/>
        <v>-0.1563996328606839</v>
      </c>
      <c r="R2056"/>
    </row>
    <row r="2057" spans="1:18" x14ac:dyDescent="0.25">
      <c r="A2057" s="180">
        <v>42536</v>
      </c>
      <c r="B2057">
        <v>1.609575279</v>
      </c>
      <c r="C2057">
        <v>1.2785979059000001</v>
      </c>
      <c r="D2057" s="180">
        <v>42536</v>
      </c>
      <c r="E2057" s="173">
        <f t="shared" si="200"/>
        <v>0.25885962394645579</v>
      </c>
      <c r="F2057"/>
      <c r="M2057" s="180">
        <v>42536</v>
      </c>
      <c r="N2057">
        <v>13.253385255</v>
      </c>
      <c r="O2057">
        <v>15.6808568483158</v>
      </c>
      <c r="P2057" s="180">
        <v>42536</v>
      </c>
      <c r="Q2057" s="173">
        <f t="shared" si="199"/>
        <v>-0.15480477991714608</v>
      </c>
      <c r="R2057"/>
    </row>
    <row r="2058" spans="1:18" x14ac:dyDescent="0.25">
      <c r="A2058" s="180">
        <v>42535</v>
      </c>
      <c r="B2058">
        <v>1.5858391940000001</v>
      </c>
      <c r="C2058">
        <v>1.2728603415999999</v>
      </c>
      <c r="D2058" s="180">
        <v>42535</v>
      </c>
      <c r="E2058" s="173">
        <f t="shared" si="200"/>
        <v>0.24588624703836884</v>
      </c>
      <c r="F2058"/>
      <c r="M2058" s="180">
        <v>42535</v>
      </c>
      <c r="N2058">
        <v>13.057940231</v>
      </c>
      <c r="O2058">
        <v>15.607913378421101</v>
      </c>
      <c r="P2058" s="180">
        <v>42535</v>
      </c>
      <c r="Q2058" s="173">
        <f t="shared" si="199"/>
        <v>-0.16337694127304647</v>
      </c>
      <c r="R2058"/>
    </row>
    <row r="2059" spans="1:18" x14ac:dyDescent="0.25">
      <c r="A2059" s="180">
        <v>42534</v>
      </c>
      <c r="B2059">
        <v>1.6301764089999999</v>
      </c>
      <c r="C2059">
        <v>1.29887238055</v>
      </c>
      <c r="D2059" s="180">
        <v>42534</v>
      </c>
      <c r="E2059" s="173">
        <f t="shared" si="200"/>
        <v>0.25507050069823733</v>
      </c>
      <c r="F2059"/>
      <c r="M2059" s="180">
        <v>42534</v>
      </c>
      <c r="N2059">
        <v>13.423016786</v>
      </c>
      <c r="O2059">
        <v>15.9391916118421</v>
      </c>
      <c r="P2059" s="180">
        <v>42534</v>
      </c>
      <c r="Q2059" s="173">
        <f t="shared" si="199"/>
        <v>-0.15786088072199944</v>
      </c>
      <c r="R2059"/>
    </row>
    <row r="2060" spans="1:18" x14ac:dyDescent="0.25">
      <c r="A2060" s="180">
        <v>42531</v>
      </c>
      <c r="B2060">
        <v>1.652121092</v>
      </c>
      <c r="C2060">
        <v>1.3196829469</v>
      </c>
      <c r="D2060" s="180">
        <v>42531</v>
      </c>
      <c r="E2060" s="173">
        <f t="shared" si="200"/>
        <v>0.25190758574316169</v>
      </c>
      <c r="F2060"/>
      <c r="M2060" s="180">
        <v>42531</v>
      </c>
      <c r="N2060">
        <v>13.603711242999999</v>
      </c>
      <c r="O2060">
        <v>16.187495085368401</v>
      </c>
      <c r="P2060" s="180">
        <v>42531</v>
      </c>
      <c r="Q2060" s="173">
        <f t="shared" si="199"/>
        <v>-0.15961603872262109</v>
      </c>
      <c r="R2060"/>
    </row>
    <row r="2061" spans="1:18" x14ac:dyDescent="0.25">
      <c r="A2061" s="180">
        <v>42530</v>
      </c>
      <c r="B2061">
        <v>1.689740547</v>
      </c>
      <c r="C2061">
        <v>1.3368911559000001</v>
      </c>
      <c r="D2061" s="180">
        <v>42530</v>
      </c>
      <c r="E2061" s="173">
        <f t="shared" si="200"/>
        <v>0.26393277384085945</v>
      </c>
      <c r="F2061"/>
      <c r="M2061" s="180">
        <v>42530</v>
      </c>
      <c r="N2061">
        <v>13.913473169</v>
      </c>
      <c r="O2061">
        <v>16.411350233105299</v>
      </c>
      <c r="P2061" s="180">
        <v>42530</v>
      </c>
      <c r="Q2061" s="173">
        <f t="shared" si="199"/>
        <v>-0.15220423844629999</v>
      </c>
      <c r="R2061"/>
    </row>
    <row r="2062" spans="1:18" x14ac:dyDescent="0.25">
      <c r="A2062" s="180">
        <v>42529</v>
      </c>
      <c r="B2062">
        <v>1.7228814960000001</v>
      </c>
      <c r="C2062">
        <v>1.3543218858999999</v>
      </c>
      <c r="D2062" s="180">
        <v>42529</v>
      </c>
      <c r="E2062" s="173">
        <f t="shared" si="200"/>
        <v>0.27213590353749462</v>
      </c>
      <c r="F2062"/>
      <c r="M2062" s="180">
        <v>42529</v>
      </c>
      <c r="N2062">
        <v>14.186358674999999</v>
      </c>
      <c r="O2062">
        <v>16.639783100105301</v>
      </c>
      <c r="P2062" s="180">
        <v>42529</v>
      </c>
      <c r="Q2062" s="173">
        <f t="shared" si="199"/>
        <v>-0.14744329360217298</v>
      </c>
      <c r="R2062"/>
    </row>
    <row r="2063" spans="1:18" x14ac:dyDescent="0.25">
      <c r="A2063" s="180">
        <v>42528</v>
      </c>
      <c r="B2063">
        <v>1.7237771980000001</v>
      </c>
      <c r="C2063">
        <v>1.35034259665</v>
      </c>
      <c r="D2063" s="180">
        <v>42528</v>
      </c>
      <c r="E2063" s="173">
        <f t="shared" si="200"/>
        <v>0.27654804216088275</v>
      </c>
      <c r="F2063"/>
      <c r="M2063" s="180">
        <v>42528</v>
      </c>
      <c r="N2063">
        <v>14.193733958999999</v>
      </c>
      <c r="O2063">
        <v>16.591194374000001</v>
      </c>
      <c r="P2063" s="180">
        <v>42528</v>
      </c>
      <c r="Q2063" s="173">
        <f t="shared" si="199"/>
        <v>-0.14450197863735792</v>
      </c>
      <c r="R2063"/>
    </row>
    <row r="2064" spans="1:18" x14ac:dyDescent="0.25">
      <c r="A2064" s="180">
        <v>42527</v>
      </c>
      <c r="B2064">
        <v>1.724672899</v>
      </c>
      <c r="C2064">
        <v>1.3590132617499999</v>
      </c>
      <c r="D2064" s="180">
        <v>42527</v>
      </c>
      <c r="E2064" s="173">
        <f t="shared" si="200"/>
        <v>0.26906259676902677</v>
      </c>
      <c r="F2064"/>
      <c r="M2064" s="180">
        <v>42527</v>
      </c>
      <c r="N2064">
        <v>14.201109242999999</v>
      </c>
      <c r="O2064">
        <v>16.692539877526301</v>
      </c>
      <c r="P2064" s="180">
        <v>42527</v>
      </c>
      <c r="Q2064" s="173">
        <f t="shared" si="199"/>
        <v>-0.14925413704601023</v>
      </c>
      <c r="R2064"/>
    </row>
    <row r="2065" spans="1:18" x14ac:dyDescent="0.25">
      <c r="A2065" s="180">
        <v>42524</v>
      </c>
      <c r="B2065">
        <v>1.6879491449999999</v>
      </c>
      <c r="C2065">
        <v>1.3401416057</v>
      </c>
      <c r="D2065" s="180">
        <v>42524</v>
      </c>
      <c r="E2065" s="173">
        <f t="shared" si="200"/>
        <v>0.25953043903769307</v>
      </c>
      <c r="F2065"/>
      <c r="M2065" s="180">
        <v>42524</v>
      </c>
      <c r="N2065">
        <v>13.898722600999999</v>
      </c>
      <c r="O2065">
        <v>16.441302030420999</v>
      </c>
      <c r="P2065" s="180">
        <v>42524</v>
      </c>
      <c r="Q2065" s="173">
        <f t="shared" si="199"/>
        <v>-0.15464586835741587</v>
      </c>
      <c r="R2065"/>
    </row>
    <row r="2066" spans="1:18" x14ac:dyDescent="0.25">
      <c r="A2066" s="180">
        <v>42523</v>
      </c>
      <c r="B2066">
        <v>1.7618445039999999</v>
      </c>
      <c r="C2066">
        <v>1.3639882512999999</v>
      </c>
      <c r="D2066" s="180">
        <v>42523</v>
      </c>
      <c r="E2066" s="173">
        <f t="shared" si="200"/>
        <v>0.29168598213423635</v>
      </c>
      <c r="F2066"/>
      <c r="M2066" s="180">
        <v>42523</v>
      </c>
      <c r="N2066">
        <v>14.507183527</v>
      </c>
      <c r="O2066">
        <v>16.7448874605263</v>
      </c>
      <c r="P2066" s="180">
        <v>42523</v>
      </c>
      <c r="Q2066" s="173">
        <f t="shared" si="199"/>
        <v>-0.1336350536127143</v>
      </c>
      <c r="R2066"/>
    </row>
    <row r="2067" spans="1:18" x14ac:dyDescent="0.25">
      <c r="A2067" s="180">
        <v>42522</v>
      </c>
      <c r="B2067">
        <v>1.739451971</v>
      </c>
      <c r="C2067">
        <v>1.3585363181500001</v>
      </c>
      <c r="D2067" s="180">
        <v>42522</v>
      </c>
      <c r="E2067" s="173">
        <f t="shared" si="200"/>
        <v>0.28038680141338845</v>
      </c>
      <c r="F2067"/>
      <c r="M2067" s="180">
        <v>42522</v>
      </c>
      <c r="N2067">
        <v>14.322801428</v>
      </c>
      <c r="O2067">
        <v>16.6705350587368</v>
      </c>
      <c r="P2067" s="180">
        <v>42522</v>
      </c>
      <c r="Q2067" s="173">
        <f t="shared" si="199"/>
        <v>-0.14083133039610413</v>
      </c>
      <c r="R2067"/>
    </row>
    <row r="2068" spans="1:18" x14ac:dyDescent="0.25">
      <c r="A2068" s="180">
        <v>42521</v>
      </c>
      <c r="B2068">
        <v>1.7287035550000001</v>
      </c>
      <c r="C2068">
        <v>1.3524155547000001</v>
      </c>
      <c r="D2068" s="180">
        <v>42521</v>
      </c>
      <c r="E2068" s="173">
        <f t="shared" si="200"/>
        <v>0.27823400802534409</v>
      </c>
      <c r="F2068"/>
      <c r="M2068" s="180">
        <v>42521</v>
      </c>
      <c r="N2068">
        <v>14.234298020000001</v>
      </c>
      <c r="O2068">
        <v>16.589273982842101</v>
      </c>
      <c r="P2068" s="180">
        <v>42521</v>
      </c>
      <c r="Q2068" s="173">
        <f t="shared" si="199"/>
        <v>-0.14195774723341101</v>
      </c>
      <c r="R2068"/>
    </row>
    <row r="2069" spans="1:18" x14ac:dyDescent="0.25">
      <c r="A2069" s="180">
        <v>42517</v>
      </c>
      <c r="B2069">
        <v>1.735421315</v>
      </c>
      <c r="C2069">
        <v>1.35192053155</v>
      </c>
      <c r="D2069" s="180">
        <v>42517</v>
      </c>
      <c r="E2069" s="173">
        <f t="shared" si="200"/>
        <v>0.28367109937320778</v>
      </c>
      <c r="F2069"/>
      <c r="M2069" s="180">
        <v>42517</v>
      </c>
      <c r="N2069">
        <v>14.28961265</v>
      </c>
      <c r="O2069">
        <v>16.595496370631601</v>
      </c>
      <c r="P2069" s="180">
        <v>42517</v>
      </c>
      <c r="Q2069" s="173">
        <f t="shared" si="199"/>
        <v>-0.13894635442855643</v>
      </c>
      <c r="R2069"/>
    </row>
    <row r="2070" spans="1:18" x14ac:dyDescent="0.25">
      <c r="A2070" s="180">
        <v>42516</v>
      </c>
      <c r="B2070">
        <v>1.7098938269999999</v>
      </c>
      <c r="C2070">
        <v>1.3394672996000001</v>
      </c>
      <c r="D2070" s="180">
        <v>42516</v>
      </c>
      <c r="E2070" s="173">
        <f t="shared" si="200"/>
        <v>0.27654764510534813</v>
      </c>
      <c r="F2070"/>
      <c r="M2070" s="180">
        <v>42516</v>
      </c>
      <c r="N2070">
        <v>14.079417058000001</v>
      </c>
      <c r="O2070">
        <v>16.4382744513684</v>
      </c>
      <c r="P2070" s="180">
        <v>42516</v>
      </c>
      <c r="Q2070" s="173">
        <f t="shared" si="199"/>
        <v>-0.14349787140657194</v>
      </c>
      <c r="R2070"/>
    </row>
    <row r="2071" spans="1:18" x14ac:dyDescent="0.25">
      <c r="A2071" s="180">
        <v>42515</v>
      </c>
      <c r="B2071">
        <v>1.7291514059999999</v>
      </c>
      <c r="C2071">
        <v>1.3513342940999999</v>
      </c>
      <c r="D2071" s="180">
        <v>42515</v>
      </c>
      <c r="E2071" s="173">
        <f t="shared" si="200"/>
        <v>0.27958819187048706</v>
      </c>
      <c r="F2071"/>
      <c r="M2071" s="180">
        <v>42515</v>
      </c>
      <c r="N2071">
        <v>14.237985662</v>
      </c>
      <c r="O2071">
        <v>16.588121663526302</v>
      </c>
      <c r="P2071" s="180">
        <v>42515</v>
      </c>
      <c r="Q2071" s="173">
        <f t="shared" si="199"/>
        <v>-0.14167583582978799</v>
      </c>
      <c r="R2071"/>
    </row>
    <row r="2072" spans="1:18" x14ac:dyDescent="0.25">
      <c r="A2072" s="180">
        <v>42514</v>
      </c>
      <c r="B2072">
        <v>1.700488963</v>
      </c>
      <c r="C2072">
        <v>1.32959593505</v>
      </c>
      <c r="D2072" s="180">
        <v>42514</v>
      </c>
      <c r="E2072" s="173">
        <f t="shared" si="200"/>
        <v>0.27895168612714843</v>
      </c>
      <c r="F2072"/>
      <c r="M2072" s="180">
        <v>42514</v>
      </c>
      <c r="N2072">
        <v>14.001976576000001</v>
      </c>
      <c r="O2072">
        <v>16.3247109138421</v>
      </c>
      <c r="P2072" s="180">
        <v>42514</v>
      </c>
      <c r="Q2072" s="173">
        <f t="shared" si="199"/>
        <v>-0.14228333659940032</v>
      </c>
      <c r="R2072"/>
    </row>
    <row r="2073" spans="1:18" x14ac:dyDescent="0.25">
      <c r="A2073" s="180">
        <v>42513</v>
      </c>
      <c r="B2073">
        <v>1.666452313</v>
      </c>
      <c r="C2073">
        <v>1.30329055725</v>
      </c>
      <c r="D2073" s="180">
        <v>42513</v>
      </c>
      <c r="E2073" s="173">
        <f t="shared" si="200"/>
        <v>0.27864987874713615</v>
      </c>
      <c r="F2073"/>
      <c r="M2073" s="180">
        <v>42513</v>
      </c>
      <c r="N2073">
        <v>13.721715786000001</v>
      </c>
      <c r="O2073">
        <v>16.0030552447895</v>
      </c>
      <c r="P2073" s="180">
        <v>42513</v>
      </c>
      <c r="Q2073" s="173">
        <f t="shared" si="199"/>
        <v>-0.14255649461263281</v>
      </c>
      <c r="R2073"/>
    </row>
    <row r="2074" spans="1:18" x14ac:dyDescent="0.25">
      <c r="A2074" s="180">
        <v>42510</v>
      </c>
      <c r="B2074">
        <v>1.681231385</v>
      </c>
      <c r="C2074">
        <v>1.3066307450000001</v>
      </c>
      <c r="D2074" s="180">
        <v>42510</v>
      </c>
      <c r="E2074" s="173">
        <f t="shared" si="200"/>
        <v>0.28669204473678589</v>
      </c>
      <c r="F2074"/>
      <c r="M2074" s="180">
        <v>42510</v>
      </c>
      <c r="N2074">
        <v>13.843407971</v>
      </c>
      <c r="O2074">
        <v>16.042931163999999</v>
      </c>
      <c r="P2074" s="180">
        <v>42510</v>
      </c>
      <c r="Q2074" s="173">
        <f t="shared" si="199"/>
        <v>-0.13710232690742219</v>
      </c>
      <c r="R2074"/>
    </row>
    <row r="2075" spans="1:18" x14ac:dyDescent="0.25">
      <c r="A2075" s="180">
        <v>42509</v>
      </c>
      <c r="B2075">
        <v>1.6673480140000001</v>
      </c>
      <c r="C2075">
        <v>1.293320384</v>
      </c>
      <c r="D2075" s="180">
        <v>42509</v>
      </c>
      <c r="E2075" s="173">
        <f t="shared" si="200"/>
        <v>0.28919951670691368</v>
      </c>
      <c r="F2075"/>
      <c r="M2075" s="180">
        <v>42509</v>
      </c>
      <c r="N2075">
        <v>13.729091070000001</v>
      </c>
      <c r="O2075">
        <v>15.8896067746842</v>
      </c>
      <c r="P2075" s="180">
        <v>42509</v>
      </c>
      <c r="Q2075" s="173">
        <f t="shared" si="199"/>
        <v>-0.13597036952018207</v>
      </c>
      <c r="R2075"/>
    </row>
    <row r="2076" spans="1:18" x14ac:dyDescent="0.25">
      <c r="A2076" s="180">
        <v>42508</v>
      </c>
      <c r="B2076">
        <v>1.6937712030000001</v>
      </c>
      <c r="C2076">
        <v>1.3078067869500001</v>
      </c>
      <c r="D2076" s="180">
        <v>42508</v>
      </c>
      <c r="E2076" s="173">
        <f t="shared" si="200"/>
        <v>0.29512342335378638</v>
      </c>
      <c r="F2076"/>
      <c r="M2076" s="180">
        <v>42508</v>
      </c>
      <c r="N2076">
        <v>13.946661946000001</v>
      </c>
      <c r="O2076">
        <v>16.073215739736799</v>
      </c>
      <c r="P2076" s="180">
        <v>42508</v>
      </c>
      <c r="Q2076" s="173">
        <f t="shared" si="199"/>
        <v>-0.13230419028592103</v>
      </c>
      <c r="R2076"/>
    </row>
    <row r="2077" spans="1:18" x14ac:dyDescent="0.25">
      <c r="A2077" s="180">
        <v>42507</v>
      </c>
      <c r="B2077">
        <v>1.604648922</v>
      </c>
      <c r="C2077">
        <v>1.25947661355</v>
      </c>
      <c r="D2077" s="180">
        <v>42507</v>
      </c>
      <c r="E2077" s="173">
        <f t="shared" si="200"/>
        <v>0.27406011730308083</v>
      </c>
      <c r="F2077"/>
      <c r="M2077" s="180">
        <v>42507</v>
      </c>
      <c r="N2077">
        <v>13.212821194</v>
      </c>
      <c r="O2077">
        <v>15.456470580421099</v>
      </c>
      <c r="P2077" s="180">
        <v>42507</v>
      </c>
      <c r="Q2077" s="173">
        <f t="shared" si="199"/>
        <v>-0.14515923119364374</v>
      </c>
      <c r="R2077"/>
    </row>
    <row r="2078" spans="1:18" x14ac:dyDescent="0.25">
      <c r="A2078" s="180">
        <v>42506</v>
      </c>
      <c r="B2078">
        <v>1.6167408889999999</v>
      </c>
      <c r="C2078">
        <v>1.2718667173</v>
      </c>
      <c r="D2078" s="180">
        <v>42506</v>
      </c>
      <c r="E2078" s="173">
        <f t="shared" si="200"/>
        <v>0.27115590573210441</v>
      </c>
      <c r="F2078"/>
      <c r="M2078" s="180">
        <v>42506</v>
      </c>
      <c r="N2078">
        <v>13.312387527</v>
      </c>
      <c r="O2078">
        <v>15.590968873842099</v>
      </c>
      <c r="P2078" s="180">
        <v>42506</v>
      </c>
      <c r="Q2078" s="173">
        <f t="shared" si="199"/>
        <v>-0.14614751432574605</v>
      </c>
      <c r="R2078"/>
    </row>
    <row r="2079" spans="1:18" x14ac:dyDescent="0.25">
      <c r="A2079" s="180">
        <v>42503</v>
      </c>
      <c r="B2079">
        <v>1.592556954</v>
      </c>
      <c r="C2079">
        <v>1.2562268373500001</v>
      </c>
      <c r="D2079" s="180">
        <v>42503</v>
      </c>
      <c r="E2079" s="173">
        <f t="shared" si="200"/>
        <v>0.26773040238456092</v>
      </c>
      <c r="F2079"/>
      <c r="M2079" s="180">
        <v>42503</v>
      </c>
      <c r="N2079">
        <v>13.11325486</v>
      </c>
      <c r="O2079">
        <v>15.391361938631601</v>
      </c>
      <c r="P2079" s="180">
        <v>42503</v>
      </c>
      <c r="Q2079" s="173">
        <f t="shared" si="199"/>
        <v>-0.14801205297587464</v>
      </c>
      <c r="R2079"/>
    </row>
    <row r="2080" spans="1:18" x14ac:dyDescent="0.25">
      <c r="A2080" s="180">
        <v>42502</v>
      </c>
      <c r="B2080">
        <v>1.6153973370000001</v>
      </c>
      <c r="C2080">
        <v>1.27569050185</v>
      </c>
      <c r="D2080" s="180">
        <v>42502</v>
      </c>
      <c r="E2080" s="173">
        <f t="shared" si="200"/>
        <v>0.2662925173914511</v>
      </c>
      <c r="F2080"/>
      <c r="M2080" s="180">
        <v>42502</v>
      </c>
      <c r="N2080">
        <v>13.301324600999999</v>
      </c>
      <c r="O2080">
        <v>15.647179355526299</v>
      </c>
      <c r="P2080" s="180">
        <v>42502</v>
      </c>
      <c r="Q2080" s="173">
        <f t="shared" si="199"/>
        <v>-0.14992189334736467</v>
      </c>
      <c r="R2080"/>
    </row>
    <row r="2081" spans="1:18" x14ac:dyDescent="0.25">
      <c r="A2081" s="180">
        <v>42501</v>
      </c>
      <c r="B2081">
        <v>1.6288328569999999</v>
      </c>
      <c r="C2081">
        <v>1.2783718883999999</v>
      </c>
      <c r="D2081" s="180">
        <v>42501</v>
      </c>
      <c r="E2081" s="173">
        <f t="shared" si="200"/>
        <v>0.27414633549133666</v>
      </c>
      <c r="F2081"/>
      <c r="M2081" s="180">
        <v>42501</v>
      </c>
      <c r="N2081">
        <v>13.411953860000001</v>
      </c>
      <c r="O2081">
        <v>15.702760835789499</v>
      </c>
      <c r="P2081" s="180">
        <v>42501</v>
      </c>
      <c r="Q2081" s="173">
        <f t="shared" si="199"/>
        <v>-0.14588561844286169</v>
      </c>
      <c r="R2081"/>
    </row>
    <row r="2082" spans="1:18" x14ac:dyDescent="0.25">
      <c r="A2082" s="180">
        <v>42500</v>
      </c>
      <c r="B2082">
        <v>1.640029124</v>
      </c>
      <c r="C2082">
        <v>1.28479523245</v>
      </c>
      <c r="D2082" s="180">
        <v>42500</v>
      </c>
      <c r="E2082" s="173">
        <f t="shared" si="200"/>
        <v>0.27649066760046875</v>
      </c>
      <c r="F2082"/>
      <c r="M2082" s="180">
        <v>42500</v>
      </c>
      <c r="N2082">
        <v>13.504144910000001</v>
      </c>
      <c r="O2082">
        <v>15.767327339473701</v>
      </c>
      <c r="P2082" s="180">
        <v>42500</v>
      </c>
      <c r="Q2082" s="173">
        <f t="shared" si="199"/>
        <v>-0.14353621135319455</v>
      </c>
      <c r="R2082"/>
    </row>
    <row r="2083" spans="1:18" x14ac:dyDescent="0.25">
      <c r="A2083" s="180">
        <v>42499</v>
      </c>
      <c r="B2083">
        <v>1.610918831</v>
      </c>
      <c r="C2083">
        <v>1.2694807337</v>
      </c>
      <c r="D2083" s="180">
        <v>42499</v>
      </c>
      <c r="E2083" s="173">
        <f t="shared" si="200"/>
        <v>0.26895886501944155</v>
      </c>
      <c r="F2083"/>
      <c r="M2083" s="180">
        <v>42499</v>
      </c>
      <c r="N2083">
        <v>13.264448181000001</v>
      </c>
      <c r="O2083">
        <v>15.5968383228421</v>
      </c>
      <c r="P2083" s="180">
        <v>42499</v>
      </c>
      <c r="Q2083" s="173">
        <f t="shared" si="199"/>
        <v>-0.14954249659857244</v>
      </c>
      <c r="R2083"/>
    </row>
    <row r="2084" spans="1:18" x14ac:dyDescent="0.25">
      <c r="A2084" s="180">
        <v>42496</v>
      </c>
      <c r="B2084">
        <v>1.661687454</v>
      </c>
      <c r="C2084">
        <v>1.2761672990999999</v>
      </c>
      <c r="D2084" s="180">
        <v>42496</v>
      </c>
      <c r="E2084" s="173">
        <f t="shared" si="200"/>
        <v>0.30209217488324847</v>
      </c>
      <c r="F2084"/>
      <c r="M2084" s="180">
        <v>42496</v>
      </c>
      <c r="N2084">
        <v>13.541474991999999</v>
      </c>
      <c r="O2084">
        <v>16.993240476789499</v>
      </c>
      <c r="P2084" s="180">
        <v>42496</v>
      </c>
      <c r="Q2084" s="173">
        <f t="shared" si="199"/>
        <v>-0.20312579519510424</v>
      </c>
      <c r="R2084"/>
    </row>
    <row r="2085" spans="1:18" x14ac:dyDescent="0.25">
      <c r="A2085" s="180">
        <v>42495</v>
      </c>
      <c r="B2085">
        <v>1.658461771</v>
      </c>
      <c r="C2085">
        <v>1.2753734885000001</v>
      </c>
      <c r="D2085" s="180">
        <v>42495</v>
      </c>
      <c r="E2085" s="173">
        <f t="shared" si="200"/>
        <v>0.3003734090086505</v>
      </c>
      <c r="F2085"/>
      <c r="M2085" s="180">
        <v>42495</v>
      </c>
      <c r="N2085">
        <v>13.515188157000001</v>
      </c>
      <c r="O2085">
        <v>16.986111407052601</v>
      </c>
      <c r="P2085" s="180">
        <v>42495</v>
      </c>
      <c r="Q2085" s="173">
        <f t="shared" si="199"/>
        <v>-0.20433889587062753</v>
      </c>
      <c r="R2085"/>
    </row>
    <row r="2086" spans="1:18" x14ac:dyDescent="0.25">
      <c r="A2086" s="180">
        <v>42494</v>
      </c>
      <c r="B2086">
        <v>1.6626090769999999</v>
      </c>
      <c r="C2086">
        <v>1.2838495434499999</v>
      </c>
      <c r="D2086" s="180">
        <v>42494</v>
      </c>
      <c r="E2086" s="173">
        <f t="shared" si="200"/>
        <v>0.29501863008977341</v>
      </c>
      <c r="F2086"/>
      <c r="M2086" s="180">
        <v>42494</v>
      </c>
      <c r="N2086">
        <v>13.548985516</v>
      </c>
      <c r="O2086">
        <v>17.079880545473699</v>
      </c>
      <c r="P2086" s="180">
        <v>42494</v>
      </c>
      <c r="Q2086" s="173">
        <f t="shared" si="199"/>
        <v>-0.20672832108356951</v>
      </c>
      <c r="R2086"/>
    </row>
    <row r="2087" spans="1:18" x14ac:dyDescent="0.25">
      <c r="A2087" s="180">
        <v>42493</v>
      </c>
      <c r="B2087">
        <v>1.696709153</v>
      </c>
      <c r="C2087">
        <v>1.3064005250999999</v>
      </c>
      <c r="D2087" s="180">
        <v>42493</v>
      </c>
      <c r="E2087" s="173">
        <f t="shared" si="200"/>
        <v>0.2987664352554692</v>
      </c>
      <c r="F2087"/>
      <c r="M2087" s="180">
        <v>42493</v>
      </c>
      <c r="N2087">
        <v>13.826874908000001</v>
      </c>
      <c r="O2087">
        <v>17.389016307947401</v>
      </c>
      <c r="P2087" s="180">
        <v>42493</v>
      </c>
      <c r="Q2087" s="173">
        <f t="shared" si="199"/>
        <v>-0.20485008104336383</v>
      </c>
      <c r="R2087"/>
    </row>
    <row r="2088" spans="1:18" x14ac:dyDescent="0.25">
      <c r="A2088" s="180">
        <v>42492</v>
      </c>
      <c r="B2088">
        <v>1.7446335829999999</v>
      </c>
      <c r="C2088">
        <v>1.3428031714999999</v>
      </c>
      <c r="D2088" s="180">
        <v>42492</v>
      </c>
      <c r="E2088" s="173">
        <f t="shared" si="200"/>
        <v>0.29924744000353293</v>
      </c>
      <c r="F2088"/>
      <c r="M2088" s="180">
        <v>42492</v>
      </c>
      <c r="N2088">
        <v>14.217422163</v>
      </c>
      <c r="O2088">
        <v>17.8748038695263</v>
      </c>
      <c r="P2088" s="180">
        <v>42492</v>
      </c>
      <c r="Q2088" s="173">
        <f t="shared" si="199"/>
        <v>-0.20461101185907579</v>
      </c>
      <c r="R2088"/>
    </row>
    <row r="2089" spans="1:18" x14ac:dyDescent="0.25">
      <c r="A2089" s="180">
        <v>42489</v>
      </c>
      <c r="B2089">
        <v>1.7275835450000001</v>
      </c>
      <c r="C2089">
        <v>1.3419767303500001</v>
      </c>
      <c r="D2089" s="180">
        <v>42489</v>
      </c>
      <c r="E2089" s="173">
        <f t="shared" si="200"/>
        <v>0.28734240015430829</v>
      </c>
      <c r="F2089"/>
      <c r="M2089" s="180">
        <v>42489</v>
      </c>
      <c r="N2089">
        <v>14.078477467000001</v>
      </c>
      <c r="O2089">
        <v>17.7744628811053</v>
      </c>
      <c r="P2089" s="180">
        <v>42489</v>
      </c>
      <c r="Q2089" s="173">
        <f t="shared" si="199"/>
        <v>-0.20793795226488812</v>
      </c>
      <c r="R2089"/>
    </row>
    <row r="2090" spans="1:18" x14ac:dyDescent="0.25">
      <c r="A2090" s="180">
        <v>42488</v>
      </c>
      <c r="B2090">
        <v>1.746937642</v>
      </c>
      <c r="C2090">
        <v>1.3449220202500001</v>
      </c>
      <c r="D2090" s="180">
        <v>42488</v>
      </c>
      <c r="E2090" s="173">
        <f t="shared" si="200"/>
        <v>0.29891370332033934</v>
      </c>
      <c r="F2090"/>
      <c r="M2090" s="180">
        <v>42488</v>
      </c>
      <c r="N2090">
        <v>14.236198473</v>
      </c>
      <c r="O2090">
        <v>17.784080199684201</v>
      </c>
      <c r="P2090" s="180">
        <v>42488</v>
      </c>
      <c r="Q2090" s="173">
        <f t="shared" si="199"/>
        <v>-0.19949762297783621</v>
      </c>
      <c r="R2090"/>
    </row>
    <row r="2091" spans="1:18" x14ac:dyDescent="0.25">
      <c r="A2091" s="180">
        <v>42487</v>
      </c>
      <c r="B2091">
        <v>1.773664728</v>
      </c>
      <c r="C2091">
        <v>1.3645923767499999</v>
      </c>
      <c r="D2091" s="180">
        <v>42487</v>
      </c>
      <c r="E2091" s="173">
        <f t="shared" si="200"/>
        <v>0.29977622491507161</v>
      </c>
      <c r="F2091"/>
      <c r="M2091" s="180">
        <v>42487</v>
      </c>
      <c r="N2091">
        <v>14.454003673000001</v>
      </c>
      <c r="O2091">
        <v>18.002794487210501</v>
      </c>
      <c r="P2091" s="180">
        <v>42487</v>
      </c>
      <c r="Q2091" s="173">
        <f t="shared" si="199"/>
        <v>-0.19712444180438893</v>
      </c>
      <c r="R2091"/>
    </row>
    <row r="2092" spans="1:18" x14ac:dyDescent="0.25">
      <c r="A2092" s="180">
        <v>42486</v>
      </c>
      <c r="B2092">
        <v>1.7732039159999999</v>
      </c>
      <c r="C2092">
        <v>1.3701355154999999</v>
      </c>
      <c r="D2092" s="180">
        <v>42486</v>
      </c>
      <c r="E2092" s="173">
        <f t="shared" si="200"/>
        <v>0.29418141194078118</v>
      </c>
      <c r="F2092"/>
      <c r="M2092" s="180">
        <v>42486</v>
      </c>
      <c r="N2092">
        <v>14.450248411</v>
      </c>
      <c r="O2092">
        <v>18.064411562789498</v>
      </c>
      <c r="P2092" s="180">
        <v>42486</v>
      </c>
      <c r="Q2092" s="173">
        <f t="shared" si="199"/>
        <v>-0.20007090401074767</v>
      </c>
      <c r="R2092"/>
    </row>
    <row r="2093" spans="1:18" x14ac:dyDescent="0.25">
      <c r="A2093" s="180">
        <v>42485</v>
      </c>
      <c r="B2093">
        <v>1.750624137</v>
      </c>
      <c r="C2093">
        <v>1.3556416457</v>
      </c>
      <c r="D2093" s="180">
        <v>42485</v>
      </c>
      <c r="E2093" s="173">
        <f t="shared" si="200"/>
        <v>0.29136202222235991</v>
      </c>
      <c r="F2093"/>
      <c r="M2093" s="180">
        <v>42485</v>
      </c>
      <c r="N2093">
        <v>14.266240570000001</v>
      </c>
      <c r="O2093">
        <v>17.9135913563684</v>
      </c>
      <c r="P2093" s="180">
        <v>42485</v>
      </c>
      <c r="Q2093" s="173">
        <f t="shared" si="199"/>
        <v>-0.20360801548996718</v>
      </c>
      <c r="R2093"/>
    </row>
    <row r="2094" spans="1:18" x14ac:dyDescent="0.25">
      <c r="A2094" s="180">
        <v>42482</v>
      </c>
      <c r="B2094">
        <v>1.764909303</v>
      </c>
      <c r="C2094">
        <v>1.3622033353</v>
      </c>
      <c r="D2094" s="180">
        <v>42482</v>
      </c>
      <c r="E2094" s="173">
        <f t="shared" si="200"/>
        <v>0.29562838180198076</v>
      </c>
      <c r="F2094"/>
      <c r="M2094" s="180">
        <v>42482</v>
      </c>
      <c r="N2094">
        <v>14.382653693</v>
      </c>
      <c r="O2094">
        <v>18.0096312025263</v>
      </c>
      <c r="P2094" s="180">
        <v>42482</v>
      </c>
      <c r="Q2094" s="173">
        <f t="shared" si="199"/>
        <v>-0.20139099289370935</v>
      </c>
      <c r="R2094"/>
    </row>
    <row r="2095" spans="1:18" x14ac:dyDescent="0.25">
      <c r="A2095" s="180">
        <v>42481</v>
      </c>
      <c r="B2095">
        <v>1.724357862</v>
      </c>
      <c r="C2095">
        <v>1.3539213898</v>
      </c>
      <c r="D2095" s="180">
        <v>42481</v>
      </c>
      <c r="E2095" s="173">
        <f t="shared" si="200"/>
        <v>0.27360264413484192</v>
      </c>
      <c r="F2095"/>
      <c r="M2095" s="180">
        <v>42481</v>
      </c>
      <c r="N2095">
        <v>14.052190632</v>
      </c>
      <c r="O2095">
        <v>17.875531816947401</v>
      </c>
      <c r="P2095" s="180">
        <v>42481</v>
      </c>
      <c r="Q2095" s="173">
        <f t="shared" si="199"/>
        <v>-0.21388684958299112</v>
      </c>
      <c r="R2095"/>
    </row>
    <row r="2096" spans="1:18" x14ac:dyDescent="0.25">
      <c r="A2096" s="180">
        <v>42480</v>
      </c>
      <c r="B2096">
        <v>1.6699820670000001</v>
      </c>
      <c r="C2096">
        <v>1.36830231265</v>
      </c>
      <c r="D2096" s="180">
        <v>42480</v>
      </c>
      <c r="E2096" s="173">
        <f t="shared" si="200"/>
        <v>0.22047741318637026</v>
      </c>
      <c r="F2096"/>
      <c r="M2096" s="180">
        <v>42480</v>
      </c>
      <c r="N2096">
        <v>13.609069709</v>
      </c>
      <c r="O2096">
        <v>18.0316606043158</v>
      </c>
      <c r="P2096" s="180">
        <v>42480</v>
      </c>
      <c r="Q2096" s="173">
        <f t="shared" si="199"/>
        <v>-0.24526808663741551</v>
      </c>
      <c r="R2096"/>
    </row>
    <row r="2097" spans="1:18" x14ac:dyDescent="0.25">
      <c r="A2097" s="180">
        <v>42479</v>
      </c>
      <c r="B2097">
        <v>1.641411733</v>
      </c>
      <c r="C2097">
        <v>1.3559915632499999</v>
      </c>
      <c r="D2097" s="180">
        <v>42479</v>
      </c>
      <c r="E2097" s="173">
        <f t="shared" si="200"/>
        <v>0.21048816046164295</v>
      </c>
      <c r="F2097"/>
      <c r="M2097" s="180">
        <v>42479</v>
      </c>
      <c r="N2097">
        <v>13.376243461</v>
      </c>
      <c r="O2097">
        <v>17.811509503684199</v>
      </c>
      <c r="P2097" s="180">
        <v>42479</v>
      </c>
      <c r="Q2097" s="173">
        <f t="shared" si="199"/>
        <v>-0.24901123859079954</v>
      </c>
      <c r="R2097"/>
    </row>
    <row r="2098" spans="1:18" x14ac:dyDescent="0.25">
      <c r="A2098" s="180">
        <v>42478</v>
      </c>
      <c r="B2098">
        <v>1.614223835</v>
      </c>
      <c r="C2098">
        <v>1.3414005828</v>
      </c>
      <c r="D2098" s="180">
        <v>42478</v>
      </c>
      <c r="E2098" s="173">
        <f t="shared" si="200"/>
        <v>0.20338685974812745</v>
      </c>
      <c r="F2098"/>
      <c r="M2098" s="180">
        <v>42478</v>
      </c>
      <c r="N2098">
        <v>13.154683</v>
      </c>
      <c r="O2098">
        <v>17.587037937842101</v>
      </c>
      <c r="P2098" s="180">
        <v>42478</v>
      </c>
      <c r="Q2098" s="173">
        <f t="shared" si="199"/>
        <v>-0.25202395954949214</v>
      </c>
      <c r="R2098"/>
    </row>
    <row r="2099" spans="1:18" x14ac:dyDescent="0.25">
      <c r="A2099" s="180">
        <v>42475</v>
      </c>
      <c r="B2099">
        <v>1.6100765290000001</v>
      </c>
      <c r="C2099">
        <v>1.3286522288</v>
      </c>
      <c r="D2099" s="180">
        <v>42475</v>
      </c>
      <c r="E2099" s="173">
        <f t="shared" si="200"/>
        <v>0.21181186024440293</v>
      </c>
      <c r="F2099"/>
      <c r="M2099" s="180">
        <v>42475</v>
      </c>
      <c r="N2099">
        <v>13.120885640999999</v>
      </c>
      <c r="O2099">
        <v>17.4086822568947</v>
      </c>
      <c r="P2099" s="180">
        <v>42475</v>
      </c>
      <c r="Q2099" s="173">
        <f t="shared" si="199"/>
        <v>-0.24630219292999739</v>
      </c>
      <c r="R2099"/>
    </row>
    <row r="2100" spans="1:18" x14ac:dyDescent="0.25">
      <c r="A2100" s="180">
        <v>42474</v>
      </c>
      <c r="B2100">
        <v>1.618831954</v>
      </c>
      <c r="C2100">
        <v>1.32767983665</v>
      </c>
      <c r="D2100" s="180">
        <v>42474</v>
      </c>
      <c r="E2100" s="173">
        <f t="shared" si="200"/>
        <v>0.21929392110422846</v>
      </c>
      <c r="F2100"/>
      <c r="M2100" s="180">
        <v>42474</v>
      </c>
      <c r="N2100">
        <v>13.19223562</v>
      </c>
      <c r="O2100">
        <v>17.3892982174211</v>
      </c>
      <c r="P2100" s="180">
        <v>42474</v>
      </c>
      <c r="Q2100" s="173">
        <f t="shared" si="199"/>
        <v>-0.24135894070850783</v>
      </c>
      <c r="R2100"/>
    </row>
    <row r="2101" spans="1:18" x14ac:dyDescent="0.25">
      <c r="A2101" s="180">
        <v>42473</v>
      </c>
      <c r="B2101">
        <v>1.590722432</v>
      </c>
      <c r="C2101">
        <v>1.32090401805</v>
      </c>
      <c r="D2101" s="180">
        <v>42473</v>
      </c>
      <c r="E2101" s="173">
        <f t="shared" si="200"/>
        <v>0.20426799393669989</v>
      </c>
      <c r="F2101"/>
      <c r="M2101" s="180">
        <v>42473</v>
      </c>
      <c r="N2101">
        <v>12.963164634</v>
      </c>
      <c r="O2101">
        <v>17.2938094684737</v>
      </c>
      <c r="P2101" s="180">
        <v>42473</v>
      </c>
      <c r="Q2101" s="173">
        <f t="shared" si="199"/>
        <v>-0.25041589838076955</v>
      </c>
      <c r="R2101"/>
    </row>
    <row r="2102" spans="1:18" x14ac:dyDescent="0.25">
      <c r="A2102" s="180">
        <v>42472</v>
      </c>
      <c r="B2102">
        <v>1.51192361</v>
      </c>
      <c r="C2102">
        <v>1.2778392101</v>
      </c>
      <c r="D2102" s="180">
        <v>42472</v>
      </c>
      <c r="E2102" s="173">
        <f t="shared" si="200"/>
        <v>0.18318767967816638</v>
      </c>
      <c r="F2102"/>
      <c r="M2102" s="180">
        <v>42472</v>
      </c>
      <c r="N2102">
        <v>12.321014822</v>
      </c>
      <c r="O2102">
        <v>16.718094834368401</v>
      </c>
      <c r="P2102" s="180">
        <v>42472</v>
      </c>
      <c r="Q2102" s="173">
        <f t="shared" si="199"/>
        <v>-0.26301322345229533</v>
      </c>
      <c r="R2102"/>
    </row>
    <row r="2103" spans="1:18" x14ac:dyDescent="0.25">
      <c r="A2103" s="180">
        <v>42471</v>
      </c>
      <c r="B2103">
        <v>1.4773627220000001</v>
      </c>
      <c r="C2103">
        <v>1.2600845605</v>
      </c>
      <c r="D2103" s="180">
        <v>42471</v>
      </c>
      <c r="E2103" s="173">
        <f t="shared" si="200"/>
        <v>0.17243141318530594</v>
      </c>
      <c r="F2103"/>
      <c r="M2103" s="180">
        <v>42471</v>
      </c>
      <c r="N2103">
        <v>12.039370167</v>
      </c>
      <c r="O2103">
        <v>16.428885285789502</v>
      </c>
      <c r="P2103" s="180">
        <v>42471</v>
      </c>
      <c r="Q2103" s="173">
        <f t="shared" si="199"/>
        <v>-0.26718277244204158</v>
      </c>
      <c r="R2103"/>
    </row>
    <row r="2104" spans="1:18" x14ac:dyDescent="0.25">
      <c r="A2104" s="180">
        <v>42468</v>
      </c>
      <c r="B2104">
        <v>1.462616744</v>
      </c>
      <c r="C2104">
        <v>1.2486388157499999</v>
      </c>
      <c r="D2104" s="180">
        <v>42468</v>
      </c>
      <c r="E2104" s="173">
        <f t="shared" si="200"/>
        <v>0.17136895437730995</v>
      </c>
      <c r="F2104"/>
      <c r="M2104" s="180">
        <v>42468</v>
      </c>
      <c r="N2104">
        <v>11.919201781</v>
      </c>
      <c r="O2104">
        <v>16.276701197578902</v>
      </c>
      <c r="P2104" s="180">
        <v>42468</v>
      </c>
      <c r="Q2104" s="173">
        <f t="shared" si="199"/>
        <v>-0.26771391596394628</v>
      </c>
      <c r="R2104"/>
    </row>
    <row r="2105" spans="1:18" x14ac:dyDescent="0.25">
      <c r="A2105" s="180">
        <v>42467</v>
      </c>
      <c r="B2105">
        <v>1.457087002</v>
      </c>
      <c r="C2105">
        <v>1.2390389718999999</v>
      </c>
      <c r="D2105" s="180">
        <v>42467</v>
      </c>
      <c r="E2105" s="173">
        <f t="shared" si="200"/>
        <v>0.17598157527332259</v>
      </c>
      <c r="F2105"/>
      <c r="M2105" s="180">
        <v>42467</v>
      </c>
      <c r="N2105">
        <v>11.874138637</v>
      </c>
      <c r="O2105">
        <v>16.1444671646316</v>
      </c>
      <c r="P2105" s="180">
        <v>42467</v>
      </c>
      <c r="Q2105" s="173">
        <f t="shared" si="199"/>
        <v>-0.26450724474740162</v>
      </c>
      <c r="R2105"/>
    </row>
    <row r="2106" spans="1:18" x14ac:dyDescent="0.25">
      <c r="A2106" s="180">
        <v>42466</v>
      </c>
      <c r="B2106">
        <v>1.503168185</v>
      </c>
      <c r="C2106">
        <v>1.2728672502</v>
      </c>
      <c r="D2106" s="180">
        <v>42466</v>
      </c>
      <c r="E2106" s="173">
        <f t="shared" si="200"/>
        <v>0.18093083529630749</v>
      </c>
      <c r="F2106"/>
      <c r="M2106" s="180">
        <v>42466</v>
      </c>
      <c r="N2106">
        <v>12.249664843</v>
      </c>
      <c r="O2106">
        <v>16.5795320135263</v>
      </c>
      <c r="P2106" s="180">
        <v>42466</v>
      </c>
      <c r="Q2106" s="173">
        <f t="shared" si="199"/>
        <v>-0.26115738170376629</v>
      </c>
      <c r="R2106"/>
    </row>
    <row r="2107" spans="1:18" x14ac:dyDescent="0.25">
      <c r="A2107" s="180">
        <v>42465</v>
      </c>
      <c r="B2107">
        <v>1.4828924640000001</v>
      </c>
      <c r="C2107">
        <v>1.26227050475</v>
      </c>
      <c r="D2107" s="180">
        <v>42465</v>
      </c>
      <c r="E2107" s="173">
        <f t="shared" si="200"/>
        <v>0.17478183829835706</v>
      </c>
      <c r="F2107"/>
      <c r="M2107" s="180">
        <v>42465</v>
      </c>
      <c r="N2107">
        <v>12.084433312</v>
      </c>
      <c r="O2107">
        <v>16.410968851789502</v>
      </c>
      <c r="P2107" s="180">
        <v>42465</v>
      </c>
      <c r="Q2107" s="173">
        <f t="shared" si="199"/>
        <v>-0.26363681382027138</v>
      </c>
      <c r="R2107"/>
    </row>
    <row r="2108" spans="1:18" x14ac:dyDescent="0.25">
      <c r="A2108" s="180">
        <v>42464</v>
      </c>
      <c r="B2108">
        <v>1.5114627979999999</v>
      </c>
      <c r="C2108">
        <v>1.2899128292499999</v>
      </c>
      <c r="D2108" s="180">
        <v>42464</v>
      </c>
      <c r="E2108" s="173">
        <f t="shared" si="200"/>
        <v>0.17175576808458973</v>
      </c>
      <c r="F2108"/>
      <c r="M2108" s="180">
        <v>42464</v>
      </c>
      <c r="N2108">
        <v>12.31725956</v>
      </c>
      <c r="O2108">
        <v>16.779423977789499</v>
      </c>
      <c r="P2108" s="180">
        <v>42464</v>
      </c>
      <c r="Q2108" s="173">
        <f t="shared" si="199"/>
        <v>-0.26593072704378606</v>
      </c>
      <c r="R2108"/>
    </row>
    <row r="2109" spans="1:18" x14ac:dyDescent="0.25">
      <c r="A2109" s="180">
        <v>42461</v>
      </c>
      <c r="B2109">
        <v>1.519296599</v>
      </c>
      <c r="C2109">
        <v>1.2883038087000001</v>
      </c>
      <c r="D2109" s="180">
        <v>42461</v>
      </c>
      <c r="E2109" s="173">
        <f t="shared" si="200"/>
        <v>0.17929993588475834</v>
      </c>
      <c r="F2109"/>
      <c r="M2109" s="180">
        <v>42461</v>
      </c>
      <c r="N2109">
        <v>12.381099015</v>
      </c>
      <c r="O2109">
        <v>16.7480913071579</v>
      </c>
      <c r="P2109" s="180">
        <v>42461</v>
      </c>
      <c r="Q2109" s="173">
        <f t="shared" si="199"/>
        <v>-0.26074567018222</v>
      </c>
      <c r="R2109"/>
    </row>
    <row r="2110" spans="1:18" x14ac:dyDescent="0.25">
      <c r="A2110" s="180">
        <v>42460</v>
      </c>
      <c r="B2110">
        <v>1.496716819</v>
      </c>
      <c r="C2110">
        <v>1.28599564395</v>
      </c>
      <c r="D2110" s="180">
        <v>42460</v>
      </c>
      <c r="E2110" s="173">
        <f t="shared" si="200"/>
        <v>0.16385838944427475</v>
      </c>
      <c r="F2110"/>
      <c r="M2110" s="180">
        <v>42460</v>
      </c>
      <c r="N2110">
        <v>12.197091174000001</v>
      </c>
      <c r="O2110">
        <v>16.724203001894701</v>
      </c>
      <c r="P2110" s="180">
        <v>42460</v>
      </c>
      <c r="Q2110" s="173">
        <f t="shared" si="199"/>
        <v>-0.27069223133573656</v>
      </c>
      <c r="R2110"/>
    </row>
    <row r="2111" spans="1:18" x14ac:dyDescent="0.25">
      <c r="A2111" s="180">
        <v>42459</v>
      </c>
      <c r="B2111">
        <v>1.500864126</v>
      </c>
      <c r="C2111">
        <v>1.2932972426</v>
      </c>
      <c r="D2111" s="180">
        <v>42459</v>
      </c>
      <c r="E2111" s="173">
        <f t="shared" si="200"/>
        <v>0.16049433692653259</v>
      </c>
      <c r="F2111"/>
      <c r="M2111" s="180">
        <v>42459</v>
      </c>
      <c r="N2111">
        <v>12.230888533</v>
      </c>
      <c r="O2111">
        <v>16.8322548077895</v>
      </c>
      <c r="P2111" s="180">
        <v>42459</v>
      </c>
      <c r="Q2111" s="173">
        <f t="shared" ref="Q2111:Q2174" si="201">(N2111-O2111)/O2111</f>
        <v>-0.27336600635703989</v>
      </c>
      <c r="R2111"/>
    </row>
    <row r="2112" spans="1:18" x14ac:dyDescent="0.25">
      <c r="A2112" s="180">
        <v>42458</v>
      </c>
      <c r="B2112">
        <v>1.498560066</v>
      </c>
      <c r="C2112">
        <v>1.2768739461</v>
      </c>
      <c r="D2112" s="180">
        <v>42458</v>
      </c>
      <c r="E2112" s="173">
        <f t="shared" ref="E2112:E2175" si="202">(B2112-C2112)/C2112</f>
        <v>0.17361629202091836</v>
      </c>
      <c r="F2112"/>
      <c r="M2112" s="180">
        <v>42458</v>
      </c>
      <c r="N2112">
        <v>12.212112222</v>
      </c>
      <c r="O2112">
        <v>16.654228397368399</v>
      </c>
      <c r="P2112" s="180">
        <v>42458</v>
      </c>
      <c r="Q2112" s="173">
        <f t="shared" si="201"/>
        <v>-0.26672602713136295</v>
      </c>
      <c r="R2112"/>
    </row>
    <row r="2113" spans="1:18" x14ac:dyDescent="0.25">
      <c r="A2113" s="180">
        <v>42457</v>
      </c>
      <c r="B2113">
        <v>1.4999425019999999</v>
      </c>
      <c r="C2113">
        <v>1.27468254125</v>
      </c>
      <c r="D2113" s="180">
        <v>42457</v>
      </c>
      <c r="E2113" s="173">
        <f t="shared" si="202"/>
        <v>0.17671847966875093</v>
      </c>
      <c r="F2113"/>
      <c r="M2113" s="180">
        <v>42457</v>
      </c>
      <c r="N2113">
        <v>12.223378007999999</v>
      </c>
      <c r="O2113">
        <v>16.656349212578899</v>
      </c>
      <c r="P2113" s="180">
        <v>42457</v>
      </c>
      <c r="Q2113" s="173">
        <f t="shared" si="201"/>
        <v>-0.26614302738268203</v>
      </c>
      <c r="R2113"/>
    </row>
    <row r="2114" spans="1:18" x14ac:dyDescent="0.25">
      <c r="A2114" s="180">
        <v>42453</v>
      </c>
      <c r="B2114">
        <v>1.497177631</v>
      </c>
      <c r="C2114">
        <v>1.2758112367500001</v>
      </c>
      <c r="D2114" s="180">
        <v>42453</v>
      </c>
      <c r="E2114" s="173">
        <f t="shared" si="202"/>
        <v>0.17351030299271261</v>
      </c>
      <c r="F2114"/>
      <c r="M2114" s="180">
        <v>42453</v>
      </c>
      <c r="N2114">
        <v>12.200846436000001</v>
      </c>
      <c r="O2114">
        <v>16.6717682747895</v>
      </c>
      <c r="P2114" s="180">
        <v>42453</v>
      </c>
      <c r="Q2114" s="173">
        <f t="shared" si="201"/>
        <v>-0.26817322344566652</v>
      </c>
      <c r="R2114"/>
    </row>
    <row r="2115" spans="1:18" x14ac:dyDescent="0.25">
      <c r="A2115" s="180">
        <v>42452</v>
      </c>
      <c r="B2115">
        <v>1.5004033139999999</v>
      </c>
      <c r="C2115">
        <v>1.2798211561499999</v>
      </c>
      <c r="D2115" s="180">
        <v>42452</v>
      </c>
      <c r="E2115" s="173">
        <f t="shared" si="202"/>
        <v>0.17235389240912574</v>
      </c>
      <c r="F2115"/>
      <c r="M2115" s="180">
        <v>42452</v>
      </c>
      <c r="N2115">
        <v>12.227133269999999</v>
      </c>
      <c r="O2115">
        <v>16.710740977631598</v>
      </c>
      <c r="P2115" s="180">
        <v>42452</v>
      </c>
      <c r="Q2115" s="173">
        <f t="shared" si="201"/>
        <v>-0.26830693585839166</v>
      </c>
      <c r="R2115"/>
    </row>
    <row r="2116" spans="1:18" x14ac:dyDescent="0.25">
      <c r="A2116" s="180">
        <v>42451</v>
      </c>
      <c r="B2116">
        <v>1.5326601419999999</v>
      </c>
      <c r="C2116">
        <v>1.29481386995</v>
      </c>
      <c r="D2116" s="180">
        <v>42451</v>
      </c>
      <c r="E2116" s="173">
        <f t="shared" si="202"/>
        <v>0.18369147687550214</v>
      </c>
      <c r="F2116"/>
      <c r="M2116" s="180">
        <v>42451</v>
      </c>
      <c r="N2116">
        <v>12.490001615000001</v>
      </c>
      <c r="O2116">
        <v>16.9176846782632</v>
      </c>
      <c r="P2116" s="180">
        <v>42451</v>
      </c>
      <c r="Q2116" s="173">
        <f t="shared" si="201"/>
        <v>-0.26171920965947176</v>
      </c>
      <c r="R2116"/>
    </row>
    <row r="2117" spans="1:18" x14ac:dyDescent="0.25">
      <c r="A2117" s="180">
        <v>42450</v>
      </c>
      <c r="B2117">
        <v>1.5395723189999999</v>
      </c>
      <c r="C2117">
        <v>1.29372952925</v>
      </c>
      <c r="D2117" s="180">
        <v>42450</v>
      </c>
      <c r="E2117" s="173">
        <f t="shared" si="202"/>
        <v>0.19002641911754134</v>
      </c>
      <c r="F2117"/>
      <c r="M2117" s="180">
        <v>42450</v>
      </c>
      <c r="N2117">
        <v>12.546330546</v>
      </c>
      <c r="O2117">
        <v>16.932235438263199</v>
      </c>
      <c r="P2117" s="180">
        <v>42450</v>
      </c>
      <c r="Q2117" s="173">
        <f t="shared" si="201"/>
        <v>-0.25902692578630226</v>
      </c>
      <c r="R2117"/>
    </row>
    <row r="2118" spans="1:18" x14ac:dyDescent="0.25">
      <c r="A2118" s="180">
        <v>42447</v>
      </c>
      <c r="B2118">
        <v>1.535425013</v>
      </c>
      <c r="C2118">
        <v>1.2944046351</v>
      </c>
      <c r="D2118" s="180">
        <v>42447</v>
      </c>
      <c r="E2118" s="173">
        <f t="shared" si="202"/>
        <v>0.18620172654231865</v>
      </c>
      <c r="F2118"/>
      <c r="M2118" s="180">
        <v>42447</v>
      </c>
      <c r="N2118">
        <v>12.512533187000001</v>
      </c>
      <c r="O2118">
        <v>16.947419350157901</v>
      </c>
      <c r="P2118" s="180">
        <v>42447</v>
      </c>
      <c r="Q2118" s="173">
        <f t="shared" si="201"/>
        <v>-0.26168504310460577</v>
      </c>
      <c r="R2118"/>
    </row>
    <row r="2119" spans="1:18" x14ac:dyDescent="0.25">
      <c r="A2119" s="180">
        <v>42446</v>
      </c>
      <c r="B2119">
        <v>1.486118147</v>
      </c>
      <c r="C2119">
        <v>1.2786290541500001</v>
      </c>
      <c r="D2119" s="180">
        <v>42446</v>
      </c>
      <c r="E2119" s="173">
        <f t="shared" si="202"/>
        <v>0.16227465829636836</v>
      </c>
      <c r="F2119"/>
      <c r="M2119" s="180">
        <v>42446</v>
      </c>
      <c r="N2119">
        <v>12.110720147</v>
      </c>
      <c r="O2119">
        <v>16.717312175789498</v>
      </c>
      <c r="P2119" s="180">
        <v>42446</v>
      </c>
      <c r="Q2119" s="173">
        <f t="shared" si="201"/>
        <v>-0.27555817468437899</v>
      </c>
      <c r="R2119"/>
    </row>
    <row r="2120" spans="1:18" x14ac:dyDescent="0.25">
      <c r="A2120" s="180">
        <v>42445</v>
      </c>
      <c r="B2120">
        <v>1.4778235340000001</v>
      </c>
      <c r="C2120">
        <v>1.2631134346999999</v>
      </c>
      <c r="D2120" s="180">
        <v>42445</v>
      </c>
      <c r="E2120" s="173">
        <f t="shared" si="202"/>
        <v>0.16998481165786636</v>
      </c>
      <c r="F2120"/>
      <c r="M2120" s="180">
        <v>42445</v>
      </c>
      <c r="N2120">
        <v>12.04312543</v>
      </c>
      <c r="O2120">
        <v>16.525610053894699</v>
      </c>
      <c r="P2120" s="180">
        <v>42445</v>
      </c>
      <c r="Q2120" s="173">
        <f t="shared" si="201"/>
        <v>-0.27124472919765419</v>
      </c>
      <c r="R2120"/>
    </row>
    <row r="2121" spans="1:18" x14ac:dyDescent="0.25">
      <c r="A2121" s="180">
        <v>42444</v>
      </c>
      <c r="B2121">
        <v>1.474597851</v>
      </c>
      <c r="C2121">
        <v>1.2753502106500001</v>
      </c>
      <c r="D2121" s="180">
        <v>42444</v>
      </c>
      <c r="E2121" s="173">
        <f t="shared" si="202"/>
        <v>0.15622974668930389</v>
      </c>
      <c r="F2121"/>
      <c r="M2121" s="180">
        <v>42444</v>
      </c>
      <c r="N2121">
        <v>12.016838594999999</v>
      </c>
      <c r="O2121">
        <v>16.688648868736799</v>
      </c>
      <c r="P2121" s="180">
        <v>42444</v>
      </c>
      <c r="Q2121" s="173">
        <f t="shared" si="201"/>
        <v>-0.27993939536283258</v>
      </c>
      <c r="R2121"/>
    </row>
    <row r="2122" spans="1:18" x14ac:dyDescent="0.25">
      <c r="A2122" s="180">
        <v>42443</v>
      </c>
      <c r="B2122">
        <v>1.489804642</v>
      </c>
      <c r="C2122">
        <v>1.2861466714000001</v>
      </c>
      <c r="D2122" s="180">
        <v>42443</v>
      </c>
      <c r="E2122" s="173">
        <f t="shared" si="202"/>
        <v>0.15834739157573183</v>
      </c>
      <c r="F2122"/>
      <c r="M2122" s="180">
        <v>42443</v>
      </c>
      <c r="N2122">
        <v>12.140762242999999</v>
      </c>
      <c r="O2122">
        <v>16.825941586684198</v>
      </c>
      <c r="P2122" s="180">
        <v>42443</v>
      </c>
      <c r="Q2122" s="173">
        <f t="shared" si="201"/>
        <v>-0.27844975685592421</v>
      </c>
      <c r="R2122"/>
    </row>
    <row r="2123" spans="1:18" x14ac:dyDescent="0.25">
      <c r="A2123" s="180">
        <v>42440</v>
      </c>
      <c r="B2123">
        <v>1.502707373</v>
      </c>
      <c r="C2123">
        <v>1.2948211054000001</v>
      </c>
      <c r="D2123" s="180">
        <v>42440</v>
      </c>
      <c r="E2123" s="173">
        <f t="shared" si="202"/>
        <v>0.16055211544901341</v>
      </c>
      <c r="F2123"/>
      <c r="M2123" s="180">
        <v>42440</v>
      </c>
      <c r="N2123">
        <v>12.245909580999999</v>
      </c>
      <c r="O2123">
        <v>16.789981876700001</v>
      </c>
      <c r="P2123" s="180">
        <v>42440</v>
      </c>
      <c r="Q2123" s="173">
        <f t="shared" si="201"/>
        <v>-0.27064188210982865</v>
      </c>
      <c r="R2123"/>
    </row>
    <row r="2124" spans="1:18" x14ac:dyDescent="0.25">
      <c r="A2124" s="180">
        <v>42439</v>
      </c>
      <c r="B2124">
        <v>1.448331577</v>
      </c>
      <c r="C2124">
        <v>1.2644766053000001</v>
      </c>
      <c r="D2124" s="180">
        <v>42439</v>
      </c>
      <c r="E2124" s="173">
        <f t="shared" si="202"/>
        <v>0.14540005796024985</v>
      </c>
      <c r="F2124"/>
      <c r="M2124" s="180">
        <v>42439</v>
      </c>
      <c r="N2124">
        <v>11.802788658000001</v>
      </c>
      <c r="O2124">
        <v>16.384709104999999</v>
      </c>
      <c r="P2124" s="180">
        <v>42439</v>
      </c>
      <c r="Q2124" s="173">
        <f t="shared" si="201"/>
        <v>-0.27964612722979426</v>
      </c>
      <c r="R2124"/>
    </row>
    <row r="2125" spans="1:18" x14ac:dyDescent="0.25">
      <c r="A2125" s="180">
        <v>42438</v>
      </c>
      <c r="B2125">
        <v>1.43635047</v>
      </c>
      <c r="C2125">
        <v>1.25168006</v>
      </c>
      <c r="D2125" s="180">
        <v>42438</v>
      </c>
      <c r="E2125" s="173">
        <f t="shared" si="202"/>
        <v>0.14753802980611519</v>
      </c>
      <c r="F2125"/>
      <c r="M2125" s="180">
        <v>42438</v>
      </c>
      <c r="N2125">
        <v>11.705151844</v>
      </c>
      <c r="O2125">
        <v>16.2103408097</v>
      </c>
      <c r="P2125" s="180">
        <v>42438</v>
      </c>
      <c r="Q2125" s="173">
        <f t="shared" si="201"/>
        <v>-0.27792068153213473</v>
      </c>
      <c r="R2125"/>
    </row>
    <row r="2126" spans="1:18" x14ac:dyDescent="0.25">
      <c r="A2126" s="180">
        <v>42437</v>
      </c>
      <c r="B2126">
        <v>1.4437234590000001</v>
      </c>
      <c r="C2126">
        <v>1.2579601702500001</v>
      </c>
      <c r="D2126" s="180">
        <v>42437</v>
      </c>
      <c r="E2126" s="173">
        <f t="shared" si="202"/>
        <v>0.1476702467559704</v>
      </c>
      <c r="F2126"/>
      <c r="M2126" s="180">
        <v>42437</v>
      </c>
      <c r="N2126">
        <v>11.765236036999999</v>
      </c>
      <c r="O2126">
        <v>16.30068939885</v>
      </c>
      <c r="P2126" s="180">
        <v>42437</v>
      </c>
      <c r="Q2126" s="173">
        <f t="shared" si="201"/>
        <v>-0.27823690464097633</v>
      </c>
      <c r="R2126"/>
    </row>
    <row r="2127" spans="1:18" x14ac:dyDescent="0.25">
      <c r="A2127" s="180">
        <v>42436</v>
      </c>
      <c r="B2127">
        <v>1.4778235340000001</v>
      </c>
      <c r="C2127">
        <v>1.2888667247000001</v>
      </c>
      <c r="D2127" s="180">
        <v>42436</v>
      </c>
      <c r="E2127" s="173">
        <f t="shared" si="202"/>
        <v>0.14660694211341527</v>
      </c>
      <c r="F2127"/>
      <c r="M2127" s="180">
        <v>42436</v>
      </c>
      <c r="N2127">
        <v>12.04312543</v>
      </c>
      <c r="O2127">
        <v>16.702286660599999</v>
      </c>
      <c r="P2127" s="180">
        <v>42436</v>
      </c>
      <c r="Q2127" s="173">
        <f t="shared" si="201"/>
        <v>-0.27895349452903156</v>
      </c>
      <c r="R2127"/>
    </row>
    <row r="2128" spans="1:18" x14ac:dyDescent="0.25">
      <c r="A2128" s="180">
        <v>42433</v>
      </c>
      <c r="B2128">
        <v>1.481049217</v>
      </c>
      <c r="C2128">
        <v>1.2856172484999999</v>
      </c>
      <c r="D2128" s="180">
        <v>42433</v>
      </c>
      <c r="E2128" s="173">
        <f t="shared" si="202"/>
        <v>0.15201411518709887</v>
      </c>
      <c r="F2128"/>
      <c r="M2128" s="180">
        <v>42433</v>
      </c>
      <c r="N2128">
        <v>12.069412264</v>
      </c>
      <c r="O2128">
        <v>16.669859549200002</v>
      </c>
      <c r="P2128" s="180">
        <v>42433</v>
      </c>
      <c r="Q2128" s="173">
        <f t="shared" si="201"/>
        <v>-0.27597396796428197</v>
      </c>
      <c r="R2128"/>
    </row>
    <row r="2129" spans="1:18" x14ac:dyDescent="0.25">
      <c r="A2129" s="180">
        <v>42432</v>
      </c>
      <c r="B2129">
        <v>1.4598518730000001</v>
      </c>
      <c r="C2129">
        <v>1.2681987186999999</v>
      </c>
      <c r="D2129" s="180">
        <v>42432</v>
      </c>
      <c r="E2129" s="173">
        <f t="shared" si="202"/>
        <v>0.15112233711800249</v>
      </c>
      <c r="F2129"/>
      <c r="M2129" s="180">
        <v>42432</v>
      </c>
      <c r="N2129">
        <v>11.896670209</v>
      </c>
      <c r="O2129">
        <v>16.4526306054</v>
      </c>
      <c r="P2129" s="180">
        <v>42432</v>
      </c>
      <c r="Q2129" s="173">
        <f t="shared" si="201"/>
        <v>-0.27691379607736805</v>
      </c>
      <c r="R2129"/>
    </row>
    <row r="2130" spans="1:18" x14ac:dyDescent="0.25">
      <c r="A2130" s="180">
        <v>42431</v>
      </c>
      <c r="B2130">
        <v>1.4561653779999999</v>
      </c>
      <c r="C2130">
        <v>1.24764078765</v>
      </c>
      <c r="D2130" s="180">
        <v>42431</v>
      </c>
      <c r="E2130" s="173">
        <f t="shared" si="202"/>
        <v>0.16713511806773124</v>
      </c>
      <c r="F2130"/>
      <c r="M2130" s="180">
        <v>42431</v>
      </c>
      <c r="N2130">
        <v>11.866628113000001</v>
      </c>
      <c r="O2130">
        <v>16.18211542565</v>
      </c>
      <c r="P2130" s="180">
        <v>42431</v>
      </c>
      <c r="Q2130" s="173">
        <f t="shared" si="201"/>
        <v>-0.26668251950604632</v>
      </c>
      <c r="R2130"/>
    </row>
    <row r="2131" spans="1:18" x14ac:dyDescent="0.25">
      <c r="A2131" s="180">
        <v>42430</v>
      </c>
      <c r="B2131">
        <v>1.4381937170000001</v>
      </c>
      <c r="C2131">
        <v>1.2241138974000001</v>
      </c>
      <c r="D2131" s="180">
        <v>42430</v>
      </c>
      <c r="E2131" s="173">
        <f t="shared" si="202"/>
        <v>0.17488553969912635</v>
      </c>
      <c r="F2131"/>
      <c r="M2131" s="180">
        <v>42430</v>
      </c>
      <c r="N2131">
        <v>11.720172892000001</v>
      </c>
      <c r="O2131">
        <v>15.785692216799999</v>
      </c>
      <c r="P2131" s="180">
        <v>42430</v>
      </c>
      <c r="Q2131" s="173">
        <f t="shared" si="201"/>
        <v>-0.25754457067604863</v>
      </c>
      <c r="R2131"/>
    </row>
    <row r="2132" spans="1:18" x14ac:dyDescent="0.25">
      <c r="A2132" s="180">
        <v>42429</v>
      </c>
      <c r="B2132">
        <v>1.38105305</v>
      </c>
      <c r="C2132">
        <v>1.1855916745999999</v>
      </c>
      <c r="D2132" s="180">
        <v>42429</v>
      </c>
      <c r="E2132" s="173">
        <f t="shared" si="202"/>
        <v>0.16486399119321218</v>
      </c>
      <c r="F2132"/>
      <c r="M2132" s="180">
        <v>42429</v>
      </c>
      <c r="N2132">
        <v>11.254520397</v>
      </c>
      <c r="O2132">
        <v>15.2140889249</v>
      </c>
      <c r="P2132" s="180">
        <v>42429</v>
      </c>
      <c r="Q2132" s="173">
        <f t="shared" si="201"/>
        <v>-0.2602566967660882</v>
      </c>
      <c r="R2132"/>
    </row>
    <row r="2133" spans="1:18" x14ac:dyDescent="0.25">
      <c r="A2133" s="180">
        <v>42426</v>
      </c>
      <c r="B2133">
        <v>1.4283394709999999</v>
      </c>
      <c r="C2133">
        <v>1.20970824905</v>
      </c>
      <c r="D2133" s="180">
        <v>42426</v>
      </c>
      <c r="E2133" s="173">
        <f t="shared" si="202"/>
        <v>0.18073053740163711</v>
      </c>
      <c r="F2133"/>
      <c r="M2133" s="180">
        <v>42426</v>
      </c>
      <c r="N2133">
        <v>11.333729834</v>
      </c>
      <c r="O2133">
        <v>15.578689209449999</v>
      </c>
      <c r="P2133" s="180">
        <v>42426</v>
      </c>
      <c r="Q2133" s="173">
        <f t="shared" si="201"/>
        <v>-0.27248501580447582</v>
      </c>
      <c r="R2133"/>
    </row>
    <row r="2134" spans="1:18" x14ac:dyDescent="0.25">
      <c r="A2134" s="180">
        <v>42425</v>
      </c>
      <c r="B2134">
        <v>1.407258699</v>
      </c>
      <c r="C2134">
        <v>1.1900539611500001</v>
      </c>
      <c r="D2134" s="180">
        <v>42425</v>
      </c>
      <c r="E2134" s="173">
        <f t="shared" si="202"/>
        <v>0.18251671347751802</v>
      </c>
      <c r="F2134"/>
      <c r="M2134" s="180">
        <v>42425</v>
      </c>
      <c r="N2134">
        <v>11.166456026000001</v>
      </c>
      <c r="O2134">
        <v>15.294210822949999</v>
      </c>
      <c r="P2134" s="180">
        <v>42425</v>
      </c>
      <c r="Q2134" s="173">
        <f t="shared" si="201"/>
        <v>-0.26989001555778369</v>
      </c>
      <c r="R2134"/>
    </row>
    <row r="2135" spans="1:18" x14ac:dyDescent="0.25">
      <c r="A2135" s="180">
        <v>42424</v>
      </c>
      <c r="B2135">
        <v>1.375403309</v>
      </c>
      <c r="C2135">
        <v>1.1789351937999999</v>
      </c>
      <c r="D2135" s="180">
        <v>42424</v>
      </c>
      <c r="E2135" s="173">
        <f t="shared" si="202"/>
        <v>0.16664878292990365</v>
      </c>
      <c r="F2135"/>
      <c r="M2135" s="180">
        <v>42424</v>
      </c>
      <c r="N2135">
        <v>10.913686715000001</v>
      </c>
      <c r="O2135">
        <v>15.150599506900001</v>
      </c>
      <c r="P2135" s="180">
        <v>42424</v>
      </c>
      <c r="Q2135" s="173">
        <f t="shared" si="201"/>
        <v>-0.27965314441652245</v>
      </c>
      <c r="R2135"/>
    </row>
    <row r="2136" spans="1:18" x14ac:dyDescent="0.25">
      <c r="A2136" s="180">
        <v>42423</v>
      </c>
      <c r="B2136">
        <v>1.36134946</v>
      </c>
      <c r="C2136">
        <v>1.1842174463999999</v>
      </c>
      <c r="D2136" s="180">
        <v>42423</v>
      </c>
      <c r="E2136" s="173">
        <f t="shared" si="202"/>
        <v>0.14957727074404981</v>
      </c>
      <c r="F2136"/>
      <c r="M2136" s="180">
        <v>42423</v>
      </c>
      <c r="N2136">
        <v>10.802170842000001</v>
      </c>
      <c r="O2136">
        <v>15.260629541449999</v>
      </c>
      <c r="P2136" s="180">
        <v>42423</v>
      </c>
      <c r="Q2136" s="173">
        <f t="shared" si="201"/>
        <v>-0.29215431036709216</v>
      </c>
      <c r="R2136"/>
    </row>
    <row r="2137" spans="1:18" x14ac:dyDescent="0.25">
      <c r="A2137" s="180">
        <v>42422</v>
      </c>
      <c r="B2137">
        <v>1.3992948510000001</v>
      </c>
      <c r="C2137">
        <v>1.2115470286000001</v>
      </c>
      <c r="D2137" s="180">
        <v>42422</v>
      </c>
      <c r="E2137" s="173">
        <f t="shared" si="202"/>
        <v>0.15496536078913212</v>
      </c>
      <c r="F2137"/>
      <c r="M2137" s="180">
        <v>42422</v>
      </c>
      <c r="N2137">
        <v>11.103263697999999</v>
      </c>
      <c r="O2137">
        <v>15.62309250685</v>
      </c>
      <c r="P2137" s="180">
        <v>42422</v>
      </c>
      <c r="Q2137" s="173">
        <f t="shared" si="201"/>
        <v>-0.28930436191607173</v>
      </c>
      <c r="R2137"/>
    </row>
    <row r="2138" spans="1:18" x14ac:dyDescent="0.25">
      <c r="A2138" s="180">
        <v>42419</v>
      </c>
      <c r="B2138">
        <v>1.366502538</v>
      </c>
      <c r="C2138">
        <v>1.20101624355</v>
      </c>
      <c r="D2138" s="180">
        <v>42419</v>
      </c>
      <c r="E2138" s="173">
        <f t="shared" si="202"/>
        <v>0.1377885564318852</v>
      </c>
      <c r="F2138"/>
      <c r="M2138" s="180">
        <v>42419</v>
      </c>
      <c r="N2138">
        <v>10.843059995999999</v>
      </c>
      <c r="O2138">
        <v>15.44209163665</v>
      </c>
      <c r="P2138" s="180">
        <v>42419</v>
      </c>
      <c r="Q2138" s="173">
        <f t="shared" si="201"/>
        <v>-0.29782439768293673</v>
      </c>
      <c r="R2138"/>
    </row>
    <row r="2139" spans="1:18" x14ac:dyDescent="0.25">
      <c r="A2139" s="180">
        <v>42418</v>
      </c>
      <c r="B2139">
        <v>1.36134946</v>
      </c>
      <c r="C2139">
        <v>1.19215387755</v>
      </c>
      <c r="D2139" s="180">
        <v>42418</v>
      </c>
      <c r="E2139" s="173">
        <f t="shared" si="202"/>
        <v>0.14192428145074232</v>
      </c>
      <c r="F2139"/>
      <c r="M2139" s="180">
        <v>42418</v>
      </c>
      <c r="N2139">
        <v>10.802170842000001</v>
      </c>
      <c r="O2139">
        <v>15.327351676799999</v>
      </c>
      <c r="P2139" s="180">
        <v>42418</v>
      </c>
      <c r="Q2139" s="173">
        <f t="shared" si="201"/>
        <v>-0.29523566303038939</v>
      </c>
      <c r="R2139"/>
    </row>
    <row r="2140" spans="1:18" x14ac:dyDescent="0.25">
      <c r="A2140" s="180">
        <v>42417</v>
      </c>
      <c r="B2140">
        <v>1.397421005</v>
      </c>
      <c r="C2140">
        <v>1.21192776785</v>
      </c>
      <c r="D2140" s="180">
        <v>42417</v>
      </c>
      <c r="E2140" s="173">
        <f t="shared" si="202"/>
        <v>0.15305634714441038</v>
      </c>
      <c r="F2140"/>
      <c r="M2140" s="180">
        <v>42417</v>
      </c>
      <c r="N2140">
        <v>11.088394915</v>
      </c>
      <c r="O2140">
        <v>15.61245382095</v>
      </c>
      <c r="P2140" s="180">
        <v>42417</v>
      </c>
      <c r="Q2140" s="173">
        <f t="shared" si="201"/>
        <v>-0.28977244434691407</v>
      </c>
      <c r="R2140"/>
    </row>
    <row r="2141" spans="1:18" x14ac:dyDescent="0.25">
      <c r="A2141" s="180">
        <v>42416</v>
      </c>
      <c r="B2141">
        <v>1.408195622</v>
      </c>
      <c r="C2141">
        <v>1.21223331225</v>
      </c>
      <c r="D2141" s="180">
        <v>42416</v>
      </c>
      <c r="E2141" s="173">
        <f t="shared" si="202"/>
        <v>0.1616539553646473</v>
      </c>
      <c r="F2141"/>
      <c r="M2141" s="180">
        <v>42416</v>
      </c>
      <c r="N2141">
        <v>11.173890417000001</v>
      </c>
      <c r="O2141">
        <v>15.666646507799999</v>
      </c>
      <c r="P2141" s="180">
        <v>42416</v>
      </c>
      <c r="Q2141" s="173">
        <f t="shared" si="201"/>
        <v>-0.28677203437016191</v>
      </c>
      <c r="R2141"/>
    </row>
    <row r="2142" spans="1:18" x14ac:dyDescent="0.25">
      <c r="A2142" s="180">
        <v>42412</v>
      </c>
      <c r="B2142">
        <v>1.3533856129999999</v>
      </c>
      <c r="C2142">
        <v>1.18209880895</v>
      </c>
      <c r="D2142" s="180">
        <v>42412</v>
      </c>
      <c r="E2142" s="173">
        <f t="shared" si="202"/>
        <v>0.14490058085934929</v>
      </c>
      <c r="F2142"/>
      <c r="M2142" s="180">
        <v>42412</v>
      </c>
      <c r="N2142">
        <v>10.738978514999999</v>
      </c>
      <c r="O2142">
        <v>15.325241041250001</v>
      </c>
      <c r="P2142" s="180">
        <v>42412</v>
      </c>
      <c r="Q2142" s="173">
        <f t="shared" si="201"/>
        <v>-0.29926201577550676</v>
      </c>
      <c r="R2142"/>
    </row>
    <row r="2143" spans="1:18" x14ac:dyDescent="0.25">
      <c r="A2143" s="180">
        <v>42411</v>
      </c>
      <c r="B2143">
        <v>1.2892063709999999</v>
      </c>
      <c r="C2143">
        <v>1.1355850119999999</v>
      </c>
      <c r="D2143" s="180">
        <v>42411</v>
      </c>
      <c r="E2143" s="173">
        <f t="shared" si="202"/>
        <v>0.13527948799662387</v>
      </c>
      <c r="F2143"/>
      <c r="M2143" s="180">
        <v>42411</v>
      </c>
      <c r="N2143">
        <v>10.229722697</v>
      </c>
      <c r="O2143">
        <v>14.70125211695</v>
      </c>
      <c r="P2143" s="180">
        <v>42411</v>
      </c>
      <c r="Q2143" s="173">
        <f t="shared" si="201"/>
        <v>-0.30415976709864678</v>
      </c>
      <c r="R2143"/>
    </row>
    <row r="2144" spans="1:18" x14ac:dyDescent="0.25">
      <c r="A2144" s="180">
        <v>42410</v>
      </c>
      <c r="B2144">
        <v>1.355259459</v>
      </c>
      <c r="C2144">
        <v>1.1754539212999999</v>
      </c>
      <c r="D2144" s="180">
        <v>42410</v>
      </c>
      <c r="E2144" s="173">
        <f t="shared" si="202"/>
        <v>0.15296689597253044</v>
      </c>
      <c r="F2144"/>
      <c r="M2144" s="180">
        <v>42410</v>
      </c>
      <c r="N2144">
        <v>10.753847298</v>
      </c>
      <c r="O2144">
        <v>15.23009564985</v>
      </c>
      <c r="P2144" s="180">
        <v>42410</v>
      </c>
      <c r="Q2144" s="173">
        <f t="shared" si="201"/>
        <v>-0.29390809189659201</v>
      </c>
      <c r="R2144"/>
    </row>
    <row r="2145" spans="1:18" x14ac:dyDescent="0.25">
      <c r="A2145" s="180">
        <v>42409</v>
      </c>
      <c r="B2145">
        <v>1.365565615</v>
      </c>
      <c r="C2145">
        <v>1.1892466581000001</v>
      </c>
      <c r="D2145" s="180">
        <v>42409</v>
      </c>
      <c r="E2145" s="173">
        <f t="shared" si="202"/>
        <v>0.14826104887416364</v>
      </c>
      <c r="F2145"/>
      <c r="M2145" s="180">
        <v>42409</v>
      </c>
      <c r="N2145">
        <v>10.835625604000001</v>
      </c>
      <c r="O2145">
        <v>15.403590906850001</v>
      </c>
      <c r="P2145" s="180">
        <v>42409</v>
      </c>
      <c r="Q2145" s="173">
        <f t="shared" si="201"/>
        <v>-0.2965519748267671</v>
      </c>
      <c r="R2145"/>
    </row>
    <row r="2146" spans="1:18" x14ac:dyDescent="0.25">
      <c r="A2146" s="180">
        <v>42408</v>
      </c>
      <c r="B2146">
        <v>1.3927363880000001</v>
      </c>
      <c r="C2146">
        <v>1.186889482</v>
      </c>
      <c r="D2146" s="180">
        <v>42408</v>
      </c>
      <c r="E2146" s="173">
        <f t="shared" si="202"/>
        <v>0.17343392887190495</v>
      </c>
      <c r="F2146"/>
      <c r="M2146" s="180">
        <v>42408</v>
      </c>
      <c r="N2146">
        <v>11.051222957</v>
      </c>
      <c r="O2146">
        <v>15.345092717149999</v>
      </c>
      <c r="P2146" s="180">
        <v>42408</v>
      </c>
      <c r="Q2146" s="173">
        <f t="shared" si="201"/>
        <v>-0.27982038553283417</v>
      </c>
      <c r="R2146"/>
    </row>
    <row r="2147" spans="1:18" x14ac:dyDescent="0.25">
      <c r="A2147" s="180">
        <v>42405</v>
      </c>
      <c r="B2147">
        <v>1.4494202439999999</v>
      </c>
      <c r="C2147">
        <v>1.2152388701000001</v>
      </c>
      <c r="D2147" s="180">
        <v>42405</v>
      </c>
      <c r="E2147" s="173">
        <f t="shared" si="202"/>
        <v>0.19270398574457168</v>
      </c>
      <c r="F2147"/>
      <c r="M2147" s="180">
        <v>42405</v>
      </c>
      <c r="N2147">
        <v>11.501003643000001</v>
      </c>
      <c r="O2147">
        <v>15.687574117900001</v>
      </c>
      <c r="P2147" s="180">
        <v>42405</v>
      </c>
      <c r="Q2147" s="173">
        <f t="shared" si="201"/>
        <v>-0.26687175744546732</v>
      </c>
      <c r="R2147"/>
    </row>
    <row r="2148" spans="1:18" x14ac:dyDescent="0.25">
      <c r="A2148" s="180">
        <v>42404</v>
      </c>
      <c r="B2148">
        <v>1.5023564069999999</v>
      </c>
      <c r="C2148">
        <v>1.2348305613999999</v>
      </c>
      <c r="D2148" s="180">
        <v>42404</v>
      </c>
      <c r="E2148" s="173">
        <f t="shared" si="202"/>
        <v>0.21664984165656725</v>
      </c>
      <c r="F2148"/>
      <c r="M2148" s="180">
        <v>42404</v>
      </c>
      <c r="N2148">
        <v>11.921046762</v>
      </c>
      <c r="O2148">
        <v>15.91523547695</v>
      </c>
      <c r="P2148" s="180">
        <v>42404</v>
      </c>
      <c r="Q2148" s="173">
        <f t="shared" si="201"/>
        <v>-0.25096635992189842</v>
      </c>
      <c r="R2148"/>
    </row>
    <row r="2149" spans="1:18" x14ac:dyDescent="0.25">
      <c r="A2149" s="180">
        <v>42403</v>
      </c>
      <c r="B2149">
        <v>1.4681587089999999</v>
      </c>
      <c r="C2149">
        <v>1.2264163711</v>
      </c>
      <c r="D2149" s="180">
        <v>42403</v>
      </c>
      <c r="E2149" s="173">
        <f t="shared" si="202"/>
        <v>0.19711277800635996</v>
      </c>
      <c r="F2149"/>
      <c r="M2149" s="180">
        <v>42403</v>
      </c>
      <c r="N2149">
        <v>11.649691473000001</v>
      </c>
      <c r="O2149">
        <v>15.801952859249999</v>
      </c>
      <c r="P2149" s="180">
        <v>42403</v>
      </c>
      <c r="Q2149" s="173">
        <f t="shared" si="201"/>
        <v>-0.26276887567218543</v>
      </c>
      <c r="R2149"/>
    </row>
    <row r="2150" spans="1:18" x14ac:dyDescent="0.25">
      <c r="A2150" s="180">
        <v>42402</v>
      </c>
      <c r="B2150">
        <v>1.4803387109999999</v>
      </c>
      <c r="C2150">
        <v>1.2140606792999999</v>
      </c>
      <c r="D2150" s="180">
        <v>42402</v>
      </c>
      <c r="E2150" s="173">
        <f t="shared" si="202"/>
        <v>0.21932843740028701</v>
      </c>
      <c r="F2150"/>
      <c r="M2150" s="180">
        <v>42402</v>
      </c>
      <c r="N2150">
        <v>11.746338562</v>
      </c>
      <c r="O2150">
        <v>15.636032445950001</v>
      </c>
      <c r="P2150" s="180">
        <v>42402</v>
      </c>
      <c r="Q2150" s="173">
        <f t="shared" si="201"/>
        <v>-0.24876476161044919</v>
      </c>
      <c r="R2150"/>
    </row>
    <row r="2151" spans="1:18" x14ac:dyDescent="0.25">
      <c r="A2151" s="180">
        <v>42401</v>
      </c>
      <c r="B2151">
        <v>1.5346802580000001</v>
      </c>
      <c r="C2151">
        <v>1.2479372097500001</v>
      </c>
      <c r="D2151" s="180">
        <v>42401</v>
      </c>
      <c r="E2151" s="173">
        <f t="shared" si="202"/>
        <v>0.22977361842383348</v>
      </c>
      <c r="F2151"/>
      <c r="M2151" s="180">
        <v>42401</v>
      </c>
      <c r="N2151">
        <v>12.177533269</v>
      </c>
      <c r="O2151">
        <v>16.083844107000001</v>
      </c>
      <c r="P2151" s="180">
        <v>42401</v>
      </c>
      <c r="Q2151" s="173">
        <f t="shared" si="201"/>
        <v>-0.24287171723455708</v>
      </c>
      <c r="R2151"/>
    </row>
    <row r="2152" spans="1:18" x14ac:dyDescent="0.25">
      <c r="A2152" s="180">
        <v>42398</v>
      </c>
      <c r="B2152">
        <v>1.5187525630000001</v>
      </c>
      <c r="C2152">
        <v>1.2505366020499999</v>
      </c>
      <c r="D2152" s="180">
        <v>42398</v>
      </c>
      <c r="E2152" s="173">
        <f t="shared" si="202"/>
        <v>0.21448069613501491</v>
      </c>
      <c r="F2152"/>
      <c r="M2152" s="180">
        <v>42398</v>
      </c>
      <c r="N2152">
        <v>12.051148613000001</v>
      </c>
      <c r="O2152">
        <v>16.155306321449999</v>
      </c>
      <c r="P2152" s="180">
        <v>42398</v>
      </c>
      <c r="Q2152" s="173">
        <f t="shared" si="201"/>
        <v>-0.25404394239190353</v>
      </c>
      <c r="R2152"/>
    </row>
    <row r="2153" spans="1:18" x14ac:dyDescent="0.25">
      <c r="A2153" s="180">
        <v>42397</v>
      </c>
      <c r="B2153">
        <v>1.4929871750000001</v>
      </c>
      <c r="C2153">
        <v>1.22993891755</v>
      </c>
      <c r="D2153" s="180">
        <v>42397</v>
      </c>
      <c r="E2153" s="173">
        <f t="shared" si="202"/>
        <v>0.21387099285709579</v>
      </c>
      <c r="F2153"/>
      <c r="M2153" s="180">
        <v>42397</v>
      </c>
      <c r="N2153">
        <v>11.846702847</v>
      </c>
      <c r="O2153">
        <v>15.90260546475</v>
      </c>
      <c r="P2153" s="180">
        <v>42397</v>
      </c>
      <c r="Q2153" s="173">
        <f t="shared" si="201"/>
        <v>-0.2550464215904989</v>
      </c>
      <c r="R2153"/>
    </row>
    <row r="2154" spans="1:18" x14ac:dyDescent="0.25">
      <c r="A2154" s="180">
        <v>42396</v>
      </c>
      <c r="B2154">
        <v>1.5927694990000001</v>
      </c>
      <c r="C2154">
        <v>1.2102832717500001</v>
      </c>
      <c r="D2154" s="180">
        <v>42396</v>
      </c>
      <c r="E2154" s="173">
        <f t="shared" si="202"/>
        <v>0.31603033453230078</v>
      </c>
      <c r="F2154"/>
      <c r="M2154" s="180">
        <v>42396</v>
      </c>
      <c r="N2154">
        <v>12.638465542</v>
      </c>
      <c r="O2154">
        <v>15.652552344</v>
      </c>
      <c r="P2154" s="180">
        <v>42396</v>
      </c>
      <c r="Q2154" s="173">
        <f t="shared" si="201"/>
        <v>-0.1925620011202436</v>
      </c>
      <c r="R2154"/>
    </row>
    <row r="2155" spans="1:18" x14ac:dyDescent="0.25">
      <c r="A2155" s="180">
        <v>42395</v>
      </c>
      <c r="B2155">
        <v>1.584805652</v>
      </c>
      <c r="C2155">
        <v>1.19572141605</v>
      </c>
      <c r="D2155" s="180">
        <v>42395</v>
      </c>
      <c r="E2155" s="173">
        <f t="shared" si="202"/>
        <v>0.32539706216462888</v>
      </c>
      <c r="F2155"/>
      <c r="M2155" s="180">
        <v>42395</v>
      </c>
      <c r="N2155">
        <v>12.575273213999999</v>
      </c>
      <c r="O2155">
        <v>15.45166843755</v>
      </c>
      <c r="P2155" s="180">
        <v>42395</v>
      </c>
      <c r="Q2155" s="173">
        <f t="shared" si="201"/>
        <v>-0.1861543454142405</v>
      </c>
      <c r="R2155"/>
    </row>
    <row r="2156" spans="1:18" x14ac:dyDescent="0.25">
      <c r="A2156" s="180">
        <v>42394</v>
      </c>
      <c r="B2156">
        <v>1.543581029</v>
      </c>
      <c r="C2156">
        <v>1.1653710144</v>
      </c>
      <c r="D2156" s="180">
        <v>42394</v>
      </c>
      <c r="E2156" s="173">
        <f t="shared" si="202"/>
        <v>0.32454043384177039</v>
      </c>
      <c r="F2156"/>
      <c r="M2156" s="180">
        <v>42394</v>
      </c>
      <c r="N2156">
        <v>12.248159987999999</v>
      </c>
      <c r="O2156">
        <v>15.042945527000001</v>
      </c>
      <c r="P2156" s="180">
        <v>42394</v>
      </c>
      <c r="Q2156" s="173">
        <f t="shared" si="201"/>
        <v>-0.18578712087893617</v>
      </c>
      <c r="R2156"/>
    </row>
    <row r="2157" spans="1:18" x14ac:dyDescent="0.25">
      <c r="A2157" s="180">
        <v>42391</v>
      </c>
      <c r="B2157">
        <v>1.6138502720000001</v>
      </c>
      <c r="C2157">
        <v>1.2138359522</v>
      </c>
      <c r="D2157" s="180">
        <v>42391</v>
      </c>
      <c r="E2157" s="173">
        <f t="shared" si="202"/>
        <v>0.329545618643936</v>
      </c>
      <c r="F2157"/>
      <c r="M2157" s="180">
        <v>42391</v>
      </c>
      <c r="N2157">
        <v>12.80573935</v>
      </c>
      <c r="O2157">
        <v>15.66922212035</v>
      </c>
      <c r="P2157" s="180">
        <v>42391</v>
      </c>
      <c r="Q2157" s="173">
        <f t="shared" si="201"/>
        <v>-0.18274568758784301</v>
      </c>
      <c r="R2157"/>
    </row>
    <row r="2158" spans="1:18" x14ac:dyDescent="0.25">
      <c r="A2158" s="180">
        <v>42390</v>
      </c>
      <c r="B2158">
        <v>1.579652574</v>
      </c>
      <c r="C2158">
        <v>1.1881277615000001</v>
      </c>
      <c r="D2158" s="180">
        <v>42390</v>
      </c>
      <c r="E2158" s="173">
        <f t="shared" si="202"/>
        <v>0.32953090163107002</v>
      </c>
      <c r="F2158"/>
      <c r="M2158" s="180">
        <v>42390</v>
      </c>
      <c r="N2158">
        <v>12.534384061000001</v>
      </c>
      <c r="O2158">
        <v>15.363111627249999</v>
      </c>
      <c r="P2158" s="180">
        <v>42390</v>
      </c>
      <c r="Q2158" s="173">
        <f t="shared" si="201"/>
        <v>-0.18412465097452016</v>
      </c>
      <c r="R2158"/>
    </row>
    <row r="2159" spans="1:18" x14ac:dyDescent="0.25">
      <c r="A2159" s="180">
        <v>42389</v>
      </c>
      <c r="B2159">
        <v>1.620408734</v>
      </c>
      <c r="C2159">
        <v>1.2111750164499999</v>
      </c>
      <c r="D2159" s="180">
        <v>42389</v>
      </c>
      <c r="E2159" s="173">
        <f t="shared" si="202"/>
        <v>0.33788157119478873</v>
      </c>
      <c r="F2159"/>
      <c r="M2159" s="180">
        <v>42389</v>
      </c>
      <c r="N2159">
        <v>12.857780091</v>
      </c>
      <c r="O2159">
        <v>15.621723608850001</v>
      </c>
      <c r="P2159" s="180">
        <v>42389</v>
      </c>
      <c r="Q2159" s="173">
        <f t="shared" si="201"/>
        <v>-0.17692948531519112</v>
      </c>
      <c r="R2159"/>
    </row>
    <row r="2160" spans="1:18" x14ac:dyDescent="0.25">
      <c r="A2160" s="180">
        <v>42388</v>
      </c>
      <c r="B2160">
        <v>1.6386787380000001</v>
      </c>
      <c r="C2160">
        <v>1.22812731205</v>
      </c>
      <c r="D2160" s="180">
        <v>42388</v>
      </c>
      <c r="E2160" s="173">
        <f t="shared" si="202"/>
        <v>0.33429060808419309</v>
      </c>
      <c r="F2160"/>
      <c r="M2160" s="180">
        <v>42388</v>
      </c>
      <c r="N2160">
        <v>13.002750725</v>
      </c>
      <c r="O2160">
        <v>15.8673501011</v>
      </c>
      <c r="P2160" s="180">
        <v>42388</v>
      </c>
      <c r="Q2160" s="173">
        <f t="shared" si="201"/>
        <v>-0.18053420122755165</v>
      </c>
      <c r="R2160"/>
    </row>
    <row r="2161" spans="1:18" x14ac:dyDescent="0.25">
      <c r="A2161" s="180">
        <v>42384</v>
      </c>
      <c r="B2161">
        <v>1.6700656659999999</v>
      </c>
      <c r="C2161">
        <v>1.23912087755</v>
      </c>
      <c r="D2161" s="180">
        <v>42384</v>
      </c>
      <c r="E2161" s="173">
        <f t="shared" si="202"/>
        <v>0.3477826871112587</v>
      </c>
      <c r="F2161"/>
      <c r="M2161" s="180">
        <v>42384</v>
      </c>
      <c r="N2161">
        <v>13.25180284</v>
      </c>
      <c r="O2161">
        <v>16.03303146815</v>
      </c>
      <c r="P2161" s="180">
        <v>42384</v>
      </c>
      <c r="Q2161" s="173">
        <f t="shared" si="201"/>
        <v>-0.17346866895851712</v>
      </c>
      <c r="R2161"/>
    </row>
    <row r="2162" spans="1:18" x14ac:dyDescent="0.25">
      <c r="A2162" s="180">
        <v>42383</v>
      </c>
      <c r="B2162">
        <v>1.696767978</v>
      </c>
      <c r="C2162">
        <v>1.2635974006499999</v>
      </c>
      <c r="D2162" s="180">
        <v>42383</v>
      </c>
      <c r="E2162" s="173">
        <f t="shared" si="202"/>
        <v>0.34280742990384067</v>
      </c>
      <c r="F2162"/>
      <c r="M2162" s="180">
        <v>42383</v>
      </c>
      <c r="N2162">
        <v>13.463682997999999</v>
      </c>
      <c r="O2162">
        <v>16.365027115349999</v>
      </c>
      <c r="P2162" s="180">
        <v>42383</v>
      </c>
      <c r="Q2162" s="173">
        <f t="shared" si="201"/>
        <v>-0.17728929484196268</v>
      </c>
      <c r="R2162"/>
    </row>
    <row r="2163" spans="1:18" x14ac:dyDescent="0.25">
      <c r="A2163" s="180">
        <v>42382</v>
      </c>
      <c r="B2163">
        <v>1.6667864349999999</v>
      </c>
      <c r="C2163">
        <v>1.25018551105</v>
      </c>
      <c r="D2163" s="180">
        <v>42382</v>
      </c>
      <c r="E2163" s="173">
        <f t="shared" si="202"/>
        <v>0.33323128469158714</v>
      </c>
      <c r="F2163"/>
      <c r="M2163" s="180">
        <v>42382</v>
      </c>
      <c r="N2163">
        <v>13.22578247</v>
      </c>
      <c r="O2163">
        <v>16.222269173000001</v>
      </c>
      <c r="P2163" s="180">
        <v>42382</v>
      </c>
      <c r="Q2163" s="173">
        <f t="shared" si="201"/>
        <v>-0.18471439914135374</v>
      </c>
      <c r="R2163"/>
    </row>
    <row r="2164" spans="1:18" x14ac:dyDescent="0.25">
      <c r="A2164" s="180">
        <v>42381</v>
      </c>
      <c r="B2164">
        <v>1.7562626029999999</v>
      </c>
      <c r="C2164">
        <v>1.2918776784499999</v>
      </c>
      <c r="D2164" s="180">
        <v>42381</v>
      </c>
      <c r="E2164" s="173">
        <f t="shared" si="202"/>
        <v>0.35946508891396817</v>
      </c>
      <c r="F2164"/>
      <c r="M2164" s="180">
        <v>42381</v>
      </c>
      <c r="N2164">
        <v>13.935766857000001</v>
      </c>
      <c r="O2164">
        <v>16.765462928849999</v>
      </c>
      <c r="P2164" s="180">
        <v>42381</v>
      </c>
      <c r="Q2164" s="173">
        <f t="shared" si="201"/>
        <v>-0.16878126681373401</v>
      </c>
      <c r="R2164"/>
    </row>
    <row r="2165" spans="1:18" x14ac:dyDescent="0.25">
      <c r="A2165" s="180">
        <v>42380</v>
      </c>
      <c r="B2165">
        <v>1.7431456780000001</v>
      </c>
      <c r="C2165">
        <v>1.2844902367</v>
      </c>
      <c r="D2165" s="180">
        <v>42380</v>
      </c>
      <c r="E2165" s="173">
        <f t="shared" si="202"/>
        <v>0.35707195601450237</v>
      </c>
      <c r="F2165"/>
      <c r="M2165" s="180">
        <v>42380</v>
      </c>
      <c r="N2165">
        <v>13.831685376999999</v>
      </c>
      <c r="O2165">
        <v>16.667404599699999</v>
      </c>
      <c r="P2165" s="180">
        <v>42380</v>
      </c>
      <c r="Q2165" s="173">
        <f t="shared" si="201"/>
        <v>-0.17013562044033181</v>
      </c>
      <c r="R2165"/>
    </row>
    <row r="2166" spans="1:18" x14ac:dyDescent="0.25">
      <c r="A2166" s="180">
        <v>42377</v>
      </c>
      <c r="B2166">
        <v>1.7576679879999999</v>
      </c>
      <c r="C2166">
        <v>1.2851158363999999</v>
      </c>
      <c r="D2166" s="180">
        <v>42377</v>
      </c>
      <c r="E2166" s="173">
        <f t="shared" si="202"/>
        <v>0.36771171766411515</v>
      </c>
      <c r="F2166"/>
      <c r="M2166" s="180">
        <v>42377</v>
      </c>
      <c r="N2166">
        <v>13.946918445</v>
      </c>
      <c r="O2166">
        <v>16.68906212425</v>
      </c>
      <c r="P2166" s="180">
        <v>42377</v>
      </c>
      <c r="Q2166" s="173">
        <f t="shared" si="201"/>
        <v>-0.16430783580495728</v>
      </c>
      <c r="R2166"/>
    </row>
    <row r="2167" spans="1:18" x14ac:dyDescent="0.25">
      <c r="A2167" s="180">
        <v>42376</v>
      </c>
      <c r="B2167">
        <v>1.7928026100000001</v>
      </c>
      <c r="C2167">
        <v>1.30730912335</v>
      </c>
      <c r="D2167" s="180">
        <v>42376</v>
      </c>
      <c r="E2167" s="173">
        <f t="shared" si="202"/>
        <v>0.37136854472943276</v>
      </c>
      <c r="F2167"/>
      <c r="M2167" s="180">
        <v>42376</v>
      </c>
      <c r="N2167">
        <v>14.225708126000001</v>
      </c>
      <c r="O2167">
        <v>16.991889032650001</v>
      </c>
      <c r="P2167" s="180">
        <v>42376</v>
      </c>
      <c r="Q2167" s="173">
        <f t="shared" si="201"/>
        <v>-0.16279419559148306</v>
      </c>
      <c r="R2167"/>
    </row>
    <row r="2168" spans="1:18" x14ac:dyDescent="0.25">
      <c r="A2168" s="180">
        <v>42375</v>
      </c>
      <c r="B2168">
        <v>1.8715041610000001</v>
      </c>
      <c r="C2168">
        <v>1.3475110705</v>
      </c>
      <c r="D2168" s="180">
        <v>42375</v>
      </c>
      <c r="E2168" s="173">
        <f t="shared" si="202"/>
        <v>0.38885995222701225</v>
      </c>
      <c r="F2168"/>
      <c r="M2168" s="180">
        <v>42375</v>
      </c>
      <c r="N2168">
        <v>14.850197011000001</v>
      </c>
      <c r="O2168">
        <v>17.52634723705</v>
      </c>
      <c r="P2168" s="180">
        <v>42375</v>
      </c>
      <c r="Q2168" s="173">
        <f t="shared" si="201"/>
        <v>-0.15269298216303309</v>
      </c>
      <c r="R2168"/>
    </row>
    <row r="2169" spans="1:18" x14ac:dyDescent="0.25">
      <c r="A2169" s="180">
        <v>42374</v>
      </c>
      <c r="B2169">
        <v>1.892116473</v>
      </c>
      <c r="C2169">
        <v>1.3610307077499999</v>
      </c>
      <c r="D2169" s="180">
        <v>42374</v>
      </c>
      <c r="E2169" s="173">
        <f t="shared" si="202"/>
        <v>0.39020851052506322</v>
      </c>
      <c r="F2169"/>
      <c r="M2169" s="180">
        <v>42374</v>
      </c>
      <c r="N2169">
        <v>15.013753624</v>
      </c>
      <c r="O2169">
        <v>17.72370706065</v>
      </c>
      <c r="P2169" s="180">
        <v>42374</v>
      </c>
      <c r="Q2169" s="173">
        <f t="shared" si="201"/>
        <v>-0.15289992253745902</v>
      </c>
      <c r="R2169"/>
    </row>
    <row r="2170" spans="1:18" x14ac:dyDescent="0.25">
      <c r="A2170" s="180">
        <v>42373</v>
      </c>
      <c r="B2170">
        <v>1.900548782</v>
      </c>
      <c r="C2170">
        <v>1.35881287625</v>
      </c>
      <c r="D2170" s="180">
        <v>42373</v>
      </c>
      <c r="E2170" s="173">
        <f t="shared" si="202"/>
        <v>0.39868322947090556</v>
      </c>
      <c r="F2170"/>
      <c r="M2170" s="180">
        <v>42373</v>
      </c>
      <c r="N2170">
        <v>15.080663147999999</v>
      </c>
      <c r="O2170">
        <v>17.7118827131</v>
      </c>
      <c r="P2170" s="180">
        <v>42373</v>
      </c>
      <c r="Q2170" s="173">
        <f t="shared" si="201"/>
        <v>-0.14855674056343582</v>
      </c>
      <c r="R2170"/>
    </row>
    <row r="2171" spans="1:18" x14ac:dyDescent="0.25">
      <c r="A2171" s="180">
        <v>42369</v>
      </c>
      <c r="B2171">
        <v>1.9469264820000001</v>
      </c>
      <c r="C2171">
        <v>1.3924573703500001</v>
      </c>
      <c r="D2171" s="180">
        <v>42369</v>
      </c>
      <c r="E2171" s="173">
        <f t="shared" si="202"/>
        <v>0.39819467615775689</v>
      </c>
      <c r="F2171"/>
      <c r="M2171" s="180">
        <v>42369</v>
      </c>
      <c r="N2171">
        <v>15.448665526999999</v>
      </c>
      <c r="O2171">
        <v>18.150557382999999</v>
      </c>
      <c r="P2171" s="180">
        <v>42369</v>
      </c>
      <c r="Q2171" s="173">
        <f t="shared" si="201"/>
        <v>-0.14885999360717261</v>
      </c>
      <c r="R2171"/>
    </row>
    <row r="2172" spans="1:18" x14ac:dyDescent="0.25">
      <c r="A2172" s="180">
        <v>42368</v>
      </c>
      <c r="B2172">
        <v>1.9642595620000001</v>
      </c>
      <c r="C2172">
        <v>1.4086327931</v>
      </c>
      <c r="D2172" s="180">
        <v>42368</v>
      </c>
      <c r="E2172" s="173">
        <f t="shared" si="202"/>
        <v>0.39444401097409043</v>
      </c>
      <c r="F2172"/>
      <c r="M2172" s="180">
        <v>42368</v>
      </c>
      <c r="N2172">
        <v>15.586201769000001</v>
      </c>
      <c r="O2172">
        <v>18.354624242300002</v>
      </c>
      <c r="P2172" s="180">
        <v>42368</v>
      </c>
      <c r="Q2172" s="173">
        <f t="shared" si="201"/>
        <v>-0.15082970028446044</v>
      </c>
      <c r="R2172"/>
    </row>
    <row r="2173" spans="1:18" x14ac:dyDescent="0.25">
      <c r="A2173" s="180">
        <v>42367</v>
      </c>
      <c r="B2173">
        <v>1.9886195659999999</v>
      </c>
      <c r="C2173">
        <v>1.4264009171000001</v>
      </c>
      <c r="D2173" s="180">
        <v>42367</v>
      </c>
      <c r="E2173" s="173">
        <f t="shared" si="202"/>
        <v>0.39415191210269296</v>
      </c>
      <c r="F2173"/>
      <c r="M2173" s="180">
        <v>42367</v>
      </c>
      <c r="N2173">
        <v>15.779495947999999</v>
      </c>
      <c r="O2173">
        <v>18.576970746050002</v>
      </c>
      <c r="P2173" s="180">
        <v>42367</v>
      </c>
      <c r="Q2173" s="173">
        <f t="shared" si="201"/>
        <v>-0.15058831906944925</v>
      </c>
      <c r="R2173"/>
    </row>
    <row r="2174" spans="1:18" x14ac:dyDescent="0.25">
      <c r="A2174" s="180">
        <v>42366</v>
      </c>
      <c r="B2174">
        <v>1.973160332</v>
      </c>
      <c r="C2174">
        <v>1.4101435377</v>
      </c>
      <c r="D2174" s="180">
        <v>42366</v>
      </c>
      <c r="E2174" s="173">
        <f t="shared" si="202"/>
        <v>0.39926204620155381</v>
      </c>
      <c r="F2174"/>
      <c r="M2174" s="180">
        <v>42366</v>
      </c>
      <c r="N2174">
        <v>15.656828489</v>
      </c>
      <c r="O2174">
        <v>18.368780767850001</v>
      </c>
      <c r="P2174" s="180">
        <v>42366</v>
      </c>
      <c r="Q2174" s="173">
        <f t="shared" si="201"/>
        <v>-0.14763920987051038</v>
      </c>
      <c r="R2174"/>
    </row>
    <row r="2175" spans="1:18" x14ac:dyDescent="0.25">
      <c r="A2175" s="180">
        <v>42362</v>
      </c>
      <c r="B2175">
        <v>1.979250333</v>
      </c>
      <c r="C2175">
        <v>1.4136038181499999</v>
      </c>
      <c r="D2175" s="180">
        <v>42362</v>
      </c>
      <c r="E2175" s="173">
        <f t="shared" si="202"/>
        <v>0.40014501063690416</v>
      </c>
      <c r="F2175"/>
      <c r="M2175" s="180">
        <v>42362</v>
      </c>
      <c r="N2175">
        <v>15.705152032999999</v>
      </c>
      <c r="O2175">
        <v>18.418275992750001</v>
      </c>
      <c r="P2175" s="180">
        <v>42362</v>
      </c>
      <c r="Q2175" s="173">
        <f t="shared" ref="Q2175:Q2238" si="203">(N2175-O2175)/O2175</f>
        <v>-0.14730607581393451</v>
      </c>
      <c r="R2175"/>
    </row>
    <row r="2176" spans="1:18" x14ac:dyDescent="0.25">
      <c r="A2176" s="180">
        <v>42361</v>
      </c>
      <c r="B2176">
        <v>1.9684757159999999</v>
      </c>
      <c r="C2176">
        <v>1.4039188151499999</v>
      </c>
      <c r="D2176" s="180">
        <v>42361</v>
      </c>
      <c r="E2176" s="173">
        <f t="shared" ref="E2176:E2239" si="204">(B2176-C2176)/C2176</f>
        <v>0.40212930744836595</v>
      </c>
      <c r="F2176"/>
      <c r="M2176" s="180">
        <v>42361</v>
      </c>
      <c r="N2176">
        <v>15.619656531</v>
      </c>
      <c r="O2176">
        <v>18.315995492999999</v>
      </c>
      <c r="P2176" s="180">
        <v>42361</v>
      </c>
      <c r="Q2176" s="173">
        <f t="shared" si="203"/>
        <v>-0.14721225297475557</v>
      </c>
      <c r="R2176"/>
    </row>
    <row r="2177" spans="1:18" x14ac:dyDescent="0.25">
      <c r="A2177" s="180">
        <v>42360</v>
      </c>
      <c r="B2177">
        <v>1.9431787890000001</v>
      </c>
      <c r="C2177">
        <v>1.3864532114000001</v>
      </c>
      <c r="D2177" s="180">
        <v>42360</v>
      </c>
      <c r="E2177" s="173">
        <f t="shared" si="204"/>
        <v>0.40154660324803509</v>
      </c>
      <c r="F2177"/>
      <c r="M2177" s="180">
        <v>42360</v>
      </c>
      <c r="N2177">
        <v>15.418927961</v>
      </c>
      <c r="O2177">
        <v>18.085876871949999</v>
      </c>
      <c r="P2177" s="180">
        <v>42360</v>
      </c>
      <c r="Q2177" s="173">
        <f t="shared" si="203"/>
        <v>-0.14746030451452763</v>
      </c>
      <c r="R2177"/>
    </row>
    <row r="2178" spans="1:18" x14ac:dyDescent="0.25">
      <c r="A2178" s="180">
        <v>42359</v>
      </c>
      <c r="B2178">
        <v>1.9375572489999999</v>
      </c>
      <c r="C2178">
        <v>1.3821753295500001</v>
      </c>
      <c r="D2178" s="180">
        <v>42359</v>
      </c>
      <c r="E2178" s="173">
        <f t="shared" si="204"/>
        <v>0.40181727135212109</v>
      </c>
      <c r="F2178"/>
      <c r="M2178" s="180">
        <v>42359</v>
      </c>
      <c r="N2178">
        <v>15.374321611999999</v>
      </c>
      <c r="O2178">
        <v>17.9947090016</v>
      </c>
      <c r="P2178" s="180">
        <v>42359</v>
      </c>
      <c r="Q2178" s="173">
        <f t="shared" si="203"/>
        <v>-0.14561988134217727</v>
      </c>
      <c r="R2178"/>
    </row>
    <row r="2179" spans="1:18" x14ac:dyDescent="0.25">
      <c r="A2179" s="180">
        <v>42356</v>
      </c>
      <c r="B2179">
        <v>1.9220980160000001</v>
      </c>
      <c r="C2179">
        <v>1.3781292194000001</v>
      </c>
      <c r="D2179" s="180">
        <v>42356</v>
      </c>
      <c r="E2179" s="173">
        <f t="shared" si="204"/>
        <v>0.39471537860348765</v>
      </c>
      <c r="F2179"/>
      <c r="M2179" s="180">
        <v>42356</v>
      </c>
      <c r="N2179">
        <v>15.251654152</v>
      </c>
      <c r="O2179">
        <v>17.941293125849999</v>
      </c>
      <c r="P2179" s="180">
        <v>42356</v>
      </c>
      <c r="Q2179" s="173">
        <f t="shared" si="203"/>
        <v>-0.14991332870955321</v>
      </c>
      <c r="R2179"/>
    </row>
    <row r="2180" spans="1:18" x14ac:dyDescent="0.25">
      <c r="A2180" s="180">
        <v>42355</v>
      </c>
      <c r="B2180">
        <v>1.9811241799999999</v>
      </c>
      <c r="C2180">
        <v>1.41172175195</v>
      </c>
      <c r="D2180" s="180">
        <v>42355</v>
      </c>
      <c r="E2180" s="173">
        <f t="shared" si="204"/>
        <v>0.40333899174075116</v>
      </c>
      <c r="F2180"/>
      <c r="M2180" s="180">
        <v>42355</v>
      </c>
      <c r="N2180">
        <v>15.720020816</v>
      </c>
      <c r="O2180">
        <v>18.413933895349999</v>
      </c>
      <c r="P2180" s="180">
        <v>42355</v>
      </c>
      <c r="Q2180" s="173">
        <f t="shared" si="203"/>
        <v>-0.14629753178544225</v>
      </c>
      <c r="R2180"/>
    </row>
    <row r="2181" spans="1:18" x14ac:dyDescent="0.25">
      <c r="A2181" s="180">
        <v>42354</v>
      </c>
      <c r="B2181">
        <v>2.0059526459999999</v>
      </c>
      <c r="C2181">
        <v>1.4309578787999999</v>
      </c>
      <c r="D2181" s="180">
        <v>42354</v>
      </c>
      <c r="E2181" s="173">
        <f t="shared" si="204"/>
        <v>0.40182508214860252</v>
      </c>
      <c r="F2181"/>
      <c r="M2181" s="180">
        <v>42354</v>
      </c>
      <c r="N2181">
        <v>15.917032191000001</v>
      </c>
      <c r="O2181">
        <v>18.663123751600001</v>
      </c>
      <c r="P2181" s="180">
        <v>42354</v>
      </c>
      <c r="Q2181" s="173">
        <f t="shared" si="203"/>
        <v>-0.14713997491253714</v>
      </c>
      <c r="R2181"/>
    </row>
    <row r="2182" spans="1:18" x14ac:dyDescent="0.25">
      <c r="A2182" s="180">
        <v>42353</v>
      </c>
      <c r="B2182">
        <v>1.9708180239999999</v>
      </c>
      <c r="C2182">
        <v>1.4149341904499999</v>
      </c>
      <c r="D2182" s="180">
        <v>42353</v>
      </c>
      <c r="E2182" s="173">
        <f t="shared" si="204"/>
        <v>0.39286903751559571</v>
      </c>
      <c r="F2182"/>
      <c r="M2182" s="180">
        <v>42353</v>
      </c>
      <c r="N2182">
        <v>15.63824251</v>
      </c>
      <c r="O2182">
        <v>18.43044820275</v>
      </c>
      <c r="P2182" s="180">
        <v>42353</v>
      </c>
      <c r="Q2182" s="173">
        <f t="shared" si="203"/>
        <v>-0.15149960880134083</v>
      </c>
      <c r="R2182"/>
    </row>
    <row r="2183" spans="1:18" x14ac:dyDescent="0.25">
      <c r="A2183" s="180">
        <v>42352</v>
      </c>
      <c r="B2183">
        <v>1.9253772469999999</v>
      </c>
      <c r="C2183">
        <v>1.3792145177499999</v>
      </c>
      <c r="D2183" s="180">
        <v>42352</v>
      </c>
      <c r="E2183" s="173">
        <f t="shared" si="204"/>
        <v>0.3959954903469185</v>
      </c>
      <c r="F2183"/>
      <c r="M2183" s="180">
        <v>42352</v>
      </c>
      <c r="N2183">
        <v>15.277674522</v>
      </c>
      <c r="O2183">
        <v>17.941336467100001</v>
      </c>
      <c r="P2183" s="180">
        <v>42352</v>
      </c>
      <c r="Q2183" s="173">
        <f t="shared" si="203"/>
        <v>-0.14846507950979584</v>
      </c>
      <c r="R2183"/>
    </row>
    <row r="2184" spans="1:18" x14ac:dyDescent="0.25">
      <c r="A2184" s="180">
        <v>42349</v>
      </c>
      <c r="B2184">
        <v>1.9455210970000001</v>
      </c>
      <c r="C2184">
        <v>1.3813693353500001</v>
      </c>
      <c r="D2184" s="180">
        <v>42349</v>
      </c>
      <c r="E2184" s="173">
        <f t="shared" si="204"/>
        <v>0.40840038012502999</v>
      </c>
      <c r="F2184"/>
      <c r="M2184" s="180">
        <v>42349</v>
      </c>
      <c r="N2184">
        <v>15.437513939</v>
      </c>
      <c r="O2184">
        <v>17.977980817750002</v>
      </c>
      <c r="P2184" s="180">
        <v>42349</v>
      </c>
      <c r="Q2184" s="173">
        <f t="shared" si="203"/>
        <v>-0.14130991152475533</v>
      </c>
      <c r="R2184"/>
    </row>
    <row r="2185" spans="1:18" x14ac:dyDescent="0.25">
      <c r="A2185" s="180">
        <v>42348</v>
      </c>
      <c r="B2185">
        <v>1.9811241799999999</v>
      </c>
      <c r="C2185">
        <v>1.410767849</v>
      </c>
      <c r="D2185" s="180">
        <v>42348</v>
      </c>
      <c r="E2185" s="173">
        <f t="shared" si="204"/>
        <v>0.40428787160430957</v>
      </c>
      <c r="F2185"/>
      <c r="M2185" s="180">
        <v>42348</v>
      </c>
      <c r="N2185">
        <v>15.720020816</v>
      </c>
      <c r="O2185">
        <v>18.367690493649999</v>
      </c>
      <c r="P2185" s="180">
        <v>42348</v>
      </c>
      <c r="Q2185" s="173">
        <f t="shared" si="203"/>
        <v>-0.14414820842965206</v>
      </c>
      <c r="R2185"/>
    </row>
    <row r="2186" spans="1:18" x14ac:dyDescent="0.25">
      <c r="A2186" s="180">
        <v>42347</v>
      </c>
      <c r="B2186">
        <v>1.9600434069999999</v>
      </c>
      <c r="C2186">
        <v>1.4056648857</v>
      </c>
      <c r="D2186" s="180">
        <v>42347</v>
      </c>
      <c r="E2186" s="173">
        <f t="shared" si="204"/>
        <v>0.39438882406451214</v>
      </c>
      <c r="F2186"/>
      <c r="M2186" s="180">
        <v>42347</v>
      </c>
      <c r="N2186">
        <v>15.552747008000001</v>
      </c>
      <c r="O2186">
        <v>18.2774863068</v>
      </c>
      <c r="P2186" s="180">
        <v>42347</v>
      </c>
      <c r="Q2186" s="173">
        <f t="shared" si="203"/>
        <v>-0.14907625988953857</v>
      </c>
      <c r="R2186"/>
    </row>
    <row r="2187" spans="1:18" x14ac:dyDescent="0.25">
      <c r="A2187" s="180">
        <v>42346</v>
      </c>
      <c r="B2187">
        <v>1.9834664879999999</v>
      </c>
      <c r="C2187">
        <v>1.42906033775</v>
      </c>
      <c r="D2187" s="180">
        <v>42346</v>
      </c>
      <c r="E2187" s="173">
        <f t="shared" si="204"/>
        <v>0.38795153402892063</v>
      </c>
      <c r="F2187"/>
      <c r="M2187" s="180">
        <v>42346</v>
      </c>
      <c r="N2187">
        <v>15.738606795000001</v>
      </c>
      <c r="O2187">
        <v>18.564237992799999</v>
      </c>
      <c r="P2187" s="180">
        <v>42346</v>
      </c>
      <c r="Q2187" s="173">
        <f t="shared" si="203"/>
        <v>-0.15220830496225582</v>
      </c>
      <c r="R2187"/>
    </row>
    <row r="2188" spans="1:18" x14ac:dyDescent="0.25">
      <c r="A2188" s="180">
        <v>42345</v>
      </c>
      <c r="B2188">
        <v>2.001736491</v>
      </c>
      <c r="C2188">
        <v>1.4565867982</v>
      </c>
      <c r="D2188" s="180">
        <v>42345</v>
      </c>
      <c r="E2188" s="173">
        <f t="shared" si="204"/>
        <v>0.37426516117932496</v>
      </c>
      <c r="F2188"/>
      <c r="M2188" s="180">
        <v>42345</v>
      </c>
      <c r="N2188">
        <v>15.883577429000001</v>
      </c>
      <c r="O2188">
        <v>18.92467334505</v>
      </c>
      <c r="P2188" s="180">
        <v>42345</v>
      </c>
      <c r="Q2188" s="173">
        <f t="shared" si="203"/>
        <v>-0.16069476395191984</v>
      </c>
      <c r="R2188"/>
    </row>
    <row r="2189" spans="1:18" x14ac:dyDescent="0.25">
      <c r="A2189" s="180">
        <v>42342</v>
      </c>
      <c r="B2189">
        <v>2.041087267</v>
      </c>
      <c r="C2189">
        <v>1.48416026625</v>
      </c>
      <c r="D2189" s="180">
        <v>42342</v>
      </c>
      <c r="E2189" s="173">
        <f t="shared" si="204"/>
        <v>0.37524721110960413</v>
      </c>
      <c r="F2189"/>
      <c r="M2189" s="180">
        <v>42342</v>
      </c>
      <c r="N2189">
        <v>16.195821872</v>
      </c>
      <c r="O2189">
        <v>19.291855992750001</v>
      </c>
      <c r="P2189" s="180">
        <v>42342</v>
      </c>
      <c r="Q2189" s="173">
        <f t="shared" si="203"/>
        <v>-0.16048399500356578</v>
      </c>
      <c r="R2189"/>
    </row>
    <row r="2190" spans="1:18" x14ac:dyDescent="0.25">
      <c r="A2190" s="180">
        <v>42341</v>
      </c>
      <c r="B2190">
        <v>1.9900249510000001</v>
      </c>
      <c r="C2190">
        <v>1.4523524050000001</v>
      </c>
      <c r="D2190" s="180">
        <v>42341</v>
      </c>
      <c r="E2190" s="173">
        <f t="shared" si="204"/>
        <v>0.37020804602860835</v>
      </c>
      <c r="F2190"/>
      <c r="M2190" s="180">
        <v>42341</v>
      </c>
      <c r="N2190">
        <v>15.790647535</v>
      </c>
      <c r="O2190">
        <v>18.8739203011</v>
      </c>
      <c r="P2190" s="180">
        <v>42341</v>
      </c>
      <c r="Q2190" s="173">
        <f t="shared" si="203"/>
        <v>-0.16336154423203231</v>
      </c>
      <c r="R2190"/>
    </row>
    <row r="2191" spans="1:18" x14ac:dyDescent="0.25">
      <c r="A2191" s="180">
        <v>42340</v>
      </c>
      <c r="B2191">
        <v>2.0181326479999999</v>
      </c>
      <c r="C2191">
        <v>1.47407996205</v>
      </c>
      <c r="D2191" s="180">
        <v>42340</v>
      </c>
      <c r="E2191" s="173">
        <f t="shared" si="204"/>
        <v>0.36907949362081205</v>
      </c>
      <c r="F2191"/>
      <c r="M2191" s="180">
        <v>42340</v>
      </c>
      <c r="N2191">
        <v>16.013679280000002</v>
      </c>
      <c r="O2191">
        <v>19.141995925250001</v>
      </c>
      <c r="P2191" s="180">
        <v>42340</v>
      </c>
      <c r="Q2191" s="173">
        <f t="shared" si="203"/>
        <v>-0.16342687865289274</v>
      </c>
      <c r="R2191"/>
    </row>
    <row r="2192" spans="1:18" x14ac:dyDescent="0.25">
      <c r="A2192" s="180">
        <v>42339</v>
      </c>
      <c r="B2192">
        <v>2.0434295750000002</v>
      </c>
      <c r="C2192">
        <v>1.4988386243</v>
      </c>
      <c r="D2192" s="180">
        <v>42339</v>
      </c>
      <c r="E2192" s="173">
        <f t="shared" si="204"/>
        <v>0.36334195147548959</v>
      </c>
      <c r="F2192"/>
      <c r="M2192" s="180">
        <v>42339</v>
      </c>
      <c r="N2192">
        <v>16.214407851000001</v>
      </c>
      <c r="O2192">
        <v>19.44069359525</v>
      </c>
      <c r="P2192" s="180">
        <v>42339</v>
      </c>
      <c r="Q2192" s="173">
        <f t="shared" si="203"/>
        <v>-0.16595527975597985</v>
      </c>
      <c r="R2192"/>
    </row>
    <row r="2193" spans="1:18" x14ac:dyDescent="0.25">
      <c r="A2193" s="180">
        <v>42338</v>
      </c>
      <c r="B2193">
        <v>2.032186496</v>
      </c>
      <c r="C2193">
        <v>1.49287280495</v>
      </c>
      <c r="D2193" s="180">
        <v>42338</v>
      </c>
      <c r="E2193" s="173">
        <f t="shared" si="204"/>
        <v>0.3612589694592655</v>
      </c>
      <c r="F2193"/>
      <c r="M2193" s="180">
        <v>42338</v>
      </c>
      <c r="N2193">
        <v>16.125195153</v>
      </c>
      <c r="O2193">
        <v>19.357069020299999</v>
      </c>
      <c r="P2193" s="180">
        <v>42338</v>
      </c>
      <c r="Q2193" s="173">
        <f t="shared" si="203"/>
        <v>-0.16696091045140629</v>
      </c>
      <c r="R2193"/>
    </row>
    <row r="2194" spans="1:18" x14ac:dyDescent="0.25">
      <c r="A2194" s="180">
        <v>42335</v>
      </c>
      <c r="B2194">
        <v>2.030781111</v>
      </c>
      <c r="C2194">
        <v>1.4891660072499999</v>
      </c>
      <c r="D2194" s="180">
        <v>42335</v>
      </c>
      <c r="E2194" s="173">
        <f t="shared" si="204"/>
        <v>0.36370364426339891</v>
      </c>
      <c r="F2194"/>
      <c r="M2194" s="180">
        <v>42335</v>
      </c>
      <c r="N2194">
        <v>16.114043565999999</v>
      </c>
      <c r="O2194">
        <v>19.323772411299998</v>
      </c>
      <c r="P2194" s="180">
        <v>42335</v>
      </c>
      <c r="Q2194" s="173">
        <f t="shared" si="203"/>
        <v>-0.16610260030919427</v>
      </c>
      <c r="R2194"/>
    </row>
    <row r="2195" spans="1:18" x14ac:dyDescent="0.25">
      <c r="A2195" s="180">
        <v>42333</v>
      </c>
      <c r="B2195">
        <v>2.0284388029999998</v>
      </c>
      <c r="C2195">
        <v>1.4874321166</v>
      </c>
      <c r="D2195" s="180">
        <v>42333</v>
      </c>
      <c r="E2195" s="173">
        <f t="shared" si="204"/>
        <v>0.36371857267452512</v>
      </c>
      <c r="F2195"/>
      <c r="M2195" s="180">
        <v>42333</v>
      </c>
      <c r="N2195">
        <v>16.095457586999999</v>
      </c>
      <c r="O2195">
        <v>19.292603679100001</v>
      </c>
      <c r="P2195" s="180">
        <v>42333</v>
      </c>
      <c r="Q2195" s="173">
        <f t="shared" si="203"/>
        <v>-0.16571874617232324</v>
      </c>
      <c r="R2195"/>
    </row>
    <row r="2196" spans="1:18" x14ac:dyDescent="0.25">
      <c r="A2196" s="180">
        <v>42332</v>
      </c>
      <c r="B2196">
        <v>2.0237541870000002</v>
      </c>
      <c r="C2196">
        <v>1.4860658549500001</v>
      </c>
      <c r="D2196" s="180">
        <v>42332</v>
      </c>
      <c r="E2196" s="173">
        <f t="shared" si="204"/>
        <v>0.36181998951055305</v>
      </c>
      <c r="F2196"/>
      <c r="M2196" s="180">
        <v>42332</v>
      </c>
      <c r="N2196">
        <v>16.058285629</v>
      </c>
      <c r="O2196">
        <v>19.279660962249999</v>
      </c>
      <c r="P2196" s="180">
        <v>42332</v>
      </c>
      <c r="Q2196" s="173">
        <f t="shared" si="203"/>
        <v>-0.16708672105580707</v>
      </c>
      <c r="R2196"/>
    </row>
    <row r="2197" spans="1:18" x14ac:dyDescent="0.25">
      <c r="A2197" s="180">
        <v>42331</v>
      </c>
      <c r="B2197">
        <v>2.001736491</v>
      </c>
      <c r="C2197">
        <v>1.4767712538</v>
      </c>
      <c r="D2197" s="180">
        <v>42331</v>
      </c>
      <c r="E2197" s="173">
        <f t="shared" si="204"/>
        <v>0.35548175511215385</v>
      </c>
      <c r="F2197"/>
      <c r="M2197" s="180">
        <v>42331</v>
      </c>
      <c r="N2197">
        <v>15.883577429000001</v>
      </c>
      <c r="O2197">
        <v>19.158392537649998</v>
      </c>
      <c r="P2197" s="180">
        <v>42331</v>
      </c>
      <c r="Q2197" s="173">
        <f t="shared" si="203"/>
        <v>-0.17093370971569477</v>
      </c>
      <c r="R2197"/>
    </row>
    <row r="2198" spans="1:18" x14ac:dyDescent="0.25">
      <c r="A2198" s="180">
        <v>42328</v>
      </c>
      <c r="B2198">
        <v>1.99283572</v>
      </c>
      <c r="C2198">
        <v>1.4763751086500001</v>
      </c>
      <c r="D2198" s="180">
        <v>42328</v>
      </c>
      <c r="E2198" s="173">
        <f t="shared" si="204"/>
        <v>0.34981666131058814</v>
      </c>
      <c r="F2198"/>
      <c r="M2198" s="180">
        <v>42328</v>
      </c>
      <c r="N2198">
        <v>15.812950710000001</v>
      </c>
      <c r="O2198">
        <v>19.183354500899998</v>
      </c>
      <c r="P2198" s="180">
        <v>42328</v>
      </c>
      <c r="Q2198" s="173">
        <f t="shared" si="203"/>
        <v>-0.1756941827218943</v>
      </c>
      <c r="R2198"/>
    </row>
    <row r="2199" spans="1:18" x14ac:dyDescent="0.25">
      <c r="A2199" s="180">
        <v>42327</v>
      </c>
      <c r="B2199">
        <v>1.9773764869999999</v>
      </c>
      <c r="C2199">
        <v>1.4721235965499999</v>
      </c>
      <c r="D2199" s="180">
        <v>42327</v>
      </c>
      <c r="E2199" s="173">
        <f t="shared" si="204"/>
        <v>0.34321363480219125</v>
      </c>
      <c r="F2199"/>
      <c r="M2199" s="180">
        <v>42327</v>
      </c>
      <c r="N2199">
        <v>15.69028325</v>
      </c>
      <c r="O2199">
        <v>19.134082359400001</v>
      </c>
      <c r="P2199" s="180">
        <v>42327</v>
      </c>
      <c r="Q2199" s="173">
        <f t="shared" si="203"/>
        <v>-0.17998245459146178</v>
      </c>
      <c r="R2199"/>
    </row>
    <row r="2200" spans="1:18" x14ac:dyDescent="0.25">
      <c r="A2200" s="180">
        <v>42326</v>
      </c>
      <c r="B2200">
        <v>1.97550264</v>
      </c>
      <c r="C2200">
        <v>1.4724879602500001</v>
      </c>
      <c r="D2200" s="180">
        <v>42326</v>
      </c>
      <c r="E2200" s="173">
        <f t="shared" si="204"/>
        <v>0.34160868769656882</v>
      </c>
      <c r="F2200"/>
      <c r="M2200" s="180">
        <v>42326</v>
      </c>
      <c r="N2200">
        <v>15.675414467</v>
      </c>
      <c r="O2200">
        <v>19.144212914800001</v>
      </c>
      <c r="P2200" s="180">
        <v>42326</v>
      </c>
      <c r="Q2200" s="173">
        <f t="shared" si="203"/>
        <v>-0.18119305626392945</v>
      </c>
      <c r="R2200"/>
    </row>
    <row r="2201" spans="1:18" x14ac:dyDescent="0.25">
      <c r="A2201" s="180">
        <v>42325</v>
      </c>
      <c r="B2201">
        <v>1.9314672479999999</v>
      </c>
      <c r="C2201">
        <v>1.45278247525</v>
      </c>
      <c r="D2201" s="180">
        <v>42325</v>
      </c>
      <c r="E2201" s="173">
        <f t="shared" si="204"/>
        <v>0.32949514528499946</v>
      </c>
      <c r="F2201"/>
      <c r="M2201" s="180">
        <v>42325</v>
      </c>
      <c r="N2201">
        <v>15.325998067</v>
      </c>
      <c r="O2201">
        <v>18.87457181025</v>
      </c>
      <c r="P2201" s="180">
        <v>42325</v>
      </c>
      <c r="Q2201" s="173">
        <f t="shared" si="203"/>
        <v>-0.18800817199587627</v>
      </c>
      <c r="R2201"/>
    </row>
    <row r="2202" spans="1:18" x14ac:dyDescent="0.25">
      <c r="A2202" s="180">
        <v>42324</v>
      </c>
      <c r="B2202">
        <v>1.9197557080000001</v>
      </c>
      <c r="C2202">
        <v>1.4498153013999999</v>
      </c>
      <c r="D2202" s="180">
        <v>42324</v>
      </c>
      <c r="E2202" s="173">
        <f t="shared" si="204"/>
        <v>0.3241381203151924</v>
      </c>
      <c r="F2202"/>
      <c r="M2202" s="180">
        <v>42324</v>
      </c>
      <c r="N2202">
        <v>15.233068172999999</v>
      </c>
      <c r="O2202">
        <v>18.841666211349999</v>
      </c>
      <c r="P2202" s="180">
        <v>42324</v>
      </c>
      <c r="Q2202" s="173">
        <f t="shared" si="203"/>
        <v>-0.19152223576576377</v>
      </c>
      <c r="R2202"/>
    </row>
    <row r="2203" spans="1:18" x14ac:dyDescent="0.25">
      <c r="A2203" s="180">
        <v>42321</v>
      </c>
      <c r="B2203">
        <v>1.9019541659999999</v>
      </c>
      <c r="C2203">
        <v>1.4346269250999999</v>
      </c>
      <c r="D2203" s="180">
        <v>42321</v>
      </c>
      <c r="E2203" s="173">
        <f t="shared" si="204"/>
        <v>0.32574827136150758</v>
      </c>
      <c r="F2203"/>
      <c r="M2203" s="180">
        <v>42321</v>
      </c>
      <c r="N2203">
        <v>15.091814735</v>
      </c>
      <c r="O2203">
        <v>18.64868279365</v>
      </c>
      <c r="P2203" s="180">
        <v>42321</v>
      </c>
      <c r="Q2203" s="173">
        <f t="shared" si="203"/>
        <v>-0.19073025682334718</v>
      </c>
      <c r="R2203"/>
    </row>
    <row r="2204" spans="1:18" x14ac:dyDescent="0.25">
      <c r="A2204" s="180">
        <v>42320</v>
      </c>
      <c r="B2204">
        <v>1.913665707</v>
      </c>
      <c r="C2204">
        <v>1.4520156247</v>
      </c>
      <c r="D2204" s="180">
        <v>42320</v>
      </c>
      <c r="E2204" s="173">
        <f t="shared" si="204"/>
        <v>0.31793740676542737</v>
      </c>
      <c r="F2204"/>
      <c r="M2204" s="180">
        <v>42320</v>
      </c>
      <c r="N2204">
        <v>15.184744629000001</v>
      </c>
      <c r="O2204">
        <v>18.861118298299999</v>
      </c>
      <c r="P2204" s="180">
        <v>42320</v>
      </c>
      <c r="Q2204" s="173">
        <f t="shared" si="203"/>
        <v>-0.19491811732241557</v>
      </c>
      <c r="R2204"/>
    </row>
    <row r="2205" spans="1:18" x14ac:dyDescent="0.25">
      <c r="A2205" s="180">
        <v>42319</v>
      </c>
      <c r="B2205">
        <v>1.9581695610000001</v>
      </c>
      <c r="C2205">
        <v>1.4860102018000001</v>
      </c>
      <c r="D2205" s="180">
        <v>42319</v>
      </c>
      <c r="E2205" s="173">
        <f t="shared" si="204"/>
        <v>0.31773628379406454</v>
      </c>
      <c r="F2205"/>
      <c r="M2205" s="180">
        <v>42319</v>
      </c>
      <c r="N2205">
        <v>15.537878225</v>
      </c>
      <c r="O2205">
        <v>19.30476844895</v>
      </c>
      <c r="P2205" s="180">
        <v>42319</v>
      </c>
      <c r="Q2205" s="173">
        <f t="shared" si="203"/>
        <v>-0.19512744915388425</v>
      </c>
      <c r="R2205"/>
    </row>
    <row r="2206" spans="1:18" x14ac:dyDescent="0.25">
      <c r="A2206" s="180">
        <v>42318</v>
      </c>
      <c r="B2206">
        <v>1.9567641760000001</v>
      </c>
      <c r="C2206">
        <v>1.49345384145</v>
      </c>
      <c r="D2206" s="180">
        <v>42318</v>
      </c>
      <c r="E2206" s="173">
        <f t="shared" si="204"/>
        <v>0.31022742162567962</v>
      </c>
      <c r="F2206"/>
      <c r="M2206" s="180">
        <v>42318</v>
      </c>
      <c r="N2206">
        <v>15.526726636999999</v>
      </c>
      <c r="O2206">
        <v>19.419140199299999</v>
      </c>
      <c r="P2206" s="180">
        <v>42318</v>
      </c>
      <c r="Q2206" s="173">
        <f t="shared" si="203"/>
        <v>-0.2004421165073163</v>
      </c>
      <c r="R2206"/>
    </row>
    <row r="2207" spans="1:18" x14ac:dyDescent="0.25">
      <c r="A2207" s="180">
        <v>42317</v>
      </c>
      <c r="B2207">
        <v>2.026096495</v>
      </c>
      <c r="C2207">
        <v>1.4878377067499999</v>
      </c>
      <c r="D2207" s="180">
        <v>42317</v>
      </c>
      <c r="E2207" s="173">
        <f t="shared" si="204"/>
        <v>0.36177251444027503</v>
      </c>
      <c r="F2207"/>
      <c r="M2207" s="180">
        <v>42317</v>
      </c>
      <c r="N2207">
        <v>16.076871608000001</v>
      </c>
      <c r="O2207">
        <v>19.3218225056</v>
      </c>
      <c r="P2207" s="180">
        <v>42317</v>
      </c>
      <c r="Q2207" s="173">
        <f t="shared" si="203"/>
        <v>-0.16794227856401861</v>
      </c>
      <c r="R2207"/>
    </row>
    <row r="2208" spans="1:18" x14ac:dyDescent="0.25">
      <c r="A2208" s="180">
        <v>42314</v>
      </c>
      <c r="B2208">
        <v>2.0818978399999999</v>
      </c>
      <c r="C2208">
        <v>1.5105567613999999</v>
      </c>
      <c r="D2208" s="180">
        <v>42314</v>
      </c>
      <c r="E2208" s="173">
        <f t="shared" si="204"/>
        <v>0.3782321149391798</v>
      </c>
      <c r="F2208"/>
      <c r="M2208" s="180">
        <v>42314</v>
      </c>
      <c r="N2208">
        <v>16.243977140999998</v>
      </c>
      <c r="O2208">
        <v>19.685453232499999</v>
      </c>
      <c r="P2208" s="180">
        <v>42314</v>
      </c>
      <c r="Q2208" s="173">
        <f t="shared" si="203"/>
        <v>-0.17482330992604442</v>
      </c>
      <c r="R2208"/>
    </row>
    <row r="2209" spans="1:18" x14ac:dyDescent="0.25">
      <c r="A2209" s="180">
        <v>42313</v>
      </c>
      <c r="B2209">
        <v>1.9952518269999999</v>
      </c>
      <c r="C2209">
        <v>1.4826873378500001</v>
      </c>
      <c r="D2209" s="180">
        <v>42313</v>
      </c>
      <c r="E2209" s="173">
        <f t="shared" si="204"/>
        <v>0.34569964689470817</v>
      </c>
      <c r="F2209"/>
      <c r="M2209" s="180">
        <v>42313</v>
      </c>
      <c r="N2209">
        <v>15.567922907</v>
      </c>
      <c r="O2209">
        <v>19.681297510450001</v>
      </c>
      <c r="P2209" s="180">
        <v>42313</v>
      </c>
      <c r="Q2209" s="173">
        <f t="shared" si="203"/>
        <v>-0.20899915776721326</v>
      </c>
      <c r="R2209"/>
    </row>
    <row r="2210" spans="1:18" x14ac:dyDescent="0.25">
      <c r="A2210" s="180">
        <v>42312</v>
      </c>
      <c r="B2210">
        <v>1.9631784409999999</v>
      </c>
      <c r="C2210">
        <v>1.4634727401500001</v>
      </c>
      <c r="D2210" s="180">
        <v>42312</v>
      </c>
      <c r="E2210" s="173">
        <f t="shared" si="204"/>
        <v>0.34145200463302244</v>
      </c>
      <c r="F2210"/>
      <c r="M2210" s="180">
        <v>42312</v>
      </c>
      <c r="N2210">
        <v>15.317670787999999</v>
      </c>
      <c r="O2210">
        <v>19.428225908600002</v>
      </c>
      <c r="P2210" s="180">
        <v>42312</v>
      </c>
      <c r="Q2210" s="173">
        <f t="shared" si="203"/>
        <v>-0.21157645273109804</v>
      </c>
      <c r="R2210"/>
    </row>
    <row r="2211" spans="1:18" x14ac:dyDescent="0.25">
      <c r="A2211" s="180">
        <v>42311</v>
      </c>
      <c r="B2211">
        <v>1.9564765399999999</v>
      </c>
      <c r="C2211">
        <v>1.4593187093</v>
      </c>
      <c r="D2211" s="180">
        <v>42311</v>
      </c>
      <c r="E2211" s="173">
        <f t="shared" si="204"/>
        <v>0.34067803525829843</v>
      </c>
      <c r="F2211"/>
      <c r="M2211" s="180">
        <v>42311</v>
      </c>
      <c r="N2211">
        <v>15.265379299999999</v>
      </c>
      <c r="O2211">
        <v>19.357743040950002</v>
      </c>
      <c r="P2211" s="180">
        <v>42311</v>
      </c>
      <c r="Q2211" s="173">
        <f t="shared" si="203"/>
        <v>-0.21140707014722132</v>
      </c>
      <c r="R2211"/>
    </row>
    <row r="2212" spans="1:18" x14ac:dyDescent="0.25">
      <c r="A2212" s="180">
        <v>42310</v>
      </c>
      <c r="B2212">
        <v>1.9660506849999999</v>
      </c>
      <c r="C2212">
        <v>1.4608500812</v>
      </c>
      <c r="D2212" s="180">
        <v>42310</v>
      </c>
      <c r="E2212" s="173">
        <f t="shared" si="204"/>
        <v>0.34582645426901581</v>
      </c>
      <c r="F2212"/>
      <c r="M2212" s="180">
        <v>42310</v>
      </c>
      <c r="N2212">
        <v>15.340081424999999</v>
      </c>
      <c r="O2212">
        <v>19.400243069449999</v>
      </c>
      <c r="P2212" s="180">
        <v>42310</v>
      </c>
      <c r="Q2212" s="173">
        <f t="shared" si="203"/>
        <v>-0.20928406050971743</v>
      </c>
      <c r="R2212"/>
    </row>
    <row r="2213" spans="1:18" x14ac:dyDescent="0.25">
      <c r="A2213" s="180">
        <v>42307</v>
      </c>
      <c r="B2213">
        <v>1.9334985920000001</v>
      </c>
      <c r="C2213">
        <v>1.4531773505000001</v>
      </c>
      <c r="D2213" s="180">
        <v>42307</v>
      </c>
      <c r="E2213" s="173">
        <f t="shared" si="204"/>
        <v>0.3305317422782113</v>
      </c>
      <c r="F2213"/>
      <c r="M2213" s="180">
        <v>42307</v>
      </c>
      <c r="N2213">
        <v>15.086094199</v>
      </c>
      <c r="O2213">
        <v>19.204582784500001</v>
      </c>
      <c r="P2213" s="180">
        <v>42307</v>
      </c>
      <c r="Q2213" s="173">
        <f t="shared" si="203"/>
        <v>-0.21445342664897826</v>
      </c>
      <c r="R2213"/>
    </row>
    <row r="2214" spans="1:18" x14ac:dyDescent="0.25">
      <c r="A2214" s="180">
        <v>42306</v>
      </c>
      <c r="B2214">
        <v>1.979454488</v>
      </c>
      <c r="C2214">
        <v>1.4841085119499999</v>
      </c>
      <c r="D2214" s="180">
        <v>42306</v>
      </c>
      <c r="E2214" s="173">
        <f t="shared" si="204"/>
        <v>0.33376668354199723</v>
      </c>
      <c r="F2214"/>
      <c r="M2214" s="180">
        <v>42306</v>
      </c>
      <c r="N2214">
        <v>15.444664401000001</v>
      </c>
      <c r="O2214">
        <v>19.592367326550001</v>
      </c>
      <c r="P2214" s="180">
        <v>42306</v>
      </c>
      <c r="Q2214" s="173">
        <f t="shared" si="203"/>
        <v>-0.21169993683863647</v>
      </c>
      <c r="R2214"/>
    </row>
    <row r="2215" spans="1:18" x14ac:dyDescent="0.25">
      <c r="A2215" s="180">
        <v>42305</v>
      </c>
      <c r="B2215">
        <v>1.9909434619999999</v>
      </c>
      <c r="C2215">
        <v>1.5014129301500001</v>
      </c>
      <c r="D2215" s="180">
        <v>42305</v>
      </c>
      <c r="E2215" s="173">
        <f t="shared" si="204"/>
        <v>0.32604656721658365</v>
      </c>
      <c r="F2215"/>
      <c r="M2215" s="180">
        <v>42305</v>
      </c>
      <c r="N2215">
        <v>15.534306951</v>
      </c>
      <c r="O2215">
        <v>19.76458251195</v>
      </c>
      <c r="P2215" s="180">
        <v>42305</v>
      </c>
      <c r="Q2215" s="173">
        <f t="shared" si="203"/>
        <v>-0.21403313519991146</v>
      </c>
      <c r="R2215"/>
    </row>
    <row r="2216" spans="1:18" x14ac:dyDescent="0.25">
      <c r="A2216" s="180">
        <v>42304</v>
      </c>
      <c r="B2216">
        <v>1.9038187419999999</v>
      </c>
      <c r="C2216">
        <v>1.45003494645</v>
      </c>
      <c r="D2216" s="180">
        <v>42304</v>
      </c>
      <c r="E2216" s="173">
        <f t="shared" si="204"/>
        <v>0.31294679942780762</v>
      </c>
      <c r="F2216"/>
      <c r="M2216" s="180">
        <v>42304</v>
      </c>
      <c r="N2216">
        <v>14.854517611</v>
      </c>
      <c r="O2216">
        <v>19.050789780550001</v>
      </c>
      <c r="P2216" s="180">
        <v>42304</v>
      </c>
      <c r="Q2216" s="173">
        <f t="shared" si="203"/>
        <v>-0.22026762238666903</v>
      </c>
      <c r="R2216"/>
    </row>
    <row r="2217" spans="1:18" x14ac:dyDescent="0.25">
      <c r="A2217" s="180">
        <v>42303</v>
      </c>
      <c r="B2217">
        <v>1.925839275</v>
      </c>
      <c r="C2217">
        <v>1.46554582775</v>
      </c>
      <c r="D2217" s="180">
        <v>42303</v>
      </c>
      <c r="E2217" s="173">
        <f t="shared" si="204"/>
        <v>0.31407646116169019</v>
      </c>
      <c r="F2217"/>
      <c r="M2217" s="180">
        <v>42303</v>
      </c>
      <c r="N2217">
        <v>15.026332499</v>
      </c>
      <c r="O2217">
        <v>19.175369571400001</v>
      </c>
      <c r="P2217" s="180">
        <v>42303</v>
      </c>
      <c r="Q2217" s="173">
        <f t="shared" si="203"/>
        <v>-0.21637325199657562</v>
      </c>
      <c r="R2217"/>
    </row>
    <row r="2218" spans="1:18" x14ac:dyDescent="0.25">
      <c r="A2218" s="180">
        <v>42300</v>
      </c>
      <c r="B2218">
        <v>1.9334985920000001</v>
      </c>
      <c r="C2218">
        <v>1.47167148955</v>
      </c>
      <c r="D2218" s="180">
        <v>42300</v>
      </c>
      <c r="E2218" s="173">
        <f t="shared" si="204"/>
        <v>0.313811272236588</v>
      </c>
      <c r="F2218"/>
      <c r="M2218" s="180">
        <v>42300</v>
      </c>
      <c r="N2218">
        <v>15.086094199</v>
      </c>
      <c r="O2218">
        <v>19.258425952300001</v>
      </c>
      <c r="P2218" s="180">
        <v>42300</v>
      </c>
      <c r="Q2218" s="173">
        <f t="shared" si="203"/>
        <v>-0.21664967654335776</v>
      </c>
      <c r="R2218"/>
    </row>
    <row r="2219" spans="1:18" x14ac:dyDescent="0.25">
      <c r="A2219" s="180">
        <v>42299</v>
      </c>
      <c r="B2219">
        <v>1.866958283</v>
      </c>
      <c r="C2219">
        <v>1.44073000985</v>
      </c>
      <c r="D2219" s="180">
        <v>42299</v>
      </c>
      <c r="E2219" s="173">
        <f t="shared" si="204"/>
        <v>0.29584187893356667</v>
      </c>
      <c r="F2219"/>
      <c r="M2219" s="180">
        <v>42299</v>
      </c>
      <c r="N2219">
        <v>14.566914429000001</v>
      </c>
      <c r="O2219">
        <v>18.853307681699999</v>
      </c>
      <c r="P2219" s="180">
        <v>42299</v>
      </c>
      <c r="Q2219" s="173">
        <f t="shared" si="203"/>
        <v>-0.22735497266936319</v>
      </c>
      <c r="R2219"/>
    </row>
    <row r="2220" spans="1:18" x14ac:dyDescent="0.25">
      <c r="A2220" s="180">
        <v>42298</v>
      </c>
      <c r="B2220">
        <v>1.8597776749999999</v>
      </c>
      <c r="C2220">
        <v>1.4194293674</v>
      </c>
      <c r="D2220" s="180">
        <v>42298</v>
      </c>
      <c r="E2220" s="173">
        <f t="shared" si="204"/>
        <v>0.31022910876262588</v>
      </c>
      <c r="F2220"/>
      <c r="M2220" s="180">
        <v>42298</v>
      </c>
      <c r="N2220">
        <v>14.510887835</v>
      </c>
      <c r="O2220">
        <v>18.592406997299999</v>
      </c>
      <c r="P2220" s="180">
        <v>42298</v>
      </c>
      <c r="Q2220" s="173">
        <f t="shared" si="203"/>
        <v>-0.21952613036562291</v>
      </c>
      <c r="R2220"/>
    </row>
    <row r="2221" spans="1:18" x14ac:dyDescent="0.25">
      <c r="A2221" s="180">
        <v>42297</v>
      </c>
      <c r="B2221">
        <v>1.8932871819999999</v>
      </c>
      <c r="C2221">
        <v>1.4435559665</v>
      </c>
      <c r="D2221" s="180">
        <v>42297</v>
      </c>
      <c r="E2221" s="173">
        <f t="shared" si="204"/>
        <v>0.31154401071847876</v>
      </c>
      <c r="F2221"/>
      <c r="M2221" s="180">
        <v>42297</v>
      </c>
      <c r="N2221">
        <v>14.772345273000001</v>
      </c>
      <c r="O2221">
        <v>18.929957365900002</v>
      </c>
      <c r="P2221" s="180">
        <v>42297</v>
      </c>
      <c r="Q2221" s="173">
        <f t="shared" si="203"/>
        <v>-0.21963135006259599</v>
      </c>
      <c r="R2221"/>
    </row>
    <row r="2222" spans="1:18" x14ac:dyDescent="0.25">
      <c r="A2222" s="180">
        <v>42296</v>
      </c>
      <c r="B2222">
        <v>1.867915698</v>
      </c>
      <c r="C2222">
        <v>1.42012981125</v>
      </c>
      <c r="D2222" s="180">
        <v>42296</v>
      </c>
      <c r="E2222" s="173">
        <f t="shared" si="204"/>
        <v>0.31531334896480928</v>
      </c>
      <c r="F2222"/>
      <c r="M2222" s="180">
        <v>42296</v>
      </c>
      <c r="N2222">
        <v>14.574384641</v>
      </c>
      <c r="O2222">
        <v>18.63523500805</v>
      </c>
      <c r="P2222" s="180">
        <v>42296</v>
      </c>
      <c r="Q2222" s="173">
        <f t="shared" si="203"/>
        <v>-0.21791248488660347</v>
      </c>
      <c r="R2222"/>
    </row>
    <row r="2223" spans="1:18" x14ac:dyDescent="0.25">
      <c r="A2223" s="180">
        <v>42293</v>
      </c>
      <c r="B2223">
        <v>1.854990602</v>
      </c>
      <c r="C2223">
        <v>1.4178760233000001</v>
      </c>
      <c r="D2223" s="180">
        <v>42293</v>
      </c>
      <c r="E2223" s="173">
        <f t="shared" si="204"/>
        <v>0.30828829285274784</v>
      </c>
      <c r="F2223"/>
      <c r="M2223" s="180">
        <v>42293</v>
      </c>
      <c r="N2223">
        <v>14.473536771999999</v>
      </c>
      <c r="O2223">
        <v>18.63263324015</v>
      </c>
      <c r="P2223" s="180">
        <v>42293</v>
      </c>
      <c r="Q2223" s="173">
        <f t="shared" si="203"/>
        <v>-0.22321571055173725</v>
      </c>
      <c r="R2223"/>
    </row>
    <row r="2224" spans="1:18" x14ac:dyDescent="0.25">
      <c r="A2224" s="180">
        <v>42292</v>
      </c>
      <c r="B2224">
        <v>1.8535544799999999</v>
      </c>
      <c r="C2224">
        <v>1.41529753945</v>
      </c>
      <c r="D2224" s="180">
        <v>42292</v>
      </c>
      <c r="E2224" s="173">
        <f t="shared" si="204"/>
        <v>0.30965710625082499</v>
      </c>
      <c r="F2224"/>
      <c r="M2224" s="180">
        <v>42292</v>
      </c>
      <c r="N2224">
        <v>14.462331452999999</v>
      </c>
      <c r="O2224">
        <v>18.660739575499999</v>
      </c>
      <c r="P2224" s="180">
        <v>42292</v>
      </c>
      <c r="Q2224" s="173">
        <f t="shared" si="203"/>
        <v>-0.22498615907014538</v>
      </c>
      <c r="R2224"/>
    </row>
    <row r="2225" spans="1:18" x14ac:dyDescent="0.25">
      <c r="A2225" s="180">
        <v>42291</v>
      </c>
      <c r="B2225">
        <v>1.8190875580000001</v>
      </c>
      <c r="C2225">
        <v>1.3929773133500001</v>
      </c>
      <c r="D2225" s="180">
        <v>42291</v>
      </c>
      <c r="E2225" s="173">
        <f t="shared" si="204"/>
        <v>0.30589891203988001</v>
      </c>
      <c r="F2225"/>
      <c r="M2225" s="180">
        <v>42291</v>
      </c>
      <c r="N2225">
        <v>14.193403802000001</v>
      </c>
      <c r="O2225">
        <v>18.396762398949999</v>
      </c>
      <c r="P2225" s="180">
        <v>42291</v>
      </c>
      <c r="Q2225" s="173">
        <f t="shared" si="203"/>
        <v>-0.22848360520163627</v>
      </c>
      <c r="R2225"/>
    </row>
    <row r="2226" spans="1:18" x14ac:dyDescent="0.25">
      <c r="A2226" s="180">
        <v>42290</v>
      </c>
      <c r="B2226">
        <v>1.857862846</v>
      </c>
      <c r="C2226">
        <v>1.4335815707499999</v>
      </c>
      <c r="D2226" s="180">
        <v>42290</v>
      </c>
      <c r="E2226" s="173">
        <f t="shared" si="204"/>
        <v>0.295958935233822</v>
      </c>
      <c r="F2226"/>
      <c r="M2226" s="180">
        <v>42290</v>
      </c>
      <c r="N2226">
        <v>14.495947409999999</v>
      </c>
      <c r="O2226">
        <v>18.91345871355</v>
      </c>
      <c r="P2226" s="180">
        <v>42290</v>
      </c>
      <c r="Q2226" s="173">
        <f t="shared" si="203"/>
        <v>-0.23356443527619844</v>
      </c>
      <c r="R2226"/>
    </row>
    <row r="2227" spans="1:18" x14ac:dyDescent="0.25">
      <c r="A2227" s="180">
        <v>42289</v>
      </c>
      <c r="B2227">
        <v>1.873181478</v>
      </c>
      <c r="C2227">
        <v>1.44204371205</v>
      </c>
      <c r="D2227" s="180">
        <v>42289</v>
      </c>
      <c r="E2227" s="173">
        <f t="shared" si="204"/>
        <v>0.29897690503230123</v>
      </c>
      <c r="F2227"/>
      <c r="M2227" s="180">
        <v>42289</v>
      </c>
      <c r="N2227">
        <v>14.61547081</v>
      </c>
      <c r="O2227">
        <v>19.025605285049998</v>
      </c>
      <c r="P2227" s="180">
        <v>42289</v>
      </c>
      <c r="Q2227" s="173">
        <f t="shared" si="203"/>
        <v>-0.2317999563732886</v>
      </c>
      <c r="R2227"/>
    </row>
    <row r="2228" spans="1:18" x14ac:dyDescent="0.25">
      <c r="A2228" s="180">
        <v>42286</v>
      </c>
      <c r="B2228">
        <v>1.8569054309999999</v>
      </c>
      <c r="C2228">
        <v>1.4316875903499999</v>
      </c>
      <c r="D2228" s="180">
        <v>42286</v>
      </c>
      <c r="E2228" s="173">
        <f t="shared" si="204"/>
        <v>0.29700462832540753</v>
      </c>
      <c r="F2228"/>
      <c r="M2228" s="180">
        <v>42286</v>
      </c>
      <c r="N2228">
        <v>14.488477197</v>
      </c>
      <c r="O2228">
        <v>18.900740653149999</v>
      </c>
      <c r="P2228" s="180">
        <v>42286</v>
      </c>
      <c r="Q2228" s="173">
        <f t="shared" si="203"/>
        <v>-0.23344394471730137</v>
      </c>
      <c r="R2228"/>
    </row>
    <row r="2229" spans="1:18" x14ac:dyDescent="0.25">
      <c r="A2229" s="180">
        <v>42285</v>
      </c>
      <c r="B2229">
        <v>1.8707879409999999</v>
      </c>
      <c r="C2229">
        <v>1.44595898425</v>
      </c>
      <c r="D2229" s="180">
        <v>42285</v>
      </c>
      <c r="E2229" s="173">
        <f t="shared" si="204"/>
        <v>0.29380429277553338</v>
      </c>
      <c r="F2229"/>
      <c r="M2229" s="180">
        <v>42285</v>
      </c>
      <c r="N2229">
        <v>14.596795279</v>
      </c>
      <c r="O2229">
        <v>19.087760939550002</v>
      </c>
      <c r="P2229" s="180">
        <v>42285</v>
      </c>
      <c r="Q2229" s="173">
        <f t="shared" si="203"/>
        <v>-0.23527985680314567</v>
      </c>
      <c r="R2229"/>
    </row>
    <row r="2230" spans="1:18" x14ac:dyDescent="0.25">
      <c r="A2230" s="180">
        <v>42284</v>
      </c>
      <c r="B2230">
        <v>1.8564267240000001</v>
      </c>
      <c r="C2230">
        <v>1.4355907110499999</v>
      </c>
      <c r="D2230" s="180">
        <v>42284</v>
      </c>
      <c r="E2230" s="173">
        <f t="shared" si="204"/>
        <v>0.29314484254512774</v>
      </c>
      <c r="F2230"/>
      <c r="M2230" s="180">
        <v>42284</v>
      </c>
      <c r="N2230">
        <v>14.484742090999999</v>
      </c>
      <c r="O2230">
        <v>18.969254839400001</v>
      </c>
      <c r="P2230" s="180">
        <v>42284</v>
      </c>
      <c r="Q2230" s="173">
        <f t="shared" si="203"/>
        <v>-0.23640953671440304</v>
      </c>
      <c r="R2230"/>
    </row>
    <row r="2231" spans="1:18" x14ac:dyDescent="0.25">
      <c r="A2231" s="180">
        <v>42283</v>
      </c>
      <c r="B2231">
        <v>1.808077291</v>
      </c>
      <c r="C2231">
        <v>1.4113293202499999</v>
      </c>
      <c r="D2231" s="180">
        <v>42283</v>
      </c>
      <c r="E2231" s="173">
        <f t="shared" si="204"/>
        <v>0.28111650842747393</v>
      </c>
      <c r="F2231"/>
      <c r="M2231" s="180">
        <v>42283</v>
      </c>
      <c r="N2231">
        <v>14.107496358000001</v>
      </c>
      <c r="O2231">
        <v>18.6805130889</v>
      </c>
      <c r="P2231" s="180">
        <v>42283</v>
      </c>
      <c r="Q2231" s="173">
        <f t="shared" si="203"/>
        <v>-0.24480145214091018</v>
      </c>
      <c r="R2231"/>
    </row>
    <row r="2232" spans="1:18" x14ac:dyDescent="0.25">
      <c r="A2232" s="180">
        <v>42282</v>
      </c>
      <c r="B2232">
        <v>1.832491361</v>
      </c>
      <c r="C2232">
        <v>1.4129304915500001</v>
      </c>
      <c r="D2232" s="180">
        <v>42282</v>
      </c>
      <c r="E2232" s="173">
        <f t="shared" si="204"/>
        <v>0.29694374348856828</v>
      </c>
      <c r="F2232"/>
      <c r="M2232" s="180">
        <v>42282</v>
      </c>
      <c r="N2232">
        <v>14.297986778</v>
      </c>
      <c r="O2232">
        <v>18.719320329649999</v>
      </c>
      <c r="P2232" s="180">
        <v>42282</v>
      </c>
      <c r="Q2232" s="173">
        <f t="shared" si="203"/>
        <v>-0.2361909232701648</v>
      </c>
      <c r="R2232"/>
    </row>
    <row r="2233" spans="1:18" x14ac:dyDescent="0.25">
      <c r="A2233" s="180">
        <v>42279</v>
      </c>
      <c r="B2233">
        <v>1.7965883170000001</v>
      </c>
      <c r="C2233">
        <v>1.38307729395</v>
      </c>
      <c r="D2233" s="180">
        <v>42279</v>
      </c>
      <c r="E2233" s="173">
        <f t="shared" si="204"/>
        <v>0.29897896875237767</v>
      </c>
      <c r="F2233"/>
      <c r="M2233" s="180">
        <v>42279</v>
      </c>
      <c r="N2233">
        <v>14.017853808</v>
      </c>
      <c r="O2233">
        <v>18.332998208999999</v>
      </c>
      <c r="P2233" s="180">
        <v>42279</v>
      </c>
      <c r="Q2233" s="173">
        <f t="shared" si="203"/>
        <v>-0.23537581533617438</v>
      </c>
      <c r="R2233"/>
    </row>
    <row r="2234" spans="1:18" x14ac:dyDescent="0.25">
      <c r="A2234" s="180">
        <v>42278</v>
      </c>
      <c r="B2234">
        <v>1.8439803349999999</v>
      </c>
      <c r="C2234">
        <v>1.3953716631499999</v>
      </c>
      <c r="D2234" s="180">
        <v>42278</v>
      </c>
      <c r="E2234" s="173">
        <f t="shared" si="204"/>
        <v>0.32149762224444378</v>
      </c>
      <c r="F2234"/>
      <c r="M2234" s="180">
        <v>42278</v>
      </c>
      <c r="N2234">
        <v>14.387629327999999</v>
      </c>
      <c r="O2234">
        <v>18.505973658199999</v>
      </c>
      <c r="P2234" s="180">
        <v>42278</v>
      </c>
      <c r="Q2234" s="173">
        <f t="shared" si="203"/>
        <v>-0.22254134833781958</v>
      </c>
      <c r="R2234"/>
    </row>
    <row r="2235" spans="1:18" x14ac:dyDescent="0.25">
      <c r="A2235" s="180">
        <v>42277</v>
      </c>
      <c r="B2235">
        <v>1.8391932630000001</v>
      </c>
      <c r="C2235">
        <v>1.3967931255499999</v>
      </c>
      <c r="D2235" s="180">
        <v>42277</v>
      </c>
      <c r="E2235" s="173">
        <f t="shared" si="204"/>
        <v>0.31672559762620617</v>
      </c>
      <c r="F2235"/>
      <c r="M2235" s="180">
        <v>42277</v>
      </c>
      <c r="N2235">
        <v>14.350278265</v>
      </c>
      <c r="O2235">
        <v>18.5281758006</v>
      </c>
      <c r="P2235" s="180">
        <v>42277</v>
      </c>
      <c r="Q2235" s="173">
        <f t="shared" si="203"/>
        <v>-0.22548887599958473</v>
      </c>
      <c r="R2235"/>
    </row>
    <row r="2236" spans="1:18" x14ac:dyDescent="0.25">
      <c r="A2236" s="180">
        <v>42276</v>
      </c>
      <c r="B2236">
        <v>1.7994605610000001</v>
      </c>
      <c r="C2236">
        <v>1.3779822126000001</v>
      </c>
      <c r="D2236" s="180">
        <v>42276</v>
      </c>
      <c r="E2236" s="173">
        <f t="shared" si="204"/>
        <v>0.30586632000477532</v>
      </c>
      <c r="F2236"/>
      <c r="M2236" s="180">
        <v>42276</v>
      </c>
      <c r="N2236">
        <v>14.040264446</v>
      </c>
      <c r="O2236">
        <v>18.276093928350001</v>
      </c>
      <c r="P2236" s="180">
        <v>42276</v>
      </c>
      <c r="Q2236" s="173">
        <f t="shared" si="203"/>
        <v>-0.23176886149503495</v>
      </c>
      <c r="R2236"/>
    </row>
    <row r="2237" spans="1:18" x14ac:dyDescent="0.25">
      <c r="A2237" s="180">
        <v>42275</v>
      </c>
      <c r="B2237">
        <v>1.8028115119999999</v>
      </c>
      <c r="C2237">
        <v>1.3750078283</v>
      </c>
      <c r="D2237" s="180">
        <v>42275</v>
      </c>
      <c r="E2237" s="173">
        <f t="shared" si="204"/>
        <v>0.31112818043292001</v>
      </c>
      <c r="F2237"/>
      <c r="M2237" s="180">
        <v>42275</v>
      </c>
      <c r="N2237">
        <v>14.066410189000001</v>
      </c>
      <c r="O2237">
        <v>18.2195271804</v>
      </c>
      <c r="P2237" s="180">
        <v>42275</v>
      </c>
      <c r="Q2237" s="173">
        <f t="shared" si="203"/>
        <v>-0.22794867014264744</v>
      </c>
      <c r="R2237"/>
    </row>
    <row r="2238" spans="1:18" x14ac:dyDescent="0.25">
      <c r="A2238" s="180">
        <v>42272</v>
      </c>
      <c r="B2238">
        <v>1.8535544799999999</v>
      </c>
      <c r="C2238">
        <v>1.3957425938000001</v>
      </c>
      <c r="D2238" s="180">
        <v>42272</v>
      </c>
      <c r="E2238" s="173">
        <f t="shared" si="204"/>
        <v>0.32800595771285962</v>
      </c>
      <c r="F2238"/>
      <c r="M2238" s="180">
        <v>42272</v>
      </c>
      <c r="N2238">
        <v>14.462331452999999</v>
      </c>
      <c r="O2238">
        <v>18.532547971349999</v>
      </c>
      <c r="P2238" s="180">
        <v>42272</v>
      </c>
      <c r="Q2238" s="173">
        <f t="shared" si="203"/>
        <v>-0.21962530595589258</v>
      </c>
      <c r="R2238"/>
    </row>
    <row r="2239" spans="1:18" x14ac:dyDescent="0.25">
      <c r="A2239" s="180">
        <v>42271</v>
      </c>
      <c r="B2239">
        <v>1.855948017</v>
      </c>
      <c r="C2239">
        <v>1.3847906753000001</v>
      </c>
      <c r="D2239" s="180">
        <v>42271</v>
      </c>
      <c r="E2239" s="173">
        <f t="shared" si="204"/>
        <v>0.34023722870456841</v>
      </c>
      <c r="F2239"/>
      <c r="M2239" s="180">
        <v>42271</v>
      </c>
      <c r="N2239">
        <v>14.481006985</v>
      </c>
      <c r="O2239">
        <v>18.356162715250001</v>
      </c>
      <c r="P2239" s="180">
        <v>42271</v>
      </c>
      <c r="Q2239" s="173">
        <f t="shared" ref="Q2239:Q2302" si="205">(N2239-O2239)/O2239</f>
        <v>-0.21110924926758162</v>
      </c>
      <c r="R2239"/>
    </row>
    <row r="2240" spans="1:18" x14ac:dyDescent="0.25">
      <c r="A2240" s="180">
        <v>42270</v>
      </c>
      <c r="B2240">
        <v>1.8382358480000001</v>
      </c>
      <c r="C2240">
        <v>1.3776117336</v>
      </c>
      <c r="D2240" s="180">
        <v>42270</v>
      </c>
      <c r="E2240" s="173">
        <f t="shared" ref="E2240:E2303" si="206">(B2240-C2240)/C2240</f>
        <v>0.33436425022040772</v>
      </c>
      <c r="F2240"/>
      <c r="M2240" s="180">
        <v>42270</v>
      </c>
      <c r="N2240">
        <v>14.342808053000001</v>
      </c>
      <c r="O2240">
        <v>18.276357659199999</v>
      </c>
      <c r="P2240" s="180">
        <v>42270</v>
      </c>
      <c r="Q2240" s="173">
        <f t="shared" si="205"/>
        <v>-0.21522612325437382</v>
      </c>
      <c r="R2240"/>
    </row>
    <row r="2241" spans="1:18" x14ac:dyDescent="0.25">
      <c r="A2241" s="180">
        <v>42269</v>
      </c>
      <c r="B2241">
        <v>1.836799727</v>
      </c>
      <c r="C2241">
        <v>1.36913015355</v>
      </c>
      <c r="D2241" s="180">
        <v>42269</v>
      </c>
      <c r="E2241" s="173">
        <f t="shared" si="206"/>
        <v>0.34158153060714175</v>
      </c>
      <c r="F2241"/>
      <c r="M2241" s="180">
        <v>42269</v>
      </c>
      <c r="N2241">
        <v>14.331602734000001</v>
      </c>
      <c r="O2241">
        <v>18.171513263950001</v>
      </c>
      <c r="P2241" s="180">
        <v>42269</v>
      </c>
      <c r="Q2241" s="173">
        <f t="shared" si="205"/>
        <v>-0.21131484616462295</v>
      </c>
      <c r="R2241"/>
    </row>
    <row r="2242" spans="1:18" x14ac:dyDescent="0.25">
      <c r="A2242" s="180">
        <v>42268</v>
      </c>
      <c r="B2242">
        <v>1.8502035299999999</v>
      </c>
      <c r="C2242">
        <v>1.3824060654999999</v>
      </c>
      <c r="D2242" s="180">
        <v>42268</v>
      </c>
      <c r="E2242" s="173">
        <f t="shared" si="206"/>
        <v>0.33839367185560143</v>
      </c>
      <c r="F2242"/>
      <c r="M2242" s="180">
        <v>42268</v>
      </c>
      <c r="N2242">
        <v>14.436185709</v>
      </c>
      <c r="O2242">
        <v>18.378091969650001</v>
      </c>
      <c r="P2242" s="180">
        <v>42268</v>
      </c>
      <c r="Q2242" s="173">
        <f t="shared" si="205"/>
        <v>-0.21448941855116158</v>
      </c>
      <c r="R2242"/>
    </row>
    <row r="2243" spans="1:18" x14ac:dyDescent="0.25">
      <c r="A2243" s="180">
        <v>42265</v>
      </c>
      <c r="B2243">
        <v>1.830097825</v>
      </c>
      <c r="C2243">
        <v>1.3630380467000001</v>
      </c>
      <c r="D2243" s="180">
        <v>42265</v>
      </c>
      <c r="E2243" s="173">
        <f t="shared" si="206"/>
        <v>0.34266085193350304</v>
      </c>
      <c r="F2243"/>
      <c r="M2243" s="180">
        <v>42265</v>
      </c>
      <c r="N2243">
        <v>14.279311246000001</v>
      </c>
      <c r="O2243">
        <v>18.13855166215</v>
      </c>
      <c r="P2243" s="180">
        <v>42265</v>
      </c>
      <c r="Q2243" s="173">
        <f t="shared" si="205"/>
        <v>-0.21276452982754609</v>
      </c>
      <c r="R2243"/>
    </row>
    <row r="2244" spans="1:18" x14ac:dyDescent="0.25">
      <c r="A2244" s="180">
        <v>42264</v>
      </c>
      <c r="B2244">
        <v>1.8856278660000001</v>
      </c>
      <c r="C2244">
        <v>1.3929723350500001</v>
      </c>
      <c r="D2244" s="180">
        <v>42264</v>
      </c>
      <c r="E2244" s="173">
        <f t="shared" si="206"/>
        <v>0.35367215741030233</v>
      </c>
      <c r="F2244"/>
      <c r="M2244" s="180">
        <v>42264</v>
      </c>
      <c r="N2244">
        <v>14.712583573</v>
      </c>
      <c r="O2244">
        <v>18.555122664750002</v>
      </c>
      <c r="P2244" s="180">
        <v>42264</v>
      </c>
      <c r="Q2244" s="173">
        <f t="shared" si="205"/>
        <v>-0.20708777630717826</v>
      </c>
      <c r="R2244"/>
    </row>
    <row r="2245" spans="1:18" x14ac:dyDescent="0.25">
      <c r="A2245" s="180">
        <v>42263</v>
      </c>
      <c r="B2245">
        <v>1.944030151</v>
      </c>
      <c r="C2245">
        <v>1.4218043675000001</v>
      </c>
      <c r="D2245" s="180">
        <v>42263</v>
      </c>
      <c r="E2245" s="173">
        <f t="shared" si="206"/>
        <v>0.36729791765814074</v>
      </c>
      <c r="F2245"/>
      <c r="M2245" s="180">
        <v>42263</v>
      </c>
      <c r="N2245">
        <v>15.168266536999999</v>
      </c>
      <c r="O2245">
        <v>18.955430464199999</v>
      </c>
      <c r="P2245" s="180">
        <v>42263</v>
      </c>
      <c r="Q2245" s="173">
        <f t="shared" si="205"/>
        <v>-0.19979308485516023</v>
      </c>
      <c r="R2245"/>
    </row>
    <row r="2246" spans="1:18" x14ac:dyDescent="0.25">
      <c r="A2246" s="180">
        <v>42262</v>
      </c>
      <c r="B2246">
        <v>1.927754105</v>
      </c>
      <c r="C2246">
        <v>1.41866395005</v>
      </c>
      <c r="D2246" s="180">
        <v>42262</v>
      </c>
      <c r="E2246" s="173">
        <f t="shared" si="206"/>
        <v>0.35885183022523226</v>
      </c>
      <c r="F2246"/>
      <c r="M2246" s="180">
        <v>42262</v>
      </c>
      <c r="N2246">
        <v>15.041272923999999</v>
      </c>
      <c r="O2246">
        <v>18.917143990500001</v>
      </c>
      <c r="P2246" s="180">
        <v>42262</v>
      </c>
      <c r="Q2246" s="173">
        <f t="shared" si="205"/>
        <v>-0.20488669264485301</v>
      </c>
      <c r="R2246"/>
    </row>
    <row r="2247" spans="1:18" x14ac:dyDescent="0.25">
      <c r="A2247" s="180">
        <v>42261</v>
      </c>
      <c r="B2247">
        <v>1.9109993510000001</v>
      </c>
      <c r="C2247">
        <v>1.3981961601499999</v>
      </c>
      <c r="D2247" s="180">
        <v>42261</v>
      </c>
      <c r="E2247" s="173">
        <f t="shared" si="206"/>
        <v>0.36676054867364682</v>
      </c>
      <c r="F2247"/>
      <c r="M2247" s="180">
        <v>42261</v>
      </c>
      <c r="N2247">
        <v>14.910544205000001</v>
      </c>
      <c r="O2247">
        <v>18.64425676315</v>
      </c>
      <c r="P2247" s="180">
        <v>42261</v>
      </c>
      <c r="Q2247" s="173">
        <f t="shared" si="205"/>
        <v>-0.20026073474431053</v>
      </c>
      <c r="R2247"/>
    </row>
    <row r="2248" spans="1:18" x14ac:dyDescent="0.25">
      <c r="A2248" s="180">
        <v>42258</v>
      </c>
      <c r="B2248">
        <v>1.9062122779999999</v>
      </c>
      <c r="C2248">
        <v>1.39320529735</v>
      </c>
      <c r="D2248" s="180">
        <v>42258</v>
      </c>
      <c r="E2248" s="173">
        <f t="shared" si="206"/>
        <v>0.36822066469728815</v>
      </c>
      <c r="F2248"/>
      <c r="M2248" s="180">
        <v>42258</v>
      </c>
      <c r="N2248">
        <v>14.873193142</v>
      </c>
      <c r="O2248">
        <v>18.57435431935</v>
      </c>
      <c r="P2248" s="180">
        <v>42258</v>
      </c>
      <c r="Q2248" s="173">
        <f t="shared" si="205"/>
        <v>-0.19926190239056021</v>
      </c>
      <c r="R2248"/>
    </row>
    <row r="2249" spans="1:18" x14ac:dyDescent="0.25">
      <c r="A2249" s="180">
        <v>42257</v>
      </c>
      <c r="B2249">
        <v>1.9071696929999999</v>
      </c>
      <c r="C2249">
        <v>1.3924047450999999</v>
      </c>
      <c r="D2249" s="180">
        <v>42257</v>
      </c>
      <c r="E2249" s="173">
        <f t="shared" si="206"/>
        <v>0.3696949107014359</v>
      </c>
      <c r="F2249"/>
      <c r="M2249" s="180">
        <v>42257</v>
      </c>
      <c r="N2249">
        <v>14.880663354999999</v>
      </c>
      <c r="O2249">
        <v>18.590617190250001</v>
      </c>
      <c r="P2249" s="180">
        <v>42257</v>
      </c>
      <c r="Q2249" s="173">
        <f t="shared" si="205"/>
        <v>-0.19956055236271103</v>
      </c>
      <c r="R2249"/>
    </row>
    <row r="2250" spans="1:18" x14ac:dyDescent="0.25">
      <c r="A2250" s="180">
        <v>42256</v>
      </c>
      <c r="B2250">
        <v>1.8865852809999999</v>
      </c>
      <c r="C2250">
        <v>1.3816688353</v>
      </c>
      <c r="D2250" s="180">
        <v>42256</v>
      </c>
      <c r="E2250" s="173">
        <f t="shared" si="206"/>
        <v>0.36543955599198857</v>
      </c>
      <c r="F2250"/>
      <c r="M2250" s="180">
        <v>42256</v>
      </c>
      <c r="N2250">
        <v>14.720053785999999</v>
      </c>
      <c r="O2250">
        <v>18.452577356399999</v>
      </c>
      <c r="P2250" s="180">
        <v>42256</v>
      </c>
      <c r="Q2250" s="173">
        <f t="shared" si="205"/>
        <v>-0.20227654372116369</v>
      </c>
      <c r="R2250"/>
    </row>
    <row r="2251" spans="1:18" x14ac:dyDescent="0.25">
      <c r="A2251" s="180">
        <v>42255</v>
      </c>
      <c r="B2251">
        <v>1.911956765</v>
      </c>
      <c r="C2251">
        <v>1.3915292127000001</v>
      </c>
      <c r="D2251" s="180">
        <v>42255</v>
      </c>
      <c r="E2251" s="173">
        <f t="shared" si="206"/>
        <v>0.37399685723464504</v>
      </c>
      <c r="F2251"/>
      <c r="M2251" s="180">
        <v>42255</v>
      </c>
      <c r="N2251">
        <v>14.918014418</v>
      </c>
      <c r="O2251">
        <v>18.6117610314</v>
      </c>
      <c r="P2251" s="180">
        <v>42255</v>
      </c>
      <c r="Q2251" s="173">
        <f t="shared" si="205"/>
        <v>-0.19846303674156685</v>
      </c>
      <c r="R2251"/>
    </row>
    <row r="2252" spans="1:18" x14ac:dyDescent="0.25">
      <c r="A2252" s="180">
        <v>42251</v>
      </c>
      <c r="B2252">
        <v>1.8597776749999999</v>
      </c>
      <c r="C2252">
        <v>1.3514699889499999</v>
      </c>
      <c r="D2252" s="180">
        <v>42251</v>
      </c>
      <c r="E2252" s="173">
        <f t="shared" si="206"/>
        <v>0.37611466788464937</v>
      </c>
      <c r="F2252"/>
      <c r="M2252" s="180">
        <v>42251</v>
      </c>
      <c r="N2252">
        <v>14.510887835</v>
      </c>
      <c r="O2252">
        <v>18.08953189955</v>
      </c>
      <c r="P2252" s="180">
        <v>42251</v>
      </c>
      <c r="Q2252" s="173">
        <f t="shared" si="205"/>
        <v>-0.19782955603395261</v>
      </c>
      <c r="R2252"/>
    </row>
    <row r="2253" spans="1:18" x14ac:dyDescent="0.25">
      <c r="A2253" s="180">
        <v>42250</v>
      </c>
      <c r="B2253">
        <v>1.8789259650000001</v>
      </c>
      <c r="C2253">
        <v>1.3609680367500001</v>
      </c>
      <c r="D2253" s="180">
        <v>42250</v>
      </c>
      <c r="E2253" s="173">
        <f t="shared" si="206"/>
        <v>0.38058052376225282</v>
      </c>
      <c r="F2253"/>
      <c r="M2253" s="180">
        <v>42250</v>
      </c>
      <c r="N2253">
        <v>14.660292085</v>
      </c>
      <c r="O2253">
        <v>18.225019352650001</v>
      </c>
      <c r="P2253" s="180">
        <v>42250</v>
      </c>
      <c r="Q2253" s="173">
        <f t="shared" si="205"/>
        <v>-0.19559525280458337</v>
      </c>
      <c r="R2253"/>
    </row>
    <row r="2254" spans="1:18" x14ac:dyDescent="0.25">
      <c r="A2254" s="180">
        <v>42249</v>
      </c>
      <c r="B2254">
        <v>1.8683944050000001</v>
      </c>
      <c r="C2254">
        <v>1.34764585635</v>
      </c>
      <c r="D2254" s="180">
        <v>42249</v>
      </c>
      <c r="E2254" s="173">
        <f t="shared" si="206"/>
        <v>0.38641349743055592</v>
      </c>
      <c r="F2254"/>
      <c r="M2254" s="180">
        <v>42249</v>
      </c>
      <c r="N2254">
        <v>14.578119748000001</v>
      </c>
      <c r="O2254">
        <v>18.031295227899999</v>
      </c>
      <c r="P2254" s="180">
        <v>42249</v>
      </c>
      <c r="Q2254" s="173">
        <f t="shared" si="205"/>
        <v>-0.19151011817259064</v>
      </c>
      <c r="R2254"/>
    </row>
    <row r="2255" spans="1:18" x14ac:dyDescent="0.25">
      <c r="A2255" s="180">
        <v>42248</v>
      </c>
      <c r="B2255">
        <v>1.8487674080000001</v>
      </c>
      <c r="C2255">
        <v>1.32445154705</v>
      </c>
      <c r="D2255" s="180">
        <v>42248</v>
      </c>
      <c r="E2255" s="173">
        <f t="shared" si="206"/>
        <v>0.39587394655382313</v>
      </c>
      <c r="F2255"/>
      <c r="M2255" s="180">
        <v>42248</v>
      </c>
      <c r="N2255">
        <v>14.424980391</v>
      </c>
      <c r="O2255">
        <v>17.737119334749998</v>
      </c>
      <c r="P2255" s="180">
        <v>42248</v>
      </c>
      <c r="Q2255" s="173">
        <f t="shared" si="205"/>
        <v>-0.18673488525619611</v>
      </c>
      <c r="R2255"/>
    </row>
    <row r="2256" spans="1:18" x14ac:dyDescent="0.25">
      <c r="A2256" s="180">
        <v>42247</v>
      </c>
      <c r="B2256">
        <v>1.934456006</v>
      </c>
      <c r="C2256">
        <v>1.3818568525999999</v>
      </c>
      <c r="D2256" s="180">
        <v>42247</v>
      </c>
      <c r="E2256" s="173">
        <f t="shared" si="206"/>
        <v>0.39989609080004945</v>
      </c>
      <c r="F2256"/>
      <c r="M2256" s="180">
        <v>42247</v>
      </c>
      <c r="N2256">
        <v>15.093564411999999</v>
      </c>
      <c r="O2256">
        <v>18.508819864749999</v>
      </c>
      <c r="P2256" s="180">
        <v>42247</v>
      </c>
      <c r="Q2256" s="173">
        <f t="shared" si="205"/>
        <v>-0.18452043283723049</v>
      </c>
      <c r="R2256"/>
    </row>
    <row r="2257" spans="1:18" x14ac:dyDescent="0.25">
      <c r="A2257" s="180">
        <v>42244</v>
      </c>
      <c r="B2257">
        <v>1.93206247</v>
      </c>
      <c r="C2257">
        <v>1.3758020306500001</v>
      </c>
      <c r="D2257" s="180">
        <v>42244</v>
      </c>
      <c r="E2257" s="173">
        <f t="shared" si="206"/>
        <v>0.40431721058530035</v>
      </c>
      <c r="F2257"/>
      <c r="M2257" s="180">
        <v>42244</v>
      </c>
      <c r="N2257">
        <v>15.074888881</v>
      </c>
      <c r="O2257">
        <v>18.4249462067</v>
      </c>
      <c r="P2257" s="180">
        <v>42244</v>
      </c>
      <c r="Q2257" s="173">
        <f t="shared" si="205"/>
        <v>-0.18182182396178687</v>
      </c>
      <c r="R2257"/>
    </row>
    <row r="2258" spans="1:18" x14ac:dyDescent="0.25">
      <c r="A2258" s="180">
        <v>42243</v>
      </c>
      <c r="B2258">
        <v>1.9220096170000001</v>
      </c>
      <c r="C2258">
        <v>1.3758257196000001</v>
      </c>
      <c r="D2258" s="180">
        <v>42243</v>
      </c>
      <c r="E2258" s="173">
        <f t="shared" si="206"/>
        <v>0.39698625314170927</v>
      </c>
      <c r="F2258"/>
      <c r="M2258" s="180">
        <v>42243</v>
      </c>
      <c r="N2258">
        <v>14.996451649000001</v>
      </c>
      <c r="O2258">
        <v>18.416862459050002</v>
      </c>
      <c r="P2258" s="180">
        <v>42243</v>
      </c>
      <c r="Q2258" s="173">
        <f t="shared" si="205"/>
        <v>-0.18572168943843195</v>
      </c>
      <c r="R2258"/>
    </row>
    <row r="2259" spans="1:18" x14ac:dyDescent="0.25">
      <c r="A2259" s="180">
        <v>42242</v>
      </c>
      <c r="B2259">
        <v>1.8468525790000001</v>
      </c>
      <c r="C2259">
        <v>1.3512077604499999</v>
      </c>
      <c r="D2259" s="180">
        <v>42242</v>
      </c>
      <c r="E2259" s="173">
        <f t="shared" si="206"/>
        <v>0.36681614260780515</v>
      </c>
      <c r="F2259"/>
      <c r="M2259" s="180">
        <v>42242</v>
      </c>
      <c r="N2259">
        <v>14.410039965999999</v>
      </c>
      <c r="O2259">
        <v>18.03978946905</v>
      </c>
      <c r="P2259" s="180">
        <v>42242</v>
      </c>
      <c r="Q2259" s="173">
        <f t="shared" si="205"/>
        <v>-0.20120797469822954</v>
      </c>
      <c r="R2259"/>
    </row>
    <row r="2260" spans="1:18" x14ac:dyDescent="0.25">
      <c r="A2260" s="180">
        <v>42241</v>
      </c>
      <c r="B2260">
        <v>1.7951521960000001</v>
      </c>
      <c r="C2260">
        <v>1.3054376306</v>
      </c>
      <c r="D2260" s="180">
        <v>42241</v>
      </c>
      <c r="E2260" s="173">
        <f t="shared" si="206"/>
        <v>0.37513440238038759</v>
      </c>
      <c r="F2260"/>
      <c r="M2260" s="180">
        <v>42241</v>
      </c>
      <c r="N2260">
        <v>14.006648489</v>
      </c>
      <c r="O2260">
        <v>17.411308578450001</v>
      </c>
      <c r="P2260" s="180">
        <v>42241</v>
      </c>
      <c r="Q2260" s="173">
        <f t="shared" si="205"/>
        <v>-0.19554303308735527</v>
      </c>
      <c r="R2260"/>
    </row>
    <row r="2261" spans="1:18" x14ac:dyDescent="0.25">
      <c r="A2261" s="180">
        <v>42240</v>
      </c>
      <c r="B2261">
        <v>1.840150677</v>
      </c>
      <c r="C2261">
        <v>1.3276770366499999</v>
      </c>
      <c r="D2261" s="180">
        <v>42240</v>
      </c>
      <c r="E2261" s="173">
        <f t="shared" si="206"/>
        <v>0.38599269717210422</v>
      </c>
      <c r="F2261"/>
      <c r="M2261" s="180">
        <v>42240</v>
      </c>
      <c r="N2261">
        <v>14.357748478</v>
      </c>
      <c r="O2261">
        <v>17.713599403700002</v>
      </c>
      <c r="P2261" s="180">
        <v>42240</v>
      </c>
      <c r="Q2261" s="173">
        <f t="shared" si="205"/>
        <v>-0.18945053736503914</v>
      </c>
      <c r="R2261"/>
    </row>
    <row r="2262" spans="1:18" x14ac:dyDescent="0.25">
      <c r="A2262" s="180">
        <v>42237</v>
      </c>
      <c r="B2262">
        <v>1.9823267309999999</v>
      </c>
      <c r="C2262">
        <v>1.39235639765</v>
      </c>
      <c r="D2262" s="180">
        <v>42237</v>
      </c>
      <c r="E2262" s="173">
        <f t="shared" si="206"/>
        <v>0.42372077604968367</v>
      </c>
      <c r="F2262"/>
      <c r="M2262" s="180">
        <v>42237</v>
      </c>
      <c r="N2262">
        <v>15.467075038000001</v>
      </c>
      <c r="O2262">
        <v>18.625413794050001</v>
      </c>
      <c r="P2262" s="180">
        <v>42237</v>
      </c>
      <c r="Q2262" s="173">
        <f t="shared" si="205"/>
        <v>-0.16957146783278179</v>
      </c>
      <c r="R2262"/>
    </row>
    <row r="2263" spans="1:18" x14ac:dyDescent="0.25">
      <c r="A2263" s="180">
        <v>42236</v>
      </c>
      <c r="B2263">
        <v>2.0297187490000002</v>
      </c>
      <c r="C2263">
        <v>1.41559728735</v>
      </c>
      <c r="D2263" s="180">
        <v>42236</v>
      </c>
      <c r="E2263" s="173">
        <f t="shared" si="206"/>
        <v>0.43382497772345718</v>
      </c>
      <c r="F2263"/>
      <c r="M2263" s="180">
        <v>42236</v>
      </c>
      <c r="N2263">
        <v>15.836850558</v>
      </c>
      <c r="O2263">
        <v>18.971287755950001</v>
      </c>
      <c r="P2263" s="180">
        <v>42236</v>
      </c>
      <c r="Q2263" s="173">
        <f t="shared" si="205"/>
        <v>-0.1652200545514862</v>
      </c>
      <c r="R2263"/>
    </row>
    <row r="2264" spans="1:18" x14ac:dyDescent="0.25">
      <c r="A2264" s="180">
        <v>42235</v>
      </c>
      <c r="B2264">
        <v>2.1182795909999999</v>
      </c>
      <c r="C2264">
        <v>1.4561248289499999</v>
      </c>
      <c r="D2264" s="180">
        <v>42235</v>
      </c>
      <c r="E2264" s="173">
        <f t="shared" si="206"/>
        <v>0.45473763573379516</v>
      </c>
      <c r="F2264"/>
      <c r="M2264" s="180">
        <v>42235</v>
      </c>
      <c r="N2264">
        <v>16.527845216999999</v>
      </c>
      <c r="O2264">
        <v>19.553247396650001</v>
      </c>
      <c r="P2264" s="180">
        <v>42235</v>
      </c>
      <c r="Q2264" s="173">
        <f t="shared" si="205"/>
        <v>-0.15472632848538162</v>
      </c>
      <c r="R2264"/>
    </row>
    <row r="2265" spans="1:18" x14ac:dyDescent="0.25">
      <c r="A2265" s="180">
        <v>42234</v>
      </c>
      <c r="B2265">
        <v>2.1570548779999998</v>
      </c>
      <c r="C2265">
        <v>1.4785090968000001</v>
      </c>
      <c r="D2265" s="180">
        <v>42234</v>
      </c>
      <c r="E2265" s="173">
        <f t="shared" si="206"/>
        <v>0.45893919940608086</v>
      </c>
      <c r="F2265"/>
      <c r="M2265" s="180">
        <v>42234</v>
      </c>
      <c r="N2265">
        <v>16.830388825</v>
      </c>
      <c r="O2265">
        <v>19.841556907200001</v>
      </c>
      <c r="P2265" s="180">
        <v>42234</v>
      </c>
      <c r="Q2265" s="173">
        <f t="shared" si="205"/>
        <v>-0.15176067565077639</v>
      </c>
      <c r="R2265"/>
    </row>
    <row r="2266" spans="1:18" x14ac:dyDescent="0.25">
      <c r="A2266" s="180">
        <v>42233</v>
      </c>
      <c r="B2266">
        <v>2.1637567799999999</v>
      </c>
      <c r="C2266">
        <v>1.4809038756999999</v>
      </c>
      <c r="D2266" s="180">
        <v>42233</v>
      </c>
      <c r="E2266" s="173">
        <f t="shared" si="206"/>
        <v>0.46110548800962942</v>
      </c>
      <c r="F2266"/>
      <c r="M2266" s="180">
        <v>42233</v>
      </c>
      <c r="N2266">
        <v>16.882680312000002</v>
      </c>
      <c r="O2266">
        <v>19.855600213500001</v>
      </c>
      <c r="P2266" s="180">
        <v>42233</v>
      </c>
      <c r="Q2266" s="173">
        <f t="shared" si="205"/>
        <v>-0.14972702257968934</v>
      </c>
      <c r="R2266"/>
    </row>
    <row r="2267" spans="1:18" x14ac:dyDescent="0.25">
      <c r="A2267" s="180">
        <v>42230</v>
      </c>
      <c r="B2267">
        <v>2.1608845360000002</v>
      </c>
      <c r="C2267">
        <v>1.48046362735</v>
      </c>
      <c r="D2267" s="180">
        <v>42230</v>
      </c>
      <c r="E2267" s="173">
        <f t="shared" si="206"/>
        <v>0.45959988214498715</v>
      </c>
      <c r="F2267"/>
      <c r="M2267" s="180">
        <v>42230</v>
      </c>
      <c r="N2267">
        <v>16.860269675000001</v>
      </c>
      <c r="O2267">
        <v>19.845118827299999</v>
      </c>
      <c r="P2267" s="180">
        <v>42230</v>
      </c>
      <c r="Q2267" s="173">
        <f t="shared" si="205"/>
        <v>-0.15040721994538425</v>
      </c>
      <c r="R2267"/>
    </row>
    <row r="2268" spans="1:18" x14ac:dyDescent="0.25">
      <c r="A2268" s="180">
        <v>42229</v>
      </c>
      <c r="B2268">
        <v>2.1230666629999999</v>
      </c>
      <c r="C2268">
        <v>1.4611873907499999</v>
      </c>
      <c r="D2268" s="180">
        <v>42229</v>
      </c>
      <c r="E2268" s="173">
        <f t="shared" si="206"/>
        <v>0.45297357234260682</v>
      </c>
      <c r="F2268"/>
      <c r="M2268" s="180">
        <v>42229</v>
      </c>
      <c r="N2268">
        <v>16.565196279999999</v>
      </c>
      <c r="O2268">
        <v>19.580582896999999</v>
      </c>
      <c r="P2268" s="180">
        <v>42229</v>
      </c>
      <c r="Q2268" s="173">
        <f t="shared" si="205"/>
        <v>-0.1539988177503131</v>
      </c>
      <c r="R2268"/>
    </row>
    <row r="2269" spans="1:18" x14ac:dyDescent="0.25">
      <c r="A2269" s="180">
        <v>42228</v>
      </c>
      <c r="B2269">
        <v>2.1029609589999998</v>
      </c>
      <c r="C2269">
        <v>1.4560931564999999</v>
      </c>
      <c r="D2269" s="180">
        <v>42228</v>
      </c>
      <c r="E2269" s="173">
        <f t="shared" si="206"/>
        <v>0.44424891334210448</v>
      </c>
      <c r="F2269"/>
      <c r="M2269" s="180">
        <v>42228</v>
      </c>
      <c r="N2269">
        <v>16.408321817000001</v>
      </c>
      <c r="O2269">
        <v>19.504779283000001</v>
      </c>
      <c r="P2269" s="180">
        <v>42228</v>
      </c>
      <c r="Q2269" s="173">
        <f t="shared" si="205"/>
        <v>-0.15875378137187199</v>
      </c>
      <c r="R2269"/>
    </row>
    <row r="2270" spans="1:18" x14ac:dyDescent="0.25">
      <c r="A2270" s="180">
        <v>42227</v>
      </c>
      <c r="B2270">
        <v>2.1632780729999999</v>
      </c>
      <c r="C2270">
        <v>1.4812412233000001</v>
      </c>
      <c r="D2270" s="180">
        <v>42227</v>
      </c>
      <c r="E2270" s="173">
        <f t="shared" si="206"/>
        <v>0.46044954661774551</v>
      </c>
      <c r="F2270"/>
      <c r="M2270" s="180">
        <v>42227</v>
      </c>
      <c r="N2270">
        <v>16.878945206000001</v>
      </c>
      <c r="O2270">
        <v>19.861761034650002</v>
      </c>
      <c r="P2270" s="180">
        <v>42227</v>
      </c>
      <c r="Q2270" s="173">
        <f t="shared" si="205"/>
        <v>-0.15017881966489802</v>
      </c>
      <c r="R2270"/>
    </row>
    <row r="2271" spans="1:18" x14ac:dyDescent="0.25">
      <c r="A2271" s="180">
        <v>42226</v>
      </c>
      <c r="B2271">
        <v>2.183383777</v>
      </c>
      <c r="C2271">
        <v>1.5104575617</v>
      </c>
      <c r="D2271" s="180">
        <v>42226</v>
      </c>
      <c r="E2271" s="173">
        <f t="shared" si="206"/>
        <v>0.44551150086112346</v>
      </c>
      <c r="F2271"/>
      <c r="M2271" s="180">
        <v>42226</v>
      </c>
      <c r="N2271">
        <v>17.035819668999999</v>
      </c>
      <c r="O2271">
        <v>21.498174643315799</v>
      </c>
      <c r="P2271" s="180">
        <v>42226</v>
      </c>
      <c r="Q2271" s="173">
        <f t="shared" si="205"/>
        <v>-0.20756901682828377</v>
      </c>
      <c r="R2271"/>
    </row>
    <row r="2272" spans="1:18" x14ac:dyDescent="0.25">
      <c r="A2272" s="180">
        <v>42223</v>
      </c>
      <c r="B2272">
        <v>2.1963888489999999</v>
      </c>
      <c r="C2272">
        <v>1.52488436325</v>
      </c>
      <c r="D2272" s="180">
        <v>42223</v>
      </c>
      <c r="E2272" s="173">
        <f t="shared" si="206"/>
        <v>0.44036420199025206</v>
      </c>
      <c r="F2272"/>
      <c r="M2272" s="180">
        <v>42223</v>
      </c>
      <c r="N2272">
        <v>17.412964278</v>
      </c>
      <c r="O2272">
        <v>21.180517687894699</v>
      </c>
      <c r="P2272" s="180">
        <v>42223</v>
      </c>
      <c r="Q2272" s="173">
        <f t="shared" si="205"/>
        <v>-0.17787824950322007</v>
      </c>
      <c r="R2272"/>
    </row>
    <row r="2273" spans="1:18" x14ac:dyDescent="0.25">
      <c r="A2273" s="180">
        <v>42222</v>
      </c>
      <c r="B2273">
        <v>2.1939418919999998</v>
      </c>
      <c r="C2273">
        <v>1.5328584670000001</v>
      </c>
      <c r="D2273" s="180">
        <v>42222</v>
      </c>
      <c r="E2273" s="173">
        <f t="shared" si="206"/>
        <v>0.43127492800677447</v>
      </c>
      <c r="F2273"/>
      <c r="M2273" s="180">
        <v>42222</v>
      </c>
      <c r="N2273">
        <v>17.393564808000001</v>
      </c>
      <c r="O2273">
        <v>20.850468801736799</v>
      </c>
      <c r="P2273" s="180">
        <v>42222</v>
      </c>
      <c r="Q2273" s="173">
        <f t="shared" si="205"/>
        <v>-0.16579502487967299</v>
      </c>
      <c r="R2273"/>
    </row>
    <row r="2274" spans="1:18" x14ac:dyDescent="0.25">
      <c r="A2274" s="180">
        <v>42221</v>
      </c>
      <c r="B2274">
        <v>2.218411465</v>
      </c>
      <c r="C2274">
        <v>1.54656594805</v>
      </c>
      <c r="D2274" s="180">
        <v>42221</v>
      </c>
      <c r="E2274" s="173">
        <f t="shared" si="206"/>
        <v>0.43441116610455682</v>
      </c>
      <c r="F2274"/>
      <c r="M2274" s="180">
        <v>42221</v>
      </c>
      <c r="N2274">
        <v>17.587559507999998</v>
      </c>
      <c r="O2274">
        <v>20.189596665736801</v>
      </c>
      <c r="P2274" s="180">
        <v>42221</v>
      </c>
      <c r="Q2274" s="173">
        <f t="shared" si="205"/>
        <v>-0.12888009606217873</v>
      </c>
      <c r="R2274"/>
    </row>
    <row r="2275" spans="1:18" x14ac:dyDescent="0.25">
      <c r="A2275" s="180">
        <v>42220</v>
      </c>
      <c r="B2275">
        <v>2.1866010199999999</v>
      </c>
      <c r="C2275">
        <v>1.5342872335</v>
      </c>
      <c r="D2275" s="180">
        <v>42220</v>
      </c>
      <c r="E2275" s="173">
        <f t="shared" si="206"/>
        <v>0.42515754042477988</v>
      </c>
      <c r="F2275"/>
      <c r="M2275" s="180">
        <v>42220</v>
      </c>
      <c r="N2275">
        <v>17.335366398000001</v>
      </c>
      <c r="O2275">
        <v>20.050005981526301</v>
      </c>
      <c r="P2275" s="180">
        <v>42220</v>
      </c>
      <c r="Q2275" s="173">
        <f t="shared" si="205"/>
        <v>-0.13539345504572503</v>
      </c>
      <c r="R2275"/>
    </row>
    <row r="2276" spans="1:18" x14ac:dyDescent="0.25">
      <c r="A2276" s="180">
        <v>42219</v>
      </c>
      <c r="B2276">
        <v>2.189047977</v>
      </c>
      <c r="C2276">
        <v>1.5315449270999999</v>
      </c>
      <c r="D2276" s="180">
        <v>42219</v>
      </c>
      <c r="E2276" s="173">
        <f t="shared" si="206"/>
        <v>0.42930705999267721</v>
      </c>
      <c r="F2276"/>
      <c r="M2276" s="180">
        <v>42219</v>
      </c>
      <c r="N2276">
        <v>17.354765868000001</v>
      </c>
      <c r="O2276">
        <v>20.012594952210499</v>
      </c>
      <c r="P2276" s="180">
        <v>42219</v>
      </c>
      <c r="Q2276" s="173">
        <f t="shared" si="205"/>
        <v>-0.13280781880397405</v>
      </c>
      <c r="R2276"/>
    </row>
    <row r="2277" spans="1:18" x14ac:dyDescent="0.25">
      <c r="A2277" s="180">
        <v>42216</v>
      </c>
      <c r="B2277">
        <v>2.1905161519999998</v>
      </c>
      <c r="C2277">
        <v>1.5319723846</v>
      </c>
      <c r="D2277" s="180">
        <v>42216</v>
      </c>
      <c r="E2277" s="173">
        <f t="shared" si="206"/>
        <v>0.42986660465942178</v>
      </c>
      <c r="F2277"/>
      <c r="M2277" s="180">
        <v>42216</v>
      </c>
      <c r="N2277">
        <v>17.36640555</v>
      </c>
      <c r="O2277">
        <v>20.024369786736798</v>
      </c>
      <c r="P2277" s="180">
        <v>42216</v>
      </c>
      <c r="Q2277" s="173">
        <f t="shared" si="205"/>
        <v>-0.13273647385883322</v>
      </c>
      <c r="R2277"/>
    </row>
    <row r="2278" spans="1:18" x14ac:dyDescent="0.25">
      <c r="A2278" s="180">
        <v>42215</v>
      </c>
      <c r="B2278">
        <v>2.1821964970000001</v>
      </c>
      <c r="C2278">
        <v>1.53607700145</v>
      </c>
      <c r="D2278" s="180">
        <v>42215</v>
      </c>
      <c r="E2278" s="173">
        <f t="shared" si="206"/>
        <v>0.42062962660080649</v>
      </c>
      <c r="F2278"/>
      <c r="M2278" s="180">
        <v>42215</v>
      </c>
      <c r="N2278">
        <v>17.300447351999999</v>
      </c>
      <c r="O2278">
        <v>20.060130555894698</v>
      </c>
      <c r="P2278" s="180">
        <v>42215</v>
      </c>
      <c r="Q2278" s="173">
        <f t="shared" si="205"/>
        <v>-0.13757055051088699</v>
      </c>
      <c r="R2278"/>
    </row>
    <row r="2279" spans="1:18" x14ac:dyDescent="0.25">
      <c r="A2279" s="180">
        <v>42214</v>
      </c>
      <c r="B2279">
        <v>2.1724086680000001</v>
      </c>
      <c r="C2279">
        <v>1.5287820155</v>
      </c>
      <c r="D2279" s="180">
        <v>42214</v>
      </c>
      <c r="E2279" s="173">
        <f t="shared" si="206"/>
        <v>0.42100616436771526</v>
      </c>
      <c r="F2279"/>
      <c r="M2279" s="180">
        <v>42214</v>
      </c>
      <c r="N2279">
        <v>17.222849472</v>
      </c>
      <c r="O2279">
        <v>19.997826603631601</v>
      </c>
      <c r="P2279" s="180">
        <v>42214</v>
      </c>
      <c r="Q2279" s="173">
        <f t="shared" si="205"/>
        <v>-0.13876393603331205</v>
      </c>
      <c r="R2279"/>
    </row>
    <row r="2280" spans="1:18" x14ac:dyDescent="0.25">
      <c r="A2280" s="180">
        <v>42213</v>
      </c>
      <c r="B2280">
        <v>2.1606632729999999</v>
      </c>
      <c r="C2280">
        <v>1.5231133450500001</v>
      </c>
      <c r="D2280" s="180">
        <v>42213</v>
      </c>
      <c r="E2280" s="173">
        <f t="shared" si="206"/>
        <v>0.41858337727916806</v>
      </c>
      <c r="F2280"/>
      <c r="M2280" s="180">
        <v>42213</v>
      </c>
      <c r="N2280">
        <v>17.129732015999998</v>
      </c>
      <c r="O2280">
        <v>19.9117485748421</v>
      </c>
      <c r="P2280" s="180">
        <v>42213</v>
      </c>
      <c r="Q2280" s="173">
        <f t="shared" si="205"/>
        <v>-0.13971734066374747</v>
      </c>
      <c r="R2280"/>
    </row>
    <row r="2281" spans="1:18" x14ac:dyDescent="0.25">
      <c r="A2281" s="180">
        <v>42212</v>
      </c>
      <c r="B2281">
        <v>2.153811793</v>
      </c>
      <c r="C2281">
        <v>1.5200015512</v>
      </c>
      <c r="D2281" s="180">
        <v>42212</v>
      </c>
      <c r="E2281" s="173">
        <f t="shared" si="206"/>
        <v>0.4169799966977823</v>
      </c>
      <c r="F2281"/>
      <c r="M2281" s="180">
        <v>42212</v>
      </c>
      <c r="N2281">
        <v>17.0754135</v>
      </c>
      <c r="O2281">
        <v>19.859617126315801</v>
      </c>
      <c r="P2281" s="180">
        <v>42212</v>
      </c>
      <c r="Q2281" s="173">
        <f t="shared" si="205"/>
        <v>-0.1401942247228159</v>
      </c>
      <c r="R2281"/>
    </row>
    <row r="2282" spans="1:18" x14ac:dyDescent="0.25">
      <c r="A2282" s="180">
        <v>42209</v>
      </c>
      <c r="B2282">
        <v>2.182685889</v>
      </c>
      <c r="C2282">
        <v>1.5321805378</v>
      </c>
      <c r="D2282" s="180">
        <v>42209</v>
      </c>
      <c r="E2282" s="173">
        <f t="shared" si="206"/>
        <v>0.42456181575967289</v>
      </c>
      <c r="F2282"/>
      <c r="M2282" s="180">
        <v>42209</v>
      </c>
      <c r="N2282">
        <v>17.304327246</v>
      </c>
      <c r="O2282">
        <v>20.0479492758421</v>
      </c>
      <c r="P2282" s="180">
        <v>42209</v>
      </c>
      <c r="Q2282" s="173">
        <f t="shared" si="205"/>
        <v>-0.13685300137646406</v>
      </c>
      <c r="R2282"/>
    </row>
    <row r="2283" spans="1:18" x14ac:dyDescent="0.25">
      <c r="A2283" s="180">
        <v>42208</v>
      </c>
      <c r="B2283">
        <v>2.2066660699999998</v>
      </c>
      <c r="C2283">
        <v>1.5447335666499999</v>
      </c>
      <c r="D2283" s="180">
        <v>42208</v>
      </c>
      <c r="E2283" s="173">
        <f t="shared" si="206"/>
        <v>0.42850917312912779</v>
      </c>
      <c r="F2283"/>
      <c r="M2283" s="180">
        <v>42208</v>
      </c>
      <c r="N2283">
        <v>17.494442052</v>
      </c>
      <c r="O2283">
        <v>20.2393229452105</v>
      </c>
      <c r="P2283" s="180">
        <v>42208</v>
      </c>
      <c r="Q2283" s="173">
        <f t="shared" si="205"/>
        <v>-0.13562118162949999</v>
      </c>
      <c r="R2283"/>
    </row>
    <row r="2284" spans="1:18" x14ac:dyDescent="0.25">
      <c r="A2284" s="180">
        <v>42207</v>
      </c>
      <c r="B2284">
        <v>2.2189008559999999</v>
      </c>
      <c r="C2284">
        <v>1.5620601127</v>
      </c>
      <c r="D2284" s="180">
        <v>42207</v>
      </c>
      <c r="E2284" s="173">
        <f t="shared" si="206"/>
        <v>0.42049645718477469</v>
      </c>
      <c r="F2284"/>
      <c r="M2284" s="180">
        <v>42207</v>
      </c>
      <c r="N2284">
        <v>17.591439401999999</v>
      </c>
      <c r="O2284">
        <v>20.457389921579001</v>
      </c>
      <c r="P2284" s="180">
        <v>42207</v>
      </c>
      <c r="Q2284" s="173">
        <f t="shared" si="205"/>
        <v>-0.14009365469227922</v>
      </c>
      <c r="R2284"/>
    </row>
    <row r="2285" spans="1:18" x14ac:dyDescent="0.25">
      <c r="A2285" s="180">
        <v>42206</v>
      </c>
      <c r="B2285">
        <v>2.1851328460000001</v>
      </c>
      <c r="C2285">
        <v>1.5410375858500001</v>
      </c>
      <c r="D2285" s="180">
        <v>42206</v>
      </c>
      <c r="E2285" s="173">
        <f t="shared" si="206"/>
        <v>0.41796207053232404</v>
      </c>
      <c r="F2285"/>
      <c r="M2285" s="180">
        <v>42206</v>
      </c>
      <c r="N2285">
        <v>17.323726715999999</v>
      </c>
      <c r="O2285">
        <v>20.1801503062105</v>
      </c>
      <c r="P2285" s="180">
        <v>42206</v>
      </c>
      <c r="Q2285" s="173">
        <f t="shared" si="205"/>
        <v>-0.1415461999473526</v>
      </c>
      <c r="R2285"/>
    </row>
    <row r="2286" spans="1:18" x14ac:dyDescent="0.25">
      <c r="A2286" s="180">
        <v>42205</v>
      </c>
      <c r="B2286">
        <v>2.1831752799999999</v>
      </c>
      <c r="C2286">
        <v>1.54933310945</v>
      </c>
      <c r="D2286" s="180">
        <v>42205</v>
      </c>
      <c r="E2286" s="173">
        <f t="shared" si="206"/>
        <v>0.40910645146866348</v>
      </c>
      <c r="F2286"/>
      <c r="M2286" s="180">
        <v>42205</v>
      </c>
      <c r="N2286">
        <v>17.30820714</v>
      </c>
      <c r="O2286">
        <v>20.272979741473701</v>
      </c>
      <c r="P2286" s="180">
        <v>42205</v>
      </c>
      <c r="Q2286" s="173">
        <f t="shared" si="205"/>
        <v>-0.14624256716482978</v>
      </c>
      <c r="R2286"/>
    </row>
    <row r="2287" spans="1:18" x14ac:dyDescent="0.25">
      <c r="A2287" s="180">
        <v>42202</v>
      </c>
      <c r="B2287">
        <v>2.169472319</v>
      </c>
      <c r="C2287">
        <v>1.5403927995</v>
      </c>
      <c r="D2287" s="180">
        <v>42202</v>
      </c>
      <c r="E2287" s="173">
        <f t="shared" si="206"/>
        <v>0.40838902889197781</v>
      </c>
      <c r="F2287"/>
      <c r="M2287" s="180">
        <v>42202</v>
      </c>
      <c r="N2287">
        <v>17.199570108</v>
      </c>
      <c r="O2287">
        <v>20.1624270963684</v>
      </c>
      <c r="P2287" s="180">
        <v>42202</v>
      </c>
      <c r="Q2287" s="173">
        <f t="shared" si="205"/>
        <v>-0.14694942102987504</v>
      </c>
      <c r="R2287"/>
    </row>
    <row r="2288" spans="1:18" x14ac:dyDescent="0.25">
      <c r="A2288" s="180">
        <v>42201</v>
      </c>
      <c r="B2288">
        <v>2.1836646709999998</v>
      </c>
      <c r="C2288">
        <v>1.5562744597</v>
      </c>
      <c r="D2288" s="180">
        <v>42201</v>
      </c>
      <c r="E2288" s="173">
        <f t="shared" si="206"/>
        <v>0.40313596833102344</v>
      </c>
      <c r="F2288"/>
      <c r="M2288" s="180">
        <v>42201</v>
      </c>
      <c r="N2288">
        <v>17.312087034000001</v>
      </c>
      <c r="O2288">
        <v>20.377675391789499</v>
      </c>
      <c r="P2288" s="180">
        <v>42201</v>
      </c>
      <c r="Q2288" s="173">
        <f t="shared" si="205"/>
        <v>-0.15043857058517449</v>
      </c>
      <c r="R2288"/>
    </row>
    <row r="2289" spans="1:18" x14ac:dyDescent="0.25">
      <c r="A2289" s="180">
        <v>42200</v>
      </c>
      <c r="B2289">
        <v>2.2379871229999999</v>
      </c>
      <c r="C2289">
        <v>1.5504829126499999</v>
      </c>
      <c r="D2289" s="180">
        <v>42200</v>
      </c>
      <c r="E2289" s="173">
        <f t="shared" si="206"/>
        <v>0.44341295524176766</v>
      </c>
      <c r="F2289"/>
      <c r="M2289" s="180">
        <v>42200</v>
      </c>
      <c r="N2289">
        <v>17.742755268</v>
      </c>
      <c r="O2289">
        <v>20.287279874684199</v>
      </c>
      <c r="P2289" s="180">
        <v>42200</v>
      </c>
      <c r="Q2289" s="173">
        <f t="shared" si="205"/>
        <v>-0.12542463171020893</v>
      </c>
      <c r="R2289"/>
    </row>
    <row r="2290" spans="1:18" x14ac:dyDescent="0.25">
      <c r="A2290" s="180">
        <v>42199</v>
      </c>
      <c r="B2290">
        <v>2.2262417280000002</v>
      </c>
      <c r="C2290">
        <v>1.5422109366000001</v>
      </c>
      <c r="D2290" s="180">
        <v>42199</v>
      </c>
      <c r="E2290" s="173">
        <f t="shared" si="206"/>
        <v>0.44353906146459632</v>
      </c>
      <c r="F2290"/>
      <c r="M2290" s="180">
        <v>42199</v>
      </c>
      <c r="N2290">
        <v>17.649637812000002</v>
      </c>
      <c r="O2290">
        <v>20.170568076999999</v>
      </c>
      <c r="P2290" s="180">
        <v>42199</v>
      </c>
      <c r="Q2290" s="173">
        <f t="shared" si="205"/>
        <v>-0.12498062798115001</v>
      </c>
      <c r="R2290"/>
    </row>
    <row r="2291" spans="1:18" x14ac:dyDescent="0.25">
      <c r="A2291" s="180">
        <v>42198</v>
      </c>
      <c r="B2291">
        <v>2.2135175500000002</v>
      </c>
      <c r="C2291">
        <v>1.5434332663999999</v>
      </c>
      <c r="D2291" s="180">
        <v>42198</v>
      </c>
      <c r="E2291" s="173">
        <f t="shared" si="206"/>
        <v>0.43415176942696504</v>
      </c>
      <c r="F2291"/>
      <c r="M2291" s="180">
        <v>42198</v>
      </c>
      <c r="N2291">
        <v>17.548760567999999</v>
      </c>
      <c r="O2291">
        <v>20.163493881210499</v>
      </c>
      <c r="P2291" s="180">
        <v>42198</v>
      </c>
      <c r="Q2291" s="173">
        <f t="shared" si="205"/>
        <v>-0.12967659913578067</v>
      </c>
      <c r="R2291"/>
    </row>
    <row r="2292" spans="1:18" x14ac:dyDescent="0.25">
      <c r="A2292" s="180">
        <v>42195</v>
      </c>
      <c r="B2292">
        <v>2.2007933720000001</v>
      </c>
      <c r="C2292">
        <v>1.53166077315</v>
      </c>
      <c r="D2292" s="180">
        <v>42195</v>
      </c>
      <c r="E2292" s="173">
        <f t="shared" si="206"/>
        <v>0.4368673603058123</v>
      </c>
      <c r="F2292"/>
      <c r="M2292" s="180">
        <v>42195</v>
      </c>
      <c r="N2292">
        <v>17.447883323999999</v>
      </c>
      <c r="O2292">
        <v>20.022365775947399</v>
      </c>
      <c r="P2292" s="180">
        <v>42195</v>
      </c>
      <c r="Q2292" s="173">
        <f t="shared" si="205"/>
        <v>-0.12858033265180338</v>
      </c>
      <c r="R2292"/>
    </row>
    <row r="2293" spans="1:18" x14ac:dyDescent="0.25">
      <c r="A2293" s="180">
        <v>42194</v>
      </c>
      <c r="B2293">
        <v>2.1689829280000001</v>
      </c>
      <c r="C2293">
        <v>1.5126521672</v>
      </c>
      <c r="D2293" s="180">
        <v>42194</v>
      </c>
      <c r="E2293" s="173">
        <f t="shared" si="206"/>
        <v>0.43389404056776881</v>
      </c>
      <c r="F2293"/>
      <c r="M2293" s="180">
        <v>42194</v>
      </c>
      <c r="N2293">
        <v>17.195690213999999</v>
      </c>
      <c r="O2293">
        <v>19.771563936421099</v>
      </c>
      <c r="P2293" s="180">
        <v>42194</v>
      </c>
      <c r="Q2293" s="173">
        <f t="shared" si="205"/>
        <v>-0.13028173849596675</v>
      </c>
      <c r="R2293"/>
    </row>
    <row r="2294" spans="1:18" x14ac:dyDescent="0.25">
      <c r="A2294" s="180">
        <v>42193</v>
      </c>
      <c r="B2294">
        <v>2.1371724830000001</v>
      </c>
      <c r="C2294">
        <v>1.4949842034</v>
      </c>
      <c r="D2294" s="180">
        <v>42193</v>
      </c>
      <c r="E2294" s="173">
        <f t="shared" si="206"/>
        <v>0.42956191653362591</v>
      </c>
      <c r="F2294"/>
      <c r="M2294" s="180">
        <v>42193</v>
      </c>
      <c r="N2294">
        <v>16.943497103999999</v>
      </c>
      <c r="O2294">
        <v>19.545466036473702</v>
      </c>
      <c r="P2294" s="180">
        <v>42193</v>
      </c>
      <c r="Q2294" s="173">
        <f t="shared" si="205"/>
        <v>-0.13312391362877615</v>
      </c>
      <c r="R2294"/>
    </row>
    <row r="2295" spans="1:18" x14ac:dyDescent="0.25">
      <c r="A2295" s="180">
        <v>42192</v>
      </c>
      <c r="B2295">
        <v>2.1557693590000002</v>
      </c>
      <c r="C2295">
        <v>1.5080978208</v>
      </c>
      <c r="D2295" s="180">
        <v>42192</v>
      </c>
      <c r="E2295" s="173">
        <f t="shared" si="206"/>
        <v>0.42946255161116154</v>
      </c>
      <c r="F2295"/>
      <c r="M2295" s="180">
        <v>42192</v>
      </c>
      <c r="N2295">
        <v>17.090933075999999</v>
      </c>
      <c r="O2295">
        <v>19.736898925578899</v>
      </c>
      <c r="P2295" s="180">
        <v>42192</v>
      </c>
      <c r="Q2295" s="173">
        <f t="shared" si="205"/>
        <v>-0.13406188376177702</v>
      </c>
      <c r="R2295"/>
    </row>
    <row r="2296" spans="1:18" x14ac:dyDescent="0.25">
      <c r="A2296" s="180">
        <v>42191</v>
      </c>
      <c r="B2296">
        <v>2.1851328460000001</v>
      </c>
      <c r="C2296">
        <v>1.5267051068999999</v>
      </c>
      <c r="D2296" s="180">
        <v>42191</v>
      </c>
      <c r="E2296" s="173">
        <f t="shared" si="206"/>
        <v>0.43127368613900074</v>
      </c>
      <c r="F2296"/>
      <c r="M2296" s="180">
        <v>42191</v>
      </c>
      <c r="N2296">
        <v>17.323726715999999</v>
      </c>
      <c r="O2296">
        <v>19.978014020315801</v>
      </c>
      <c r="P2296" s="180">
        <v>42191</v>
      </c>
      <c r="Q2296" s="173">
        <f t="shared" si="205"/>
        <v>-0.1328604185389316</v>
      </c>
      <c r="R2296"/>
    </row>
    <row r="2297" spans="1:18" x14ac:dyDescent="0.25">
      <c r="A2297" s="180">
        <v>42187</v>
      </c>
      <c r="B2297">
        <v>2.1753450170000002</v>
      </c>
      <c r="C2297">
        <v>1.52488993955</v>
      </c>
      <c r="D2297" s="180">
        <v>42187</v>
      </c>
      <c r="E2297" s="173">
        <f t="shared" si="206"/>
        <v>0.42655870471671659</v>
      </c>
      <c r="F2297"/>
      <c r="M2297" s="180">
        <v>42187</v>
      </c>
      <c r="N2297">
        <v>17.246128836</v>
      </c>
      <c r="O2297">
        <v>19.952440415157898</v>
      </c>
      <c r="P2297" s="180">
        <v>42187</v>
      </c>
      <c r="Q2297" s="173">
        <f t="shared" si="205"/>
        <v>-0.1356381236002544</v>
      </c>
      <c r="R2297"/>
    </row>
    <row r="2298" spans="1:18" x14ac:dyDescent="0.25">
      <c r="A2298" s="180">
        <v>42186</v>
      </c>
      <c r="B2298">
        <v>2.201772155</v>
      </c>
      <c r="C2298">
        <v>1.5474189843999999</v>
      </c>
      <c r="D2298" s="180">
        <v>42186</v>
      </c>
      <c r="E2298" s="173">
        <f t="shared" si="206"/>
        <v>0.42286748269003605</v>
      </c>
      <c r="F2298"/>
      <c r="M2298" s="180">
        <v>42186</v>
      </c>
      <c r="N2298">
        <v>17.455643112000001</v>
      </c>
      <c r="O2298">
        <v>20.252860204631599</v>
      </c>
      <c r="P2298" s="180">
        <v>42186</v>
      </c>
      <c r="Q2298" s="173">
        <f t="shared" si="205"/>
        <v>-0.1381146694525599</v>
      </c>
      <c r="R2298"/>
    </row>
    <row r="2299" spans="1:18" x14ac:dyDescent="0.25">
      <c r="A2299" s="180">
        <v>42185</v>
      </c>
      <c r="B2299">
        <v>2.1934525009999999</v>
      </c>
      <c r="C2299">
        <v>1.53147205965</v>
      </c>
      <c r="D2299" s="180">
        <v>42185</v>
      </c>
      <c r="E2299" s="173">
        <f t="shared" si="206"/>
        <v>0.4322510731937792</v>
      </c>
      <c r="F2299"/>
      <c r="M2299" s="180">
        <v>42185</v>
      </c>
      <c r="N2299">
        <v>17.389684914</v>
      </c>
      <c r="O2299">
        <v>20.0474841046316</v>
      </c>
      <c r="P2299" s="180">
        <v>42185</v>
      </c>
      <c r="Q2299" s="173">
        <f t="shared" si="205"/>
        <v>-0.1325751988010089</v>
      </c>
      <c r="R2299"/>
    </row>
    <row r="2300" spans="1:18" x14ac:dyDescent="0.25">
      <c r="A2300" s="180">
        <v>42184</v>
      </c>
      <c r="B2300">
        <v>2.1846434540000002</v>
      </c>
      <c r="C2300">
        <v>1.5260278019</v>
      </c>
      <c r="D2300" s="180">
        <v>42184</v>
      </c>
      <c r="E2300" s="173">
        <f t="shared" si="206"/>
        <v>0.43158823927059686</v>
      </c>
      <c r="F2300"/>
      <c r="M2300" s="180">
        <v>42184</v>
      </c>
      <c r="N2300">
        <v>17.319846821999999</v>
      </c>
      <c r="O2300">
        <v>19.938047081105299</v>
      </c>
      <c r="P2300" s="180">
        <v>42184</v>
      </c>
      <c r="Q2300" s="173">
        <f t="shared" si="205"/>
        <v>-0.13131678586447376</v>
      </c>
      <c r="R2300"/>
    </row>
    <row r="2301" spans="1:18" x14ac:dyDescent="0.25">
      <c r="A2301" s="180">
        <v>42181</v>
      </c>
      <c r="B2301">
        <v>2.2399446890000001</v>
      </c>
      <c r="C2301">
        <v>1.5685103654500001</v>
      </c>
      <c r="D2301" s="180">
        <v>42181</v>
      </c>
      <c r="E2301" s="173">
        <f t="shared" si="206"/>
        <v>0.42807133337456005</v>
      </c>
      <c r="F2301"/>
      <c r="M2301" s="180">
        <v>42181</v>
      </c>
      <c r="N2301">
        <v>17.758274843999999</v>
      </c>
      <c r="O2301">
        <v>20.4485195689474</v>
      </c>
      <c r="P2301" s="180">
        <v>42181</v>
      </c>
      <c r="Q2301" s="173">
        <f t="shared" si="205"/>
        <v>-0.13156183340689065</v>
      </c>
      <c r="R2301"/>
    </row>
    <row r="2302" spans="1:18" x14ac:dyDescent="0.25">
      <c r="A2302" s="180">
        <v>42180</v>
      </c>
      <c r="B2302">
        <v>2.232359121</v>
      </c>
      <c r="C2302">
        <v>1.5606189101500001</v>
      </c>
      <c r="D2302" s="180">
        <v>42180</v>
      </c>
      <c r="E2302" s="173">
        <f t="shared" si="206"/>
        <v>0.43043193087121767</v>
      </c>
      <c r="F2302"/>
      <c r="M2302" s="180">
        <v>42180</v>
      </c>
      <c r="N2302">
        <v>17.698136486999999</v>
      </c>
      <c r="O2302">
        <v>20.3349846621579</v>
      </c>
      <c r="P2302" s="180">
        <v>42180</v>
      </c>
      <c r="Q2302" s="173">
        <f t="shared" si="205"/>
        <v>-0.12967052687602496</v>
      </c>
      <c r="R2302"/>
    </row>
    <row r="2303" spans="1:18" x14ac:dyDescent="0.25">
      <c r="A2303" s="180">
        <v>42179</v>
      </c>
      <c r="B2303">
        <v>2.2257523369999999</v>
      </c>
      <c r="C2303">
        <v>1.55972863885</v>
      </c>
      <c r="D2303" s="180">
        <v>42179</v>
      </c>
      <c r="E2303" s="173">
        <f t="shared" si="206"/>
        <v>0.42701254664469346</v>
      </c>
      <c r="F2303"/>
      <c r="M2303" s="180">
        <v>42179</v>
      </c>
      <c r="N2303">
        <v>17.645757918000001</v>
      </c>
      <c r="O2303">
        <v>20.3340615937895</v>
      </c>
      <c r="P2303" s="180">
        <v>42179</v>
      </c>
      <c r="Q2303" s="173">
        <f t="shared" ref="Q2303:Q2366" si="207">(N2303-O2303)/O2303</f>
        <v>-0.13220692105164911</v>
      </c>
      <c r="R2303"/>
    </row>
    <row r="2304" spans="1:18" x14ac:dyDescent="0.25">
      <c r="A2304" s="180">
        <v>42178</v>
      </c>
      <c r="B2304">
        <v>2.2453279949999998</v>
      </c>
      <c r="C2304">
        <v>1.5702843789000001</v>
      </c>
      <c r="D2304" s="180">
        <v>42178</v>
      </c>
      <c r="E2304" s="173">
        <f t="shared" ref="E2304:E2367" si="208">(B2304-C2304)/C2304</f>
        <v>0.42988622008255256</v>
      </c>
      <c r="F2304"/>
      <c r="M2304" s="180">
        <v>42178</v>
      </c>
      <c r="N2304">
        <v>17.800953677999999</v>
      </c>
      <c r="O2304">
        <v>20.459193796631599</v>
      </c>
      <c r="P2304" s="180">
        <v>42178</v>
      </c>
      <c r="Q2304" s="173">
        <f t="shared" si="207"/>
        <v>-0.12992887916576909</v>
      </c>
      <c r="R2304"/>
    </row>
    <row r="2305" spans="1:18" x14ac:dyDescent="0.25">
      <c r="A2305" s="180">
        <v>42177</v>
      </c>
      <c r="B2305">
        <v>2.221347814</v>
      </c>
      <c r="C2305">
        <v>1.5585361764500001</v>
      </c>
      <c r="D2305" s="180">
        <v>42177</v>
      </c>
      <c r="E2305" s="173">
        <f t="shared" si="208"/>
        <v>0.42527831407785344</v>
      </c>
      <c r="F2305"/>
      <c r="M2305" s="180">
        <v>42177</v>
      </c>
      <c r="N2305">
        <v>17.610838871999999</v>
      </c>
      <c r="O2305">
        <v>20.289108621</v>
      </c>
      <c r="P2305" s="180">
        <v>42177</v>
      </c>
      <c r="Q2305" s="173">
        <f t="shared" si="207"/>
        <v>-0.13200529402400116</v>
      </c>
      <c r="R2305"/>
    </row>
    <row r="2306" spans="1:18" x14ac:dyDescent="0.25">
      <c r="A2306" s="180">
        <v>42174</v>
      </c>
      <c r="B2306">
        <v>2.1777919739999998</v>
      </c>
      <c r="C2306">
        <v>1.54093120365</v>
      </c>
      <c r="D2306" s="180">
        <v>42174</v>
      </c>
      <c r="E2306" s="173">
        <f t="shared" si="208"/>
        <v>0.41329604387364549</v>
      </c>
      <c r="F2306"/>
      <c r="M2306" s="180">
        <v>42174</v>
      </c>
      <c r="N2306">
        <v>17.265528306</v>
      </c>
      <c r="O2306">
        <v>20.057582659578902</v>
      </c>
      <c r="P2306" s="180">
        <v>42174</v>
      </c>
      <c r="Q2306" s="173">
        <f t="shared" si="207"/>
        <v>-0.13920193679199422</v>
      </c>
      <c r="R2306"/>
    </row>
    <row r="2307" spans="1:18" x14ac:dyDescent="0.25">
      <c r="A2307" s="180">
        <v>42173</v>
      </c>
      <c r="B2307">
        <v>2.1851328460000001</v>
      </c>
      <c r="C2307">
        <v>1.5442028481000001</v>
      </c>
      <c r="D2307" s="180">
        <v>42173</v>
      </c>
      <c r="E2307" s="173">
        <f t="shared" si="208"/>
        <v>0.41505557296996676</v>
      </c>
      <c r="F2307"/>
      <c r="M2307" s="180">
        <v>42173</v>
      </c>
      <c r="N2307">
        <v>17.323726715999999</v>
      </c>
      <c r="O2307">
        <v>20.105266700736799</v>
      </c>
      <c r="P2307" s="180">
        <v>42173</v>
      </c>
      <c r="Q2307" s="173">
        <f t="shared" si="207"/>
        <v>-0.13834882302928436</v>
      </c>
      <c r="R2307"/>
    </row>
    <row r="2308" spans="1:18" x14ac:dyDescent="0.25">
      <c r="A2308" s="180">
        <v>42172</v>
      </c>
      <c r="B2308">
        <v>2.1753450170000002</v>
      </c>
      <c r="C2308">
        <v>1.5333005503999999</v>
      </c>
      <c r="D2308" s="180">
        <v>42172</v>
      </c>
      <c r="E2308" s="173">
        <f t="shared" si="208"/>
        <v>0.4187336047277273</v>
      </c>
      <c r="F2308"/>
      <c r="M2308" s="180">
        <v>42172</v>
      </c>
      <c r="N2308">
        <v>17.246128836</v>
      </c>
      <c r="O2308">
        <v>19.965722653736801</v>
      </c>
      <c r="P2308" s="180">
        <v>42172</v>
      </c>
      <c r="Q2308" s="173">
        <f t="shared" si="207"/>
        <v>-0.1362131421387745</v>
      </c>
      <c r="R2308"/>
    </row>
    <row r="2309" spans="1:18" x14ac:dyDescent="0.25">
      <c r="A2309" s="180">
        <v>42171</v>
      </c>
      <c r="B2309">
        <v>2.2228159879999998</v>
      </c>
      <c r="C2309">
        <v>1.5556481525500001</v>
      </c>
      <c r="D2309" s="180">
        <v>42171</v>
      </c>
      <c r="E2309" s="173">
        <f t="shared" si="208"/>
        <v>0.42886807942810595</v>
      </c>
      <c r="F2309"/>
      <c r="M2309" s="180">
        <v>42171</v>
      </c>
      <c r="N2309">
        <v>17.622478554000001</v>
      </c>
      <c r="O2309">
        <v>20.2508193118421</v>
      </c>
      <c r="P2309" s="180">
        <v>42171</v>
      </c>
      <c r="Q2309" s="173">
        <f t="shared" si="207"/>
        <v>-0.12978935406851028</v>
      </c>
      <c r="R2309"/>
    </row>
    <row r="2310" spans="1:18" x14ac:dyDescent="0.25">
      <c r="A2310" s="180">
        <v>42170</v>
      </c>
      <c r="B2310">
        <v>2.201772155</v>
      </c>
      <c r="C2310">
        <v>1.5390027905000001</v>
      </c>
      <c r="D2310" s="180">
        <v>42170</v>
      </c>
      <c r="E2310" s="173">
        <f t="shared" si="208"/>
        <v>0.43064857880126101</v>
      </c>
      <c r="F2310"/>
      <c r="M2310" s="180">
        <v>42170</v>
      </c>
      <c r="N2310">
        <v>17.455643112000001</v>
      </c>
      <c r="O2310">
        <v>20.045150364736799</v>
      </c>
      <c r="P2310" s="180">
        <v>42170</v>
      </c>
      <c r="Q2310" s="173">
        <f t="shared" si="207"/>
        <v>-0.12918372801494318</v>
      </c>
      <c r="R2310"/>
    </row>
    <row r="2311" spans="1:18" x14ac:dyDescent="0.25">
      <c r="A2311" s="180">
        <v>42167</v>
      </c>
      <c r="B2311">
        <v>2.214985725</v>
      </c>
      <c r="C2311">
        <v>1.5445059622499999</v>
      </c>
      <c r="D2311" s="180">
        <v>42167</v>
      </c>
      <c r="E2311" s="173">
        <f t="shared" si="208"/>
        <v>0.43410629621219521</v>
      </c>
      <c r="F2311"/>
      <c r="M2311" s="180">
        <v>42167</v>
      </c>
      <c r="N2311">
        <v>17.560400250000001</v>
      </c>
      <c r="O2311">
        <v>20.0930305120526</v>
      </c>
      <c r="P2311" s="180">
        <v>42167</v>
      </c>
      <c r="Q2311" s="173">
        <f t="shared" si="207"/>
        <v>-0.12604521057853502</v>
      </c>
      <c r="R2311"/>
    </row>
    <row r="2312" spans="1:18" x14ac:dyDescent="0.25">
      <c r="A2312" s="180">
        <v>42166</v>
      </c>
      <c r="B2312">
        <v>2.2027509379999999</v>
      </c>
      <c r="C2312">
        <v>1.5464321813499999</v>
      </c>
      <c r="D2312" s="180">
        <v>42166</v>
      </c>
      <c r="E2312" s="173">
        <f t="shared" si="208"/>
        <v>0.42440836692692768</v>
      </c>
      <c r="F2312"/>
      <c r="M2312" s="180">
        <v>42166</v>
      </c>
      <c r="N2312">
        <v>17.463402899999998</v>
      </c>
      <c r="O2312">
        <v>20.121073351842099</v>
      </c>
      <c r="P2312" s="180">
        <v>42166</v>
      </c>
      <c r="Q2312" s="173">
        <f t="shared" si="207"/>
        <v>-0.13208393038330579</v>
      </c>
      <c r="R2312"/>
    </row>
    <row r="2313" spans="1:18" x14ac:dyDescent="0.25">
      <c r="A2313" s="180">
        <v>42165</v>
      </c>
      <c r="B2313">
        <v>2.2032403299999999</v>
      </c>
      <c r="C2313">
        <v>1.5474848435499999</v>
      </c>
      <c r="D2313" s="180">
        <v>42165</v>
      </c>
      <c r="E2313" s="173">
        <f t="shared" si="208"/>
        <v>0.42375567630482719</v>
      </c>
      <c r="F2313"/>
      <c r="M2313" s="180">
        <v>42165</v>
      </c>
      <c r="N2313">
        <v>17.467282793999999</v>
      </c>
      <c r="O2313">
        <v>20.157061372421001</v>
      </c>
      <c r="P2313" s="180">
        <v>42165</v>
      </c>
      <c r="Q2313" s="173">
        <f t="shared" si="207"/>
        <v>-0.13344100753203894</v>
      </c>
      <c r="R2313"/>
    </row>
    <row r="2314" spans="1:18" x14ac:dyDescent="0.25">
      <c r="A2314" s="180">
        <v>42164</v>
      </c>
      <c r="B2314">
        <v>2.1998145899999999</v>
      </c>
      <c r="C2314">
        <v>1.5295350168999999</v>
      </c>
      <c r="D2314" s="180">
        <v>42164</v>
      </c>
      <c r="E2314" s="173">
        <f t="shared" si="208"/>
        <v>0.43822440525650447</v>
      </c>
      <c r="F2314"/>
      <c r="M2314" s="180">
        <v>42164</v>
      </c>
      <c r="N2314">
        <v>17.440123536000002</v>
      </c>
      <c r="O2314">
        <v>19.9256651169474</v>
      </c>
      <c r="P2314" s="180">
        <v>42164</v>
      </c>
      <c r="Q2314" s="173">
        <f t="shared" si="207"/>
        <v>-0.12474070834570875</v>
      </c>
      <c r="R2314"/>
    </row>
    <row r="2315" spans="1:18" x14ac:dyDescent="0.25">
      <c r="A2315" s="180">
        <v>42163</v>
      </c>
      <c r="B2315">
        <v>2.1655571880000002</v>
      </c>
      <c r="C2315">
        <v>1.5150118153000001</v>
      </c>
      <c r="D2315" s="180">
        <v>42163</v>
      </c>
      <c r="E2315" s="173">
        <f t="shared" si="208"/>
        <v>0.42939953743606957</v>
      </c>
      <c r="F2315"/>
      <c r="M2315" s="180">
        <v>42163</v>
      </c>
      <c r="N2315">
        <v>17.168530956000001</v>
      </c>
      <c r="O2315">
        <v>19.749695778684199</v>
      </c>
      <c r="P2315" s="180">
        <v>42163</v>
      </c>
      <c r="Q2315" s="173">
        <f t="shared" si="207"/>
        <v>-0.13069390291419286</v>
      </c>
      <c r="R2315"/>
    </row>
    <row r="2316" spans="1:18" x14ac:dyDescent="0.25">
      <c r="A2316" s="180">
        <v>42160</v>
      </c>
      <c r="B2316">
        <v>2.17974954</v>
      </c>
      <c r="C2316">
        <v>1.5138176633</v>
      </c>
      <c r="D2316" s="180">
        <v>42160</v>
      </c>
      <c r="E2316" s="173">
        <f t="shared" si="208"/>
        <v>0.4399023031930559</v>
      </c>
      <c r="F2316"/>
      <c r="M2316" s="180">
        <v>42160</v>
      </c>
      <c r="N2316">
        <v>17.281047881999999</v>
      </c>
      <c r="O2316">
        <v>19.7470214056316</v>
      </c>
      <c r="P2316" s="180">
        <v>42160</v>
      </c>
      <c r="Q2316" s="173">
        <f t="shared" si="207"/>
        <v>-0.12487825241979714</v>
      </c>
      <c r="R2316"/>
    </row>
    <row r="2317" spans="1:18" x14ac:dyDescent="0.25">
      <c r="A2317" s="180">
        <v>42159</v>
      </c>
      <c r="B2317">
        <v>2.1371724830000001</v>
      </c>
      <c r="C2317">
        <v>1.4883707263999999</v>
      </c>
      <c r="D2317" s="180">
        <v>42159</v>
      </c>
      <c r="E2317" s="173">
        <f t="shared" si="208"/>
        <v>0.43591408047193381</v>
      </c>
      <c r="F2317"/>
      <c r="M2317" s="180">
        <v>42159</v>
      </c>
      <c r="N2317">
        <v>16.943497103999999</v>
      </c>
      <c r="O2317">
        <v>19.405822979421099</v>
      </c>
      <c r="P2317" s="180">
        <v>42159</v>
      </c>
      <c r="Q2317" s="173">
        <f t="shared" si="207"/>
        <v>-0.1268859289313457</v>
      </c>
      <c r="R2317"/>
    </row>
    <row r="2318" spans="1:18" x14ac:dyDescent="0.25">
      <c r="A2318" s="180">
        <v>42158</v>
      </c>
      <c r="B2318">
        <v>2.150875444</v>
      </c>
      <c r="C2318">
        <v>1.5009614462500001</v>
      </c>
      <c r="D2318" s="180">
        <v>42158</v>
      </c>
      <c r="E2318" s="173">
        <f t="shared" si="208"/>
        <v>0.43299846200163511</v>
      </c>
      <c r="F2318"/>
      <c r="M2318" s="180">
        <v>42158</v>
      </c>
      <c r="N2318">
        <v>17.052134135999999</v>
      </c>
      <c r="O2318">
        <v>19.5681363762105</v>
      </c>
      <c r="P2318" s="180">
        <v>42158</v>
      </c>
      <c r="Q2318" s="173">
        <f t="shared" si="207"/>
        <v>-0.12857648739965197</v>
      </c>
      <c r="R2318"/>
    </row>
    <row r="2319" spans="1:18" x14ac:dyDescent="0.25">
      <c r="A2319" s="180">
        <v>42157</v>
      </c>
      <c r="B2319">
        <v>2.1195543909999999</v>
      </c>
      <c r="C2319">
        <v>1.4792648421000001</v>
      </c>
      <c r="D2319" s="180">
        <v>42157</v>
      </c>
      <c r="E2319" s="173">
        <f t="shared" si="208"/>
        <v>0.43284307899255503</v>
      </c>
      <c r="F2319"/>
      <c r="M2319" s="180">
        <v>42157</v>
      </c>
      <c r="N2319">
        <v>16.80382092</v>
      </c>
      <c r="O2319">
        <v>19.291051669894699</v>
      </c>
      <c r="P2319" s="180">
        <v>42157</v>
      </c>
      <c r="Q2319" s="173">
        <f t="shared" si="207"/>
        <v>-0.12893183805920913</v>
      </c>
      <c r="R2319"/>
    </row>
    <row r="2320" spans="1:18" x14ac:dyDescent="0.25">
      <c r="A2320" s="180">
        <v>42156</v>
      </c>
      <c r="B2320">
        <v>2.0970423839999999</v>
      </c>
      <c r="C2320">
        <v>1.4643084282500001</v>
      </c>
      <c r="D2320" s="180">
        <v>42156</v>
      </c>
      <c r="E2320" s="173">
        <f t="shared" si="208"/>
        <v>0.43210429137950279</v>
      </c>
      <c r="F2320"/>
      <c r="M2320" s="180">
        <v>42156</v>
      </c>
      <c r="N2320">
        <v>16.625345796000001</v>
      </c>
      <c r="O2320">
        <v>19.065283035526299</v>
      </c>
      <c r="P2320" s="180">
        <v>42156</v>
      </c>
      <c r="Q2320" s="173">
        <f t="shared" si="207"/>
        <v>-0.1279780234565473</v>
      </c>
      <c r="R2320"/>
    </row>
    <row r="2321" spans="1:18" x14ac:dyDescent="0.25">
      <c r="A2321" s="180">
        <v>42153</v>
      </c>
      <c r="B2321">
        <v>2.099489341</v>
      </c>
      <c r="C2321">
        <v>1.4690743174000001</v>
      </c>
      <c r="D2321" s="180">
        <v>42153</v>
      </c>
      <c r="E2321" s="173">
        <f t="shared" si="208"/>
        <v>0.42912398381296479</v>
      </c>
      <c r="F2321"/>
      <c r="M2321" s="180">
        <v>42153</v>
      </c>
      <c r="N2321">
        <v>16.644745266000001</v>
      </c>
      <c r="O2321">
        <v>19.144611484947401</v>
      </c>
      <c r="P2321" s="180">
        <v>42153</v>
      </c>
      <c r="Q2321" s="173">
        <f t="shared" si="207"/>
        <v>-0.13057805957111948</v>
      </c>
      <c r="R2321"/>
    </row>
    <row r="2322" spans="1:18" x14ac:dyDescent="0.25">
      <c r="A2322" s="180">
        <v>42152</v>
      </c>
      <c r="B2322">
        <v>2.1053620390000001</v>
      </c>
      <c r="C2322">
        <v>1.48120630335</v>
      </c>
      <c r="D2322" s="180">
        <v>42152</v>
      </c>
      <c r="E2322" s="173">
        <f t="shared" si="208"/>
        <v>0.42138339152241361</v>
      </c>
      <c r="F2322"/>
      <c r="M2322" s="180">
        <v>42152</v>
      </c>
      <c r="N2322">
        <v>16.691303993999998</v>
      </c>
      <c r="O2322">
        <v>19.287548854368399</v>
      </c>
      <c r="P2322" s="180">
        <v>42152</v>
      </c>
      <c r="Q2322" s="173">
        <f t="shared" si="207"/>
        <v>-0.13460729924634163</v>
      </c>
      <c r="R2322"/>
    </row>
    <row r="2323" spans="1:18" x14ac:dyDescent="0.25">
      <c r="A2323" s="180">
        <v>42151</v>
      </c>
      <c r="B2323">
        <v>2.1141710850000002</v>
      </c>
      <c r="C2323">
        <v>1.4807138357</v>
      </c>
      <c r="D2323" s="180">
        <v>42151</v>
      </c>
      <c r="E2323" s="173">
        <f t="shared" si="208"/>
        <v>0.42780531526575249</v>
      </c>
      <c r="F2323"/>
      <c r="M2323" s="180">
        <v>42151</v>
      </c>
      <c r="N2323">
        <v>16.761142086</v>
      </c>
      <c r="O2323">
        <v>19.2859961026316</v>
      </c>
      <c r="P2323" s="180">
        <v>42151</v>
      </c>
      <c r="Q2323" s="173">
        <f t="shared" si="207"/>
        <v>-0.13091644337142019</v>
      </c>
      <c r="R2323"/>
    </row>
    <row r="2324" spans="1:18" x14ac:dyDescent="0.25">
      <c r="A2324" s="180">
        <v>42150</v>
      </c>
      <c r="B2324">
        <v>2.0921484690000001</v>
      </c>
      <c r="C2324">
        <v>1.4671045857</v>
      </c>
      <c r="D2324" s="180">
        <v>42150</v>
      </c>
      <c r="E2324" s="173">
        <f t="shared" si="208"/>
        <v>0.42603907682680486</v>
      </c>
      <c r="F2324"/>
      <c r="M2324" s="180">
        <v>42150</v>
      </c>
      <c r="N2324">
        <v>16.586546855999998</v>
      </c>
      <c r="O2324">
        <v>19.113826560789501</v>
      </c>
      <c r="P2324" s="180">
        <v>42150</v>
      </c>
      <c r="Q2324" s="173">
        <f t="shared" si="207"/>
        <v>-0.13222259272635742</v>
      </c>
      <c r="R2324"/>
    </row>
    <row r="2325" spans="1:18" x14ac:dyDescent="0.25">
      <c r="A2325" s="180">
        <v>42146</v>
      </c>
      <c r="B2325">
        <v>2.1200437820000002</v>
      </c>
      <c r="C2325">
        <v>1.4745811065500001</v>
      </c>
      <c r="D2325" s="180">
        <v>42146</v>
      </c>
      <c r="E2325" s="173">
        <f t="shared" si="208"/>
        <v>0.43772612614042999</v>
      </c>
      <c r="F2325"/>
      <c r="M2325" s="180">
        <v>42146</v>
      </c>
      <c r="N2325">
        <v>16.807700814</v>
      </c>
      <c r="O2325">
        <v>19.208134272684202</v>
      </c>
      <c r="P2325" s="180">
        <v>42146</v>
      </c>
      <c r="Q2325" s="173">
        <f t="shared" si="207"/>
        <v>-0.12496963133467089</v>
      </c>
      <c r="R2325"/>
    </row>
    <row r="2326" spans="1:18" x14ac:dyDescent="0.25">
      <c r="A2326" s="180">
        <v>42145</v>
      </c>
      <c r="B2326">
        <v>2.1234695229999998</v>
      </c>
      <c r="C2326">
        <v>1.4810067576499999</v>
      </c>
      <c r="D2326" s="180">
        <v>42145</v>
      </c>
      <c r="E2326" s="173">
        <f t="shared" si="208"/>
        <v>0.43380137331002672</v>
      </c>
      <c r="F2326"/>
      <c r="M2326" s="180">
        <v>42145</v>
      </c>
      <c r="N2326">
        <v>16.834860072000001</v>
      </c>
      <c r="O2326">
        <v>19.279969532999999</v>
      </c>
      <c r="P2326" s="180">
        <v>42145</v>
      </c>
      <c r="Q2326" s="173">
        <f t="shared" si="207"/>
        <v>-0.12682123054265709</v>
      </c>
      <c r="R2326"/>
    </row>
    <row r="2327" spans="1:18" x14ac:dyDescent="0.25">
      <c r="A2327" s="180">
        <v>42144</v>
      </c>
      <c r="B2327">
        <v>2.1273846540000001</v>
      </c>
      <c r="C2327">
        <v>1.4851974469</v>
      </c>
      <c r="D2327" s="180">
        <v>42144</v>
      </c>
      <c r="E2327" s="173">
        <f t="shared" si="208"/>
        <v>0.4323918065173184</v>
      </c>
      <c r="F2327"/>
      <c r="M2327" s="180">
        <v>42144</v>
      </c>
      <c r="N2327">
        <v>16.865899224</v>
      </c>
      <c r="O2327">
        <v>19.321911868631599</v>
      </c>
      <c r="P2327" s="180">
        <v>42144</v>
      </c>
      <c r="Q2327" s="173">
        <f t="shared" si="207"/>
        <v>-0.12711022911862277</v>
      </c>
      <c r="R2327"/>
    </row>
    <row r="2328" spans="1:18" x14ac:dyDescent="0.25">
      <c r="A2328" s="180">
        <v>42143</v>
      </c>
      <c r="B2328">
        <v>2.1322785689999999</v>
      </c>
      <c r="C2328">
        <v>1.4924392436</v>
      </c>
      <c r="D2328" s="180">
        <v>42143</v>
      </c>
      <c r="E2328" s="173">
        <f t="shared" si="208"/>
        <v>0.4287205178661786</v>
      </c>
      <c r="F2328"/>
      <c r="M2328" s="180">
        <v>42143</v>
      </c>
      <c r="N2328">
        <v>16.904698163999999</v>
      </c>
      <c r="O2328">
        <v>19.424239384368398</v>
      </c>
      <c r="P2328" s="180">
        <v>42143</v>
      </c>
      <c r="Q2328" s="173">
        <f t="shared" si="207"/>
        <v>-0.12971119077105242</v>
      </c>
      <c r="R2328"/>
    </row>
    <row r="2329" spans="1:18" x14ac:dyDescent="0.25">
      <c r="A2329" s="180">
        <v>42142</v>
      </c>
      <c r="B2329">
        <v>2.1264058709999998</v>
      </c>
      <c r="C2329">
        <v>1.4765344758500001</v>
      </c>
      <c r="D2329" s="180">
        <v>42142</v>
      </c>
      <c r="E2329" s="173">
        <f t="shared" si="208"/>
        <v>0.44013289616951662</v>
      </c>
      <c r="F2329"/>
      <c r="M2329" s="180">
        <v>42142</v>
      </c>
      <c r="N2329">
        <v>16.858139435999998</v>
      </c>
      <c r="O2329">
        <v>19.217946357789501</v>
      </c>
      <c r="P2329" s="180">
        <v>42142</v>
      </c>
      <c r="Q2329" s="173">
        <f t="shared" si="207"/>
        <v>-0.12279183622723638</v>
      </c>
      <c r="R2329"/>
    </row>
    <row r="2330" spans="1:18" x14ac:dyDescent="0.25">
      <c r="A2330" s="180">
        <v>42139</v>
      </c>
      <c r="B2330">
        <v>2.083339423</v>
      </c>
      <c r="C2330">
        <v>1.44997876275</v>
      </c>
      <c r="D2330" s="180">
        <v>42139</v>
      </c>
      <c r="E2330" s="173">
        <f t="shared" si="208"/>
        <v>0.43680685298368166</v>
      </c>
      <c r="F2330"/>
      <c r="M2330" s="180">
        <v>42139</v>
      </c>
      <c r="N2330">
        <v>16.516708764000001</v>
      </c>
      <c r="O2330">
        <v>18.8766925915263</v>
      </c>
      <c r="P2330" s="180">
        <v>42139</v>
      </c>
      <c r="Q2330" s="173">
        <f t="shared" si="207"/>
        <v>-0.12502104466042374</v>
      </c>
      <c r="R2330"/>
    </row>
    <row r="2331" spans="1:18" x14ac:dyDescent="0.25">
      <c r="A2331" s="180">
        <v>42138</v>
      </c>
      <c r="B2331">
        <v>2.1200437820000002</v>
      </c>
      <c r="C2331">
        <v>1.4684122281500001</v>
      </c>
      <c r="D2331" s="180">
        <v>42138</v>
      </c>
      <c r="E2331" s="173">
        <f t="shared" si="208"/>
        <v>0.4437660905827292</v>
      </c>
      <c r="F2331"/>
      <c r="M2331" s="180">
        <v>42138</v>
      </c>
      <c r="N2331">
        <v>16.807700814</v>
      </c>
      <c r="O2331">
        <v>19.135304283052601</v>
      </c>
      <c r="P2331" s="180">
        <v>42138</v>
      </c>
      <c r="Q2331" s="173">
        <f t="shared" si="207"/>
        <v>-0.12163921903839645</v>
      </c>
      <c r="R2331"/>
    </row>
    <row r="2332" spans="1:18" x14ac:dyDescent="0.25">
      <c r="A2332" s="180">
        <v>42137</v>
      </c>
      <c r="B2332">
        <v>2.1053620390000001</v>
      </c>
      <c r="C2332">
        <v>1.4573008272000001</v>
      </c>
      <c r="D2332" s="180">
        <v>42137</v>
      </c>
      <c r="E2332" s="173">
        <f t="shared" si="208"/>
        <v>0.44469968019242745</v>
      </c>
      <c r="F2332"/>
      <c r="M2332" s="180">
        <v>42137</v>
      </c>
      <c r="N2332">
        <v>16.691303993999998</v>
      </c>
      <c r="O2332">
        <v>18.9961658304737</v>
      </c>
      <c r="P2332" s="180">
        <v>42137</v>
      </c>
      <c r="Q2332" s="173">
        <f t="shared" si="207"/>
        <v>-0.12133300251444616</v>
      </c>
      <c r="R2332"/>
    </row>
    <row r="2333" spans="1:18" x14ac:dyDescent="0.25">
      <c r="A2333" s="180">
        <v>42136</v>
      </c>
      <c r="B2333">
        <v>2.0921484690000001</v>
      </c>
      <c r="C2333">
        <v>1.4498612891</v>
      </c>
      <c r="D2333" s="180">
        <v>42136</v>
      </c>
      <c r="E2333" s="173">
        <f t="shared" si="208"/>
        <v>0.44299905427415004</v>
      </c>
      <c r="F2333"/>
      <c r="M2333" s="180">
        <v>42136</v>
      </c>
      <c r="N2333">
        <v>16.586546855999998</v>
      </c>
      <c r="O2333">
        <v>18.903235060578901</v>
      </c>
      <c r="P2333" s="180">
        <v>42136</v>
      </c>
      <c r="Q2333" s="173">
        <f t="shared" si="207"/>
        <v>-0.12255511806072601</v>
      </c>
      <c r="R2333"/>
    </row>
    <row r="2334" spans="1:18" x14ac:dyDescent="0.25">
      <c r="A2334" s="180">
        <v>42135</v>
      </c>
      <c r="B2334">
        <v>2.0424752370000001</v>
      </c>
      <c r="C2334">
        <v>1.44320369225</v>
      </c>
      <c r="D2334" s="180">
        <v>42135</v>
      </c>
      <c r="E2334" s="173">
        <f t="shared" si="208"/>
        <v>0.41523698142409604</v>
      </c>
      <c r="F2334"/>
      <c r="M2334" s="180">
        <v>42135</v>
      </c>
      <c r="N2334">
        <v>16.192737613999999</v>
      </c>
      <c r="O2334">
        <v>18.8174311141053</v>
      </c>
      <c r="P2334" s="180">
        <v>42135</v>
      </c>
      <c r="Q2334" s="173">
        <f t="shared" si="207"/>
        <v>-0.13948203047428009</v>
      </c>
      <c r="R2334"/>
    </row>
    <row r="2335" spans="1:18" x14ac:dyDescent="0.25">
      <c r="A2335" s="180">
        <v>42132</v>
      </c>
      <c r="B2335">
        <v>2.0797500009999998</v>
      </c>
      <c r="C2335">
        <v>1.4688161473000001</v>
      </c>
      <c r="D2335" s="180">
        <v>42132</v>
      </c>
      <c r="E2335" s="173">
        <f t="shared" si="208"/>
        <v>0.41593623192598173</v>
      </c>
      <c r="F2335"/>
      <c r="M2335" s="180">
        <v>42132</v>
      </c>
      <c r="N2335">
        <v>17.214690534999999</v>
      </c>
      <c r="O2335">
        <v>19.0387037974211</v>
      </c>
      <c r="P2335" s="180">
        <v>42132</v>
      </c>
      <c r="Q2335" s="173">
        <f t="shared" si="207"/>
        <v>-9.5805538120098996E-2</v>
      </c>
      <c r="R2335"/>
    </row>
    <row r="2336" spans="1:18" x14ac:dyDescent="0.25">
      <c r="A2336" s="180">
        <v>42131</v>
      </c>
      <c r="B2336">
        <v>2.0621548230000002</v>
      </c>
      <c r="C2336">
        <v>1.4650320882000001</v>
      </c>
      <c r="D2336" s="180">
        <v>42131</v>
      </c>
      <c r="E2336" s="173">
        <f t="shared" si="208"/>
        <v>0.40758338305999164</v>
      </c>
      <c r="F2336"/>
      <c r="M2336" s="180">
        <v>42131</v>
      </c>
      <c r="N2336">
        <v>17.069050175000001</v>
      </c>
      <c r="O2336">
        <v>17.843333667631601</v>
      </c>
      <c r="P2336" s="180">
        <v>42131</v>
      </c>
      <c r="Q2336" s="173">
        <f t="shared" si="207"/>
        <v>-4.3393432362707866E-2</v>
      </c>
      <c r="R2336"/>
    </row>
    <row r="2337" spans="1:18" x14ac:dyDescent="0.25">
      <c r="A2337" s="180">
        <v>42130</v>
      </c>
      <c r="B2337">
        <v>2.0631602619999998</v>
      </c>
      <c r="C2337">
        <v>1.4675682427000001</v>
      </c>
      <c r="D2337" s="180">
        <v>42130</v>
      </c>
      <c r="E2337" s="173">
        <f t="shared" si="208"/>
        <v>0.40583599588135166</v>
      </c>
      <c r="F2337"/>
      <c r="M2337" s="180">
        <v>42130</v>
      </c>
      <c r="N2337">
        <v>17.077372481000001</v>
      </c>
      <c r="O2337">
        <v>17.873094603421102</v>
      </c>
      <c r="P2337" s="180">
        <v>42130</v>
      </c>
      <c r="Q2337" s="173">
        <f t="shared" si="207"/>
        <v>-4.4520668640605228E-2</v>
      </c>
      <c r="R2337"/>
    </row>
    <row r="2338" spans="1:18" x14ac:dyDescent="0.25">
      <c r="A2338" s="180">
        <v>42129</v>
      </c>
      <c r="B2338">
        <v>2.0510949969999999</v>
      </c>
      <c r="C2338">
        <v>1.4617362428</v>
      </c>
      <c r="D2338" s="180">
        <v>42129</v>
      </c>
      <c r="E2338" s="173">
        <f t="shared" si="208"/>
        <v>0.4031909019858913</v>
      </c>
      <c r="F2338"/>
      <c r="M2338" s="180">
        <v>42129</v>
      </c>
      <c r="N2338">
        <v>16.977504805999999</v>
      </c>
      <c r="O2338">
        <v>17.823796304105301</v>
      </c>
      <c r="P2338" s="180">
        <v>42129</v>
      </c>
      <c r="Q2338" s="173">
        <f t="shared" si="207"/>
        <v>-4.7480990225992316E-2</v>
      </c>
      <c r="R2338"/>
    </row>
    <row r="2339" spans="1:18" x14ac:dyDescent="0.25">
      <c r="A2339" s="180">
        <v>42128</v>
      </c>
      <c r="B2339">
        <v>2.0521004359999999</v>
      </c>
      <c r="C2339">
        <v>1.4709728441000001</v>
      </c>
      <c r="D2339" s="180">
        <v>42128</v>
      </c>
      <c r="E2339" s="173">
        <f t="shared" si="208"/>
        <v>0.39506343997503024</v>
      </c>
      <c r="F2339"/>
      <c r="M2339" s="180">
        <v>42128</v>
      </c>
      <c r="N2339">
        <v>16.985827111999999</v>
      </c>
      <c r="O2339">
        <v>17.917697063684201</v>
      </c>
      <c r="P2339" s="180">
        <v>42128</v>
      </c>
      <c r="Q2339" s="173">
        <f t="shared" si="207"/>
        <v>-5.2008355112383685E-2</v>
      </c>
      <c r="R2339"/>
    </row>
    <row r="2340" spans="1:18" x14ac:dyDescent="0.25">
      <c r="A2340" s="180">
        <v>42125</v>
      </c>
      <c r="B2340">
        <v>2.0289753450000001</v>
      </c>
      <c r="C2340">
        <v>1.45391668495</v>
      </c>
      <c r="D2340" s="180">
        <v>42125</v>
      </c>
      <c r="E2340" s="173">
        <f t="shared" si="208"/>
        <v>0.39552380545779087</v>
      </c>
      <c r="F2340"/>
      <c r="M2340" s="180">
        <v>42125</v>
      </c>
      <c r="N2340">
        <v>16.794414067999998</v>
      </c>
      <c r="O2340">
        <v>17.719411528842102</v>
      </c>
      <c r="P2340" s="180">
        <v>42125</v>
      </c>
      <c r="Q2340" s="173">
        <f t="shared" si="207"/>
        <v>-5.2202493256419596E-2</v>
      </c>
      <c r="R2340"/>
    </row>
    <row r="2341" spans="1:18" x14ac:dyDescent="0.25">
      <c r="A2341" s="180">
        <v>42124</v>
      </c>
      <c r="B2341">
        <v>2.040537891</v>
      </c>
      <c r="C2341">
        <v>1.4596228490000001</v>
      </c>
      <c r="D2341" s="180">
        <v>42124</v>
      </c>
      <c r="E2341" s="173">
        <f t="shared" si="208"/>
        <v>0.39798982483590867</v>
      </c>
      <c r="F2341"/>
      <c r="M2341" s="180">
        <v>42124</v>
      </c>
      <c r="N2341">
        <v>16.890120589999999</v>
      </c>
      <c r="O2341">
        <v>17.792676248420999</v>
      </c>
      <c r="P2341" s="180">
        <v>42124</v>
      </c>
      <c r="Q2341" s="173">
        <f t="shared" si="207"/>
        <v>-5.0726245215702029E-2</v>
      </c>
      <c r="R2341"/>
    </row>
    <row r="2342" spans="1:18" x14ac:dyDescent="0.25">
      <c r="A2342" s="180">
        <v>42123</v>
      </c>
      <c r="B2342">
        <v>2.0792472819999999</v>
      </c>
      <c r="C2342">
        <v>1.4792867942500001</v>
      </c>
      <c r="D2342" s="180">
        <v>42123</v>
      </c>
      <c r="E2342" s="173">
        <f t="shared" si="208"/>
        <v>0.40557415241050693</v>
      </c>
      <c r="F2342"/>
      <c r="M2342" s="180">
        <v>42123</v>
      </c>
      <c r="N2342">
        <v>17.210529382000001</v>
      </c>
      <c r="O2342">
        <v>18.0166415315263</v>
      </c>
      <c r="P2342" s="180">
        <v>42123</v>
      </c>
      <c r="Q2342" s="173">
        <f t="shared" si="207"/>
        <v>-4.4742642412889742E-2</v>
      </c>
      <c r="R2342"/>
    </row>
    <row r="2343" spans="1:18" x14ac:dyDescent="0.25">
      <c r="A2343" s="180">
        <v>42122</v>
      </c>
      <c r="B2343">
        <v>2.0581330680000001</v>
      </c>
      <c r="C2343">
        <v>1.47047086775</v>
      </c>
      <c r="D2343" s="180">
        <v>42122</v>
      </c>
      <c r="E2343" s="173">
        <f t="shared" si="208"/>
        <v>0.39964219158533548</v>
      </c>
      <c r="F2343"/>
      <c r="M2343" s="180">
        <v>42122</v>
      </c>
      <c r="N2343">
        <v>17.03576095</v>
      </c>
      <c r="O2343">
        <v>17.894686370947401</v>
      </c>
      <c r="P2343" s="180">
        <v>42122</v>
      </c>
      <c r="Q2343" s="173">
        <f t="shared" si="207"/>
        <v>-4.7998908901912565E-2</v>
      </c>
      <c r="R2343"/>
    </row>
    <row r="2344" spans="1:18" x14ac:dyDescent="0.25">
      <c r="A2344" s="180">
        <v>42121</v>
      </c>
      <c r="B2344">
        <v>2.0334998199999998</v>
      </c>
      <c r="C2344">
        <v>1.4493096185000001</v>
      </c>
      <c r="D2344" s="180">
        <v>42121</v>
      </c>
      <c r="E2344" s="173">
        <f t="shared" si="208"/>
        <v>0.40308171148730959</v>
      </c>
      <c r="F2344"/>
      <c r="M2344" s="180">
        <v>42121</v>
      </c>
      <c r="N2344">
        <v>16.831864446000001</v>
      </c>
      <c r="O2344">
        <v>17.638358898526299</v>
      </c>
      <c r="P2344" s="180">
        <v>42121</v>
      </c>
      <c r="Q2344" s="173">
        <f t="shared" si="207"/>
        <v>-4.5723893995244728E-2</v>
      </c>
      <c r="R2344"/>
    </row>
    <row r="2345" spans="1:18" x14ac:dyDescent="0.25">
      <c r="A2345" s="180">
        <v>42118</v>
      </c>
      <c r="B2345">
        <v>2.0666792979999999</v>
      </c>
      <c r="C2345">
        <v>1.4634845541499999</v>
      </c>
      <c r="D2345" s="180">
        <v>42118</v>
      </c>
      <c r="E2345" s="173">
        <f t="shared" si="208"/>
        <v>0.41216338234627897</v>
      </c>
      <c r="F2345"/>
      <c r="M2345" s="180">
        <v>42118</v>
      </c>
      <c r="N2345">
        <v>17.106500553</v>
      </c>
      <c r="O2345">
        <v>17.793715238894698</v>
      </c>
      <c r="P2345" s="180">
        <v>42118</v>
      </c>
      <c r="Q2345" s="173">
        <f t="shared" si="207"/>
        <v>-3.8621202861139327E-2</v>
      </c>
      <c r="R2345"/>
    </row>
    <row r="2346" spans="1:18" x14ac:dyDescent="0.25">
      <c r="A2346" s="180">
        <v>42117</v>
      </c>
      <c r="B2346">
        <v>2.0938261429999998</v>
      </c>
      <c r="C2346">
        <v>1.47439048435</v>
      </c>
      <c r="D2346" s="180">
        <v>42117</v>
      </c>
      <c r="E2346" s="173">
        <f t="shared" si="208"/>
        <v>0.42012998946007463</v>
      </c>
      <c r="F2346"/>
      <c r="M2346" s="180">
        <v>42117</v>
      </c>
      <c r="N2346">
        <v>17.331202823000002</v>
      </c>
      <c r="O2346">
        <v>17.915324773421101</v>
      </c>
      <c r="P2346" s="180">
        <v>42117</v>
      </c>
      <c r="Q2346" s="173">
        <f t="shared" si="207"/>
        <v>-3.2604597338234918E-2</v>
      </c>
      <c r="R2346"/>
    </row>
    <row r="2347" spans="1:18" x14ac:dyDescent="0.25">
      <c r="A2347" s="180">
        <v>42116</v>
      </c>
      <c r="B2347">
        <v>2.1099131629999999</v>
      </c>
      <c r="C2347">
        <v>1.4761108700500001</v>
      </c>
      <c r="D2347" s="180">
        <v>42116</v>
      </c>
      <c r="E2347" s="173">
        <f t="shared" si="208"/>
        <v>0.42937309507688343</v>
      </c>
      <c r="F2347"/>
      <c r="M2347" s="180">
        <v>42116</v>
      </c>
      <c r="N2347">
        <v>17.464359723000001</v>
      </c>
      <c r="O2347">
        <v>17.931947932315801</v>
      </c>
      <c r="P2347" s="180">
        <v>42116</v>
      </c>
      <c r="Q2347" s="173">
        <f t="shared" si="207"/>
        <v>-2.6075706391782576E-2</v>
      </c>
      <c r="R2347"/>
    </row>
    <row r="2348" spans="1:18" x14ac:dyDescent="0.25">
      <c r="A2348" s="180">
        <v>42115</v>
      </c>
      <c r="B2348">
        <v>2.1109186009999998</v>
      </c>
      <c r="C2348">
        <v>1.4692817423</v>
      </c>
      <c r="D2348" s="180">
        <v>42115</v>
      </c>
      <c r="E2348" s="173">
        <f t="shared" si="208"/>
        <v>0.43670103576975478</v>
      </c>
      <c r="F2348"/>
      <c r="M2348" s="180">
        <v>42115</v>
      </c>
      <c r="N2348">
        <v>17.472682030000001</v>
      </c>
      <c r="O2348">
        <v>17.838502387526301</v>
      </c>
      <c r="P2348" s="180">
        <v>42115</v>
      </c>
      <c r="Q2348" s="173">
        <f t="shared" si="207"/>
        <v>-2.0507346949825898E-2</v>
      </c>
      <c r="R2348"/>
    </row>
    <row r="2349" spans="1:18" x14ac:dyDescent="0.25">
      <c r="A2349" s="180">
        <v>42114</v>
      </c>
      <c r="B2349">
        <v>2.0983506169999999</v>
      </c>
      <c r="C2349">
        <v>1.4698223451000001</v>
      </c>
      <c r="D2349" s="180">
        <v>42114</v>
      </c>
      <c r="E2349" s="173">
        <f t="shared" si="208"/>
        <v>0.42762193267461696</v>
      </c>
      <c r="F2349"/>
      <c r="M2349" s="180">
        <v>42114</v>
      </c>
      <c r="N2349">
        <v>17.368653201000001</v>
      </c>
      <c r="O2349">
        <v>17.843490594578899</v>
      </c>
      <c r="P2349" s="180">
        <v>42114</v>
      </c>
      <c r="Q2349" s="173">
        <f t="shared" si="207"/>
        <v>-2.6611239043282289E-2</v>
      </c>
      <c r="R2349"/>
    </row>
    <row r="2350" spans="1:18" x14ac:dyDescent="0.25">
      <c r="A2350" s="180">
        <v>42111</v>
      </c>
      <c r="B2350">
        <v>2.0817608779999999</v>
      </c>
      <c r="C2350">
        <v>1.4620055273499999</v>
      </c>
      <c r="D2350" s="180">
        <v>42111</v>
      </c>
      <c r="E2350" s="173">
        <f t="shared" si="208"/>
        <v>0.42390766591242329</v>
      </c>
      <c r="F2350"/>
      <c r="M2350" s="180">
        <v>42111</v>
      </c>
      <c r="N2350">
        <v>17.231335147999999</v>
      </c>
      <c r="O2350">
        <v>17.7483517117895</v>
      </c>
      <c r="P2350" s="180">
        <v>42111</v>
      </c>
      <c r="Q2350" s="173">
        <f t="shared" si="207"/>
        <v>-2.9130398821546201E-2</v>
      </c>
      <c r="R2350"/>
    </row>
    <row r="2351" spans="1:18" x14ac:dyDescent="0.25">
      <c r="A2351" s="180">
        <v>42110</v>
      </c>
      <c r="B2351">
        <v>2.1079022850000002</v>
      </c>
      <c r="C2351">
        <v>1.48326240945</v>
      </c>
      <c r="D2351" s="180">
        <v>42110</v>
      </c>
      <c r="E2351" s="173">
        <f t="shared" si="208"/>
        <v>0.42112566971991111</v>
      </c>
      <c r="F2351"/>
      <c r="M2351" s="180">
        <v>42110</v>
      </c>
      <c r="N2351">
        <v>17.447715111000001</v>
      </c>
      <c r="O2351">
        <v>18.0148010315263</v>
      </c>
      <c r="P2351" s="180">
        <v>42110</v>
      </c>
      <c r="Q2351" s="173">
        <f t="shared" si="207"/>
        <v>-3.1478888916612865E-2</v>
      </c>
      <c r="R2351"/>
    </row>
    <row r="2352" spans="1:18" x14ac:dyDescent="0.25">
      <c r="A2352" s="180">
        <v>42109</v>
      </c>
      <c r="B2352">
        <v>2.1018696530000001</v>
      </c>
      <c r="C2352">
        <v>1.4880688024499999</v>
      </c>
      <c r="D2352" s="180">
        <v>42109</v>
      </c>
      <c r="E2352" s="173">
        <f t="shared" si="208"/>
        <v>0.41248149920179794</v>
      </c>
      <c r="F2352"/>
      <c r="M2352" s="180">
        <v>42109</v>
      </c>
      <c r="N2352">
        <v>17.397781273</v>
      </c>
      <c r="O2352">
        <v>18.0773530037368</v>
      </c>
      <c r="P2352" s="180">
        <v>42109</v>
      </c>
      <c r="Q2352" s="173">
        <f t="shared" si="207"/>
        <v>-3.7592435717570191E-2</v>
      </c>
      <c r="R2352"/>
    </row>
    <row r="2353" spans="1:18" x14ac:dyDescent="0.25">
      <c r="A2353" s="180">
        <v>42108</v>
      </c>
      <c r="B2353">
        <v>2.086788072</v>
      </c>
      <c r="C2353">
        <v>1.4663736924499999</v>
      </c>
      <c r="D2353" s="180">
        <v>42108</v>
      </c>
      <c r="E2353" s="173">
        <f t="shared" si="208"/>
        <v>0.42309431950693216</v>
      </c>
      <c r="F2353"/>
      <c r="M2353" s="180">
        <v>42108</v>
      </c>
      <c r="N2353">
        <v>17.272946679</v>
      </c>
      <c r="O2353">
        <v>17.83977728</v>
      </c>
      <c r="P2353" s="180">
        <v>42108</v>
      </c>
      <c r="Q2353" s="173">
        <f t="shared" si="207"/>
        <v>-3.1773412420090456E-2</v>
      </c>
      <c r="R2353"/>
    </row>
    <row r="2354" spans="1:18" x14ac:dyDescent="0.25">
      <c r="A2354" s="180">
        <v>42107</v>
      </c>
      <c r="B2354">
        <v>2.099356056</v>
      </c>
      <c r="C2354">
        <v>1.46776231605</v>
      </c>
      <c r="D2354" s="180">
        <v>42107</v>
      </c>
      <c r="E2354" s="173">
        <f t="shared" si="208"/>
        <v>0.43031063888445309</v>
      </c>
      <c r="F2354"/>
      <c r="M2354" s="180">
        <v>42107</v>
      </c>
      <c r="N2354">
        <v>17.376975507000001</v>
      </c>
      <c r="O2354">
        <v>17.893822991631598</v>
      </c>
      <c r="P2354" s="180">
        <v>42107</v>
      </c>
      <c r="Q2354" s="173">
        <f t="shared" si="207"/>
        <v>-2.8884128610935256E-2</v>
      </c>
      <c r="R2354"/>
    </row>
    <row r="2355" spans="1:18" x14ac:dyDescent="0.25">
      <c r="A2355" s="180">
        <v>42104</v>
      </c>
      <c r="B2355">
        <v>2.0762309650000002</v>
      </c>
      <c r="C2355">
        <v>1.4581286432</v>
      </c>
      <c r="D2355" s="180">
        <v>42104</v>
      </c>
      <c r="E2355" s="173">
        <f t="shared" si="208"/>
        <v>0.42390109040277585</v>
      </c>
      <c r="F2355"/>
      <c r="M2355" s="180">
        <v>42104</v>
      </c>
      <c r="N2355">
        <v>17.185562463</v>
      </c>
      <c r="O2355">
        <v>17.770914591368399</v>
      </c>
      <c r="P2355" s="180">
        <v>42104</v>
      </c>
      <c r="Q2355" s="173">
        <f t="shared" si="207"/>
        <v>-3.2938773373696432E-2</v>
      </c>
      <c r="R2355"/>
    </row>
    <row r="2356" spans="1:18" x14ac:dyDescent="0.25">
      <c r="A2356" s="180">
        <v>42103</v>
      </c>
      <c r="B2356">
        <v>2.0626575429999998</v>
      </c>
      <c r="C2356">
        <v>1.4539750112000001</v>
      </c>
      <c r="D2356" s="180">
        <v>42103</v>
      </c>
      <c r="E2356" s="173">
        <f t="shared" si="208"/>
        <v>0.41863342018350069</v>
      </c>
      <c r="F2356"/>
      <c r="M2356" s="180">
        <v>42103</v>
      </c>
      <c r="N2356">
        <v>17.073211327999999</v>
      </c>
      <c r="O2356">
        <v>17.728716487894701</v>
      </c>
      <c r="P2356" s="180">
        <v>42103</v>
      </c>
      <c r="Q2356" s="173">
        <f t="shared" si="207"/>
        <v>-3.6974202861345631E-2</v>
      </c>
      <c r="R2356"/>
    </row>
    <row r="2357" spans="1:18" x14ac:dyDescent="0.25">
      <c r="A2357" s="180">
        <v>42102</v>
      </c>
      <c r="B2357">
        <v>2.0651711389999998</v>
      </c>
      <c r="C2357">
        <v>1.4561356721000001</v>
      </c>
      <c r="D2357" s="180">
        <v>42102</v>
      </c>
      <c r="E2357" s="173">
        <f t="shared" si="208"/>
        <v>0.41825461635842287</v>
      </c>
      <c r="F2357"/>
      <c r="M2357" s="180">
        <v>42102</v>
      </c>
      <c r="N2357">
        <v>17.094017094000002</v>
      </c>
      <c r="O2357">
        <v>17.7606494446316</v>
      </c>
      <c r="P2357" s="180">
        <v>42102</v>
      </c>
      <c r="Q2357" s="173">
        <f t="shared" si="207"/>
        <v>-3.7534232782973888E-2</v>
      </c>
      <c r="R2357"/>
    </row>
    <row r="2358" spans="1:18" x14ac:dyDescent="0.25">
      <c r="A2358" s="180">
        <v>42101</v>
      </c>
      <c r="B2358">
        <v>2.053105875</v>
      </c>
      <c r="C2358">
        <v>1.45602801445</v>
      </c>
      <c r="D2358" s="180">
        <v>42101</v>
      </c>
      <c r="E2358" s="173">
        <f t="shared" si="208"/>
        <v>0.4100730580898474</v>
      </c>
      <c r="F2358"/>
      <c r="M2358" s="180">
        <v>42101</v>
      </c>
      <c r="N2358">
        <v>16.994149418999999</v>
      </c>
      <c r="O2358">
        <v>17.7607735085789</v>
      </c>
      <c r="P2358" s="180">
        <v>42101</v>
      </c>
      <c r="Q2358" s="173">
        <f t="shared" si="207"/>
        <v>-4.316389087494428E-2</v>
      </c>
      <c r="R2358"/>
    </row>
    <row r="2359" spans="1:18" x14ac:dyDescent="0.25">
      <c r="A2359" s="180">
        <v>42100</v>
      </c>
      <c r="B2359">
        <v>2.055116752</v>
      </c>
      <c r="C2359">
        <v>1.4559757898000001</v>
      </c>
      <c r="D2359" s="180">
        <v>42100</v>
      </c>
      <c r="E2359" s="173">
        <f t="shared" si="208"/>
        <v>0.41150475605250331</v>
      </c>
      <c r="F2359"/>
      <c r="M2359" s="180">
        <v>42100</v>
      </c>
      <c r="N2359">
        <v>17.010794031</v>
      </c>
      <c r="O2359">
        <v>17.744114696210499</v>
      </c>
      <c r="P2359" s="180">
        <v>42100</v>
      </c>
      <c r="Q2359" s="173">
        <f t="shared" si="207"/>
        <v>-4.1327543118683169E-2</v>
      </c>
      <c r="R2359"/>
    </row>
    <row r="2360" spans="1:18" x14ac:dyDescent="0.25">
      <c r="A2360" s="180">
        <v>42096</v>
      </c>
      <c r="B2360">
        <v>2.0475759619999998</v>
      </c>
      <c r="C2360">
        <v>1.4607247674999999</v>
      </c>
      <c r="D2360" s="180">
        <v>42096</v>
      </c>
      <c r="E2360" s="173">
        <f t="shared" si="208"/>
        <v>0.40175343607295955</v>
      </c>
      <c r="F2360"/>
      <c r="M2360" s="180">
        <v>42096</v>
      </c>
      <c r="N2360">
        <v>16.948376734</v>
      </c>
      <c r="O2360">
        <v>17.800881903579</v>
      </c>
      <c r="P2360" s="180">
        <v>42096</v>
      </c>
      <c r="Q2360" s="173">
        <f t="shared" si="207"/>
        <v>-4.7891176077495233E-2</v>
      </c>
      <c r="R2360"/>
    </row>
    <row r="2361" spans="1:18" x14ac:dyDescent="0.25">
      <c r="A2361" s="180">
        <v>42095</v>
      </c>
      <c r="B2361">
        <v>2.0319916619999998</v>
      </c>
      <c r="C2361">
        <v>1.4533977704000001</v>
      </c>
      <c r="D2361" s="180">
        <v>42095</v>
      </c>
      <c r="E2361" s="173">
        <f t="shared" si="208"/>
        <v>0.39809741241089197</v>
      </c>
      <c r="F2361"/>
      <c r="M2361" s="180">
        <v>42095</v>
      </c>
      <c r="N2361">
        <v>16.819380986999999</v>
      </c>
      <c r="O2361">
        <v>17.7207919433684</v>
      </c>
      <c r="P2361" s="180">
        <v>42095</v>
      </c>
      <c r="Q2361" s="173">
        <f t="shared" si="207"/>
        <v>-5.0867419427365605E-2</v>
      </c>
      <c r="R2361"/>
    </row>
    <row r="2362" spans="1:18" x14ac:dyDescent="0.25">
      <c r="A2362" s="180">
        <v>42094</v>
      </c>
      <c r="B2362">
        <v>2.0340025389999998</v>
      </c>
      <c r="C2362">
        <v>1.4555254043000001</v>
      </c>
      <c r="D2362" s="180">
        <v>42094</v>
      </c>
      <c r="E2362" s="173">
        <f t="shared" si="208"/>
        <v>0.39743527182076521</v>
      </c>
      <c r="F2362"/>
      <c r="M2362" s="180">
        <v>42094</v>
      </c>
      <c r="N2362">
        <v>16.836025598999999</v>
      </c>
      <c r="O2362">
        <v>17.743184690789501</v>
      </c>
      <c r="P2362" s="180">
        <v>42094</v>
      </c>
      <c r="Q2362" s="173">
        <f t="shared" si="207"/>
        <v>-5.1127185316422318E-2</v>
      </c>
      <c r="R2362"/>
    </row>
    <row r="2363" spans="1:18" x14ac:dyDescent="0.25">
      <c r="A2363" s="180">
        <v>42093</v>
      </c>
      <c r="B2363">
        <v>2.055116752</v>
      </c>
      <c r="C2363">
        <v>1.4600135633</v>
      </c>
      <c r="D2363" s="180">
        <v>42093</v>
      </c>
      <c r="E2363" s="173">
        <f t="shared" si="208"/>
        <v>0.4076011371804768</v>
      </c>
      <c r="F2363"/>
      <c r="M2363" s="180">
        <v>42093</v>
      </c>
      <c r="N2363">
        <v>17.010794031</v>
      </c>
      <c r="O2363">
        <v>17.788265391684199</v>
      </c>
      <c r="P2363" s="180">
        <v>42093</v>
      </c>
      <c r="Q2363" s="173">
        <f t="shared" si="207"/>
        <v>-4.3706980054820731E-2</v>
      </c>
      <c r="R2363"/>
    </row>
    <row r="2364" spans="1:18" x14ac:dyDescent="0.25">
      <c r="A2364" s="180">
        <v>42090</v>
      </c>
      <c r="B2364">
        <v>2.012385606</v>
      </c>
      <c r="C2364">
        <v>1.43677492835</v>
      </c>
      <c r="D2364" s="180">
        <v>42090</v>
      </c>
      <c r="E2364" s="173">
        <f t="shared" si="208"/>
        <v>0.400626894506737</v>
      </c>
      <c r="F2364"/>
      <c r="M2364" s="180">
        <v>42090</v>
      </c>
      <c r="N2364">
        <v>16.657096014</v>
      </c>
      <c r="O2364">
        <v>17.5152103583684</v>
      </c>
      <c r="P2364" s="180">
        <v>42090</v>
      </c>
      <c r="Q2364" s="173">
        <f t="shared" si="207"/>
        <v>-4.8992522887880141E-2</v>
      </c>
      <c r="R2364"/>
    </row>
    <row r="2365" spans="1:18" x14ac:dyDescent="0.25">
      <c r="A2365" s="180">
        <v>42089</v>
      </c>
      <c r="B2365">
        <v>2.0169100809999998</v>
      </c>
      <c r="C2365">
        <v>1.4375965615999999</v>
      </c>
      <c r="D2365" s="180">
        <v>42089</v>
      </c>
      <c r="E2365" s="173">
        <f t="shared" si="208"/>
        <v>0.40297364008386477</v>
      </c>
      <c r="F2365"/>
      <c r="M2365" s="180">
        <v>42089</v>
      </c>
      <c r="N2365">
        <v>16.694546393</v>
      </c>
      <c r="O2365">
        <v>17.5229432993684</v>
      </c>
      <c r="P2365" s="180">
        <v>42089</v>
      </c>
      <c r="Q2365" s="173">
        <f t="shared" si="207"/>
        <v>-4.7274986411572725E-2</v>
      </c>
      <c r="R2365"/>
    </row>
    <row r="2366" spans="1:18" x14ac:dyDescent="0.25">
      <c r="A2366" s="180">
        <v>42088</v>
      </c>
      <c r="B2366">
        <v>2.010374729</v>
      </c>
      <c r="C2366">
        <v>1.4301722489499999</v>
      </c>
      <c r="D2366" s="180">
        <v>42088</v>
      </c>
      <c r="E2366" s="173">
        <f t="shared" si="208"/>
        <v>0.40568713347358792</v>
      </c>
      <c r="F2366"/>
      <c r="M2366" s="180">
        <v>42088</v>
      </c>
      <c r="N2366">
        <v>16.640451402</v>
      </c>
      <c r="O2366">
        <v>17.437020759789501</v>
      </c>
      <c r="P2366" s="180">
        <v>42088</v>
      </c>
      <c r="Q2366" s="173">
        <f t="shared" si="207"/>
        <v>-4.5682652372957155E-2</v>
      </c>
      <c r="R2366"/>
    </row>
    <row r="2367" spans="1:18" x14ac:dyDescent="0.25">
      <c r="A2367" s="180">
        <v>42087</v>
      </c>
      <c r="B2367">
        <v>2.0455650840000001</v>
      </c>
      <c r="C2367">
        <v>1.45630972925</v>
      </c>
      <c r="D2367" s="180">
        <v>42087</v>
      </c>
      <c r="E2367" s="173">
        <f t="shared" si="208"/>
        <v>0.40462227431074488</v>
      </c>
      <c r="F2367"/>
      <c r="M2367" s="180">
        <v>42087</v>
      </c>
      <c r="N2367">
        <v>16.931732122</v>
      </c>
      <c r="O2367">
        <v>17.745946038421</v>
      </c>
      <c r="P2367" s="180">
        <v>42087</v>
      </c>
      <c r="Q2367" s="173">
        <f t="shared" ref="Q2367:Q2430" si="209">(N2367-O2367)/O2367</f>
        <v>-4.5881685578113438E-2</v>
      </c>
      <c r="R2367"/>
    </row>
    <row r="2368" spans="1:18" x14ac:dyDescent="0.25">
      <c r="A2368" s="180">
        <v>42086</v>
      </c>
      <c r="B2368">
        <v>2.0556194720000001</v>
      </c>
      <c r="C2368">
        <v>1.4636176138500001</v>
      </c>
      <c r="D2368" s="180">
        <v>42086</v>
      </c>
      <c r="E2368" s="173">
        <f t="shared" ref="E2368:E2431" si="210">(B2368-C2368)/C2368</f>
        <v>0.40447850076958125</v>
      </c>
      <c r="F2368"/>
      <c r="M2368" s="180">
        <v>42086</v>
      </c>
      <c r="N2368">
        <v>17.014955184000002</v>
      </c>
      <c r="O2368">
        <v>17.850337523631602</v>
      </c>
      <c r="P2368" s="180">
        <v>42086</v>
      </c>
      <c r="Q2368" s="173">
        <f t="shared" si="209"/>
        <v>-4.6799246150144733E-2</v>
      </c>
      <c r="R2368"/>
    </row>
    <row r="2369" spans="1:18" x14ac:dyDescent="0.25">
      <c r="A2369" s="180">
        <v>42083</v>
      </c>
      <c r="B2369">
        <v>2.0676847359999999</v>
      </c>
      <c r="C2369">
        <v>1.4726187007</v>
      </c>
      <c r="D2369" s="180">
        <v>42083</v>
      </c>
      <c r="E2369" s="173">
        <f t="shared" si="210"/>
        <v>0.40408697446062514</v>
      </c>
      <c r="F2369"/>
      <c r="M2369" s="180">
        <v>42083</v>
      </c>
      <c r="N2369">
        <v>17.11482286</v>
      </c>
      <c r="O2369">
        <v>17.957366419368402</v>
      </c>
      <c r="P2369" s="180">
        <v>42083</v>
      </c>
      <c r="Q2369" s="173">
        <f t="shared" si="209"/>
        <v>-4.6919104933987058E-2</v>
      </c>
      <c r="R2369"/>
    </row>
    <row r="2370" spans="1:18" x14ac:dyDescent="0.25">
      <c r="A2370" s="180">
        <v>42082</v>
      </c>
      <c r="B2370">
        <v>2.0510949969999999</v>
      </c>
      <c r="C2370">
        <v>1.45302477415</v>
      </c>
      <c r="D2370" s="180">
        <v>42082</v>
      </c>
      <c r="E2370" s="173">
        <f t="shared" si="210"/>
        <v>0.411603596504308</v>
      </c>
      <c r="F2370"/>
      <c r="M2370" s="180">
        <v>42082</v>
      </c>
      <c r="N2370">
        <v>16.977504805999999</v>
      </c>
      <c r="O2370">
        <v>17.7000197696842</v>
      </c>
      <c r="P2370" s="180">
        <v>42082</v>
      </c>
      <c r="Q2370" s="173">
        <f t="shared" si="209"/>
        <v>-4.0820008852289105E-2</v>
      </c>
      <c r="R2370"/>
    </row>
    <row r="2371" spans="1:18" x14ac:dyDescent="0.25">
      <c r="A2371" s="180">
        <v>42081</v>
      </c>
      <c r="B2371">
        <v>2.0571276300000001</v>
      </c>
      <c r="C2371">
        <v>1.4644758277000001</v>
      </c>
      <c r="D2371" s="180">
        <v>42081</v>
      </c>
      <c r="E2371" s="173">
        <f t="shared" si="210"/>
        <v>0.40468527447856628</v>
      </c>
      <c r="F2371"/>
      <c r="M2371" s="180">
        <v>42081</v>
      </c>
      <c r="N2371">
        <v>17.027438644</v>
      </c>
      <c r="O2371">
        <v>17.8632771980526</v>
      </c>
      <c r="P2371" s="180">
        <v>42081</v>
      </c>
      <c r="Q2371" s="173">
        <f t="shared" si="209"/>
        <v>-4.6790885277407032E-2</v>
      </c>
      <c r="R2371"/>
    </row>
    <row r="2372" spans="1:18" x14ac:dyDescent="0.25">
      <c r="A2372" s="180">
        <v>42080</v>
      </c>
      <c r="B2372">
        <v>2.0601439460000002</v>
      </c>
      <c r="C2372">
        <v>1.4746330840999999</v>
      </c>
      <c r="D2372" s="180">
        <v>42080</v>
      </c>
      <c r="E2372" s="173">
        <f t="shared" si="210"/>
        <v>0.39705528664260914</v>
      </c>
      <c r="F2372"/>
      <c r="M2372" s="180">
        <v>42080</v>
      </c>
      <c r="N2372">
        <v>17.052405563000001</v>
      </c>
      <c r="O2372">
        <v>17.983759906421099</v>
      </c>
      <c r="P2372" s="180">
        <v>42080</v>
      </c>
      <c r="Q2372" s="173">
        <f t="shared" si="209"/>
        <v>-5.1788633092713747E-2</v>
      </c>
      <c r="R2372"/>
    </row>
    <row r="2373" spans="1:18" x14ac:dyDescent="0.25">
      <c r="A2373" s="180">
        <v>42079</v>
      </c>
      <c r="B2373">
        <v>2.0465705230000002</v>
      </c>
      <c r="C2373">
        <v>1.4672535440000001</v>
      </c>
      <c r="D2373" s="180">
        <v>42079</v>
      </c>
      <c r="E2373" s="173">
        <f t="shared" si="210"/>
        <v>0.39483086026200803</v>
      </c>
      <c r="F2373"/>
      <c r="M2373" s="180">
        <v>42079</v>
      </c>
      <c r="N2373">
        <v>16.940054428</v>
      </c>
      <c r="O2373">
        <v>17.895651119631601</v>
      </c>
      <c r="P2373" s="180">
        <v>42079</v>
      </c>
      <c r="Q2373" s="173">
        <f t="shared" si="209"/>
        <v>-5.3398263368205037E-2</v>
      </c>
      <c r="R2373"/>
    </row>
    <row r="2374" spans="1:18" x14ac:dyDescent="0.25">
      <c r="A2374" s="180">
        <v>42076</v>
      </c>
      <c r="B2374">
        <v>2.0460678040000002</v>
      </c>
      <c r="C2374">
        <v>1.4635980496500001</v>
      </c>
      <c r="D2374" s="180">
        <v>42076</v>
      </c>
      <c r="E2374" s="173">
        <f t="shared" si="210"/>
        <v>0.39797111952239211</v>
      </c>
      <c r="F2374"/>
      <c r="M2374" s="180">
        <v>42076</v>
      </c>
      <c r="N2374">
        <v>16.935893275000002</v>
      </c>
      <c r="O2374">
        <v>17.8533677202105</v>
      </c>
      <c r="P2374" s="180">
        <v>42076</v>
      </c>
      <c r="Q2374" s="173">
        <f t="shared" si="209"/>
        <v>-5.1389433052000159E-2</v>
      </c>
      <c r="R2374"/>
    </row>
    <row r="2375" spans="1:18" x14ac:dyDescent="0.25">
      <c r="A2375" s="180">
        <v>42075</v>
      </c>
      <c r="B2375">
        <v>2.0601439460000002</v>
      </c>
      <c r="C2375">
        <v>1.47347536665</v>
      </c>
      <c r="D2375" s="180">
        <v>42075</v>
      </c>
      <c r="E2375" s="173">
        <f t="shared" si="210"/>
        <v>0.39815296042838677</v>
      </c>
      <c r="F2375"/>
      <c r="M2375" s="180">
        <v>42075</v>
      </c>
      <c r="N2375">
        <v>17.052405563000001</v>
      </c>
      <c r="O2375">
        <v>17.991270832684201</v>
      </c>
      <c r="P2375" s="180">
        <v>42075</v>
      </c>
      <c r="Q2375" s="173">
        <f t="shared" si="209"/>
        <v>-5.2184488712080965E-2</v>
      </c>
      <c r="R2375"/>
    </row>
    <row r="2376" spans="1:18" x14ac:dyDescent="0.25">
      <c r="A2376" s="180">
        <v>42074</v>
      </c>
      <c r="B2376">
        <v>2.0329970999999998</v>
      </c>
      <c r="C2376">
        <v>1.4419663493999999</v>
      </c>
      <c r="D2376" s="180">
        <v>42074</v>
      </c>
      <c r="E2376" s="173">
        <f t="shared" si="210"/>
        <v>0.40987832403018759</v>
      </c>
      <c r="F2376"/>
      <c r="M2376" s="180">
        <v>42074</v>
      </c>
      <c r="N2376">
        <v>16.827703292999999</v>
      </c>
      <c r="O2376">
        <v>17.592331369105299</v>
      </c>
      <c r="P2376" s="180">
        <v>42074</v>
      </c>
      <c r="Q2376" s="173">
        <f t="shared" si="209"/>
        <v>-4.3463714959809045E-2</v>
      </c>
      <c r="R2376"/>
    </row>
    <row r="2377" spans="1:18" x14ac:dyDescent="0.25">
      <c r="A2377" s="180">
        <v>42073</v>
      </c>
      <c r="B2377">
        <v>2.0063529739999999</v>
      </c>
      <c r="C2377">
        <v>1.4274291663500001</v>
      </c>
      <c r="D2377" s="180">
        <v>42073</v>
      </c>
      <c r="E2377" s="173">
        <f t="shared" si="210"/>
        <v>0.40557095321957992</v>
      </c>
      <c r="F2377"/>
      <c r="M2377" s="180">
        <v>42073</v>
      </c>
      <c r="N2377">
        <v>16.607162176999999</v>
      </c>
      <c r="O2377">
        <v>17.407864139578901</v>
      </c>
      <c r="P2377" s="180">
        <v>42073</v>
      </c>
      <c r="Q2377" s="173">
        <f t="shared" si="209"/>
        <v>-4.5996565469419569E-2</v>
      </c>
      <c r="R2377"/>
    </row>
    <row r="2378" spans="1:18" x14ac:dyDescent="0.25">
      <c r="A2378" s="180">
        <v>42072</v>
      </c>
      <c r="B2378">
        <v>2.0319916619999998</v>
      </c>
      <c r="C2378">
        <v>1.456273197</v>
      </c>
      <c r="D2378" s="180">
        <v>42072</v>
      </c>
      <c r="E2378" s="173">
        <f t="shared" si="210"/>
        <v>0.39533685450368128</v>
      </c>
      <c r="F2378"/>
      <c r="M2378" s="180">
        <v>42072</v>
      </c>
      <c r="N2378">
        <v>16.819380986999999</v>
      </c>
      <c r="O2378">
        <v>17.754391224263198</v>
      </c>
      <c r="P2378" s="180">
        <v>42072</v>
      </c>
      <c r="Q2378" s="173">
        <f t="shared" si="209"/>
        <v>-5.2663604482558204E-2</v>
      </c>
      <c r="R2378"/>
    </row>
    <row r="2379" spans="1:18" x14ac:dyDescent="0.25">
      <c r="A2379" s="180">
        <v>42069</v>
      </c>
      <c r="B2379">
        <v>2.0355106969999999</v>
      </c>
      <c r="C2379">
        <v>1.4460443583</v>
      </c>
      <c r="D2379" s="180">
        <v>42069</v>
      </c>
      <c r="E2379" s="173">
        <f t="shared" si="210"/>
        <v>0.40764056463177162</v>
      </c>
      <c r="F2379"/>
      <c r="M2379" s="180">
        <v>42069</v>
      </c>
      <c r="N2379">
        <v>16.848509059000001</v>
      </c>
      <c r="O2379">
        <v>17.640912897052601</v>
      </c>
      <c r="P2379" s="180">
        <v>42069</v>
      </c>
      <c r="Q2379" s="173">
        <f t="shared" si="209"/>
        <v>-4.4918527894607582E-2</v>
      </c>
      <c r="R2379"/>
    </row>
    <row r="2380" spans="1:18" x14ac:dyDescent="0.25">
      <c r="A2380" s="180">
        <v>42068</v>
      </c>
      <c r="B2380">
        <v>2.023948152</v>
      </c>
      <c r="C2380">
        <v>1.4374363775500001</v>
      </c>
      <c r="D2380" s="180">
        <v>42068</v>
      </c>
      <c r="E2380" s="173">
        <f t="shared" si="210"/>
        <v>0.40802624979455732</v>
      </c>
      <c r="F2380"/>
      <c r="M2380" s="180">
        <v>42068</v>
      </c>
      <c r="N2380">
        <v>16.752802537000001</v>
      </c>
      <c r="O2380">
        <v>17.534272689421002</v>
      </c>
      <c r="P2380" s="180">
        <v>42068</v>
      </c>
      <c r="Q2380" s="173">
        <f t="shared" si="209"/>
        <v>-4.4568153254083198E-2</v>
      </c>
      <c r="R2380"/>
    </row>
    <row r="2381" spans="1:18" x14ac:dyDescent="0.25">
      <c r="A2381" s="180">
        <v>42067</v>
      </c>
      <c r="B2381">
        <v>2.0154019230000002</v>
      </c>
      <c r="C2381">
        <v>1.432324559</v>
      </c>
      <c r="D2381" s="180">
        <v>42067</v>
      </c>
      <c r="E2381" s="173">
        <f t="shared" si="210"/>
        <v>0.40708466550841305</v>
      </c>
      <c r="F2381"/>
      <c r="M2381" s="180">
        <v>42067</v>
      </c>
      <c r="N2381">
        <v>16.682062933000001</v>
      </c>
      <c r="O2381">
        <v>17.333351035052601</v>
      </c>
      <c r="P2381" s="180">
        <v>42067</v>
      </c>
      <c r="Q2381" s="173">
        <f t="shared" si="209"/>
        <v>-3.7574275207115128E-2</v>
      </c>
      <c r="R2381"/>
    </row>
    <row r="2382" spans="1:18" x14ac:dyDescent="0.25">
      <c r="A2382" s="180">
        <v>42066</v>
      </c>
      <c r="B2382">
        <v>2.0189209579999998</v>
      </c>
      <c r="C2382">
        <v>1.4415297035000001</v>
      </c>
      <c r="D2382" s="180">
        <v>42066</v>
      </c>
      <c r="E2382" s="173">
        <f t="shared" si="210"/>
        <v>0.40054065698272284</v>
      </c>
      <c r="F2382"/>
      <c r="M2382" s="180">
        <v>42066</v>
      </c>
      <c r="N2382">
        <v>16.711191005</v>
      </c>
      <c r="O2382">
        <v>17.472057346789502</v>
      </c>
      <c r="P2382" s="180">
        <v>42066</v>
      </c>
      <c r="Q2382" s="173">
        <f t="shared" si="209"/>
        <v>-4.3547610146169258E-2</v>
      </c>
      <c r="R2382"/>
    </row>
    <row r="2383" spans="1:18" x14ac:dyDescent="0.25">
      <c r="A2383" s="180">
        <v>42065</v>
      </c>
      <c r="B2383">
        <v>2.0986801439999998</v>
      </c>
      <c r="C2383">
        <v>1.4471410441500001</v>
      </c>
      <c r="D2383" s="180">
        <v>42065</v>
      </c>
      <c r="E2383" s="173">
        <f t="shared" si="210"/>
        <v>0.45022501606447829</v>
      </c>
      <c r="F2383"/>
      <c r="M2383" s="180">
        <v>42065</v>
      </c>
      <c r="N2383">
        <v>17.692505907000001</v>
      </c>
      <c r="O2383">
        <v>18.4471214599474</v>
      </c>
      <c r="P2383" s="180">
        <v>42065</v>
      </c>
      <c r="Q2383" s="173">
        <f t="shared" si="209"/>
        <v>-4.0906954214283732E-2</v>
      </c>
      <c r="R2383"/>
    </row>
    <row r="2384" spans="1:18" x14ac:dyDescent="0.25">
      <c r="A2384" s="180">
        <v>42062</v>
      </c>
      <c r="B2384">
        <v>2.06966852</v>
      </c>
      <c r="C2384">
        <v>1.4464526926500001</v>
      </c>
      <c r="D2384" s="180">
        <v>42062</v>
      </c>
      <c r="E2384" s="173">
        <f t="shared" si="210"/>
        <v>0.43085807819143118</v>
      </c>
      <c r="F2384"/>
      <c r="M2384" s="180">
        <v>42062</v>
      </c>
      <c r="N2384">
        <v>17.447929177999999</v>
      </c>
      <c r="O2384">
        <v>19.193266089263201</v>
      </c>
      <c r="P2384" s="180">
        <v>42062</v>
      </c>
      <c r="Q2384" s="173">
        <f t="shared" si="209"/>
        <v>-9.0934857212215225E-2</v>
      </c>
      <c r="R2384"/>
    </row>
    <row r="2385" spans="1:18" x14ac:dyDescent="0.25">
      <c r="A2385" s="180">
        <v>42061</v>
      </c>
      <c r="B2385">
        <v>2.0940175619999999</v>
      </c>
      <c r="C2385">
        <v>1.4503853712999999</v>
      </c>
      <c r="D2385" s="180">
        <v>42061</v>
      </c>
      <c r="E2385" s="173">
        <f t="shared" si="210"/>
        <v>0.44376632820221001</v>
      </c>
      <c r="F2385"/>
      <c r="M2385" s="180">
        <v>42061</v>
      </c>
      <c r="N2385">
        <v>17.653198932999999</v>
      </c>
      <c r="O2385">
        <v>19.280353141684198</v>
      </c>
      <c r="P2385" s="180">
        <v>42061</v>
      </c>
      <c r="Q2385" s="173">
        <f t="shared" si="209"/>
        <v>-8.4394419372240959E-2</v>
      </c>
      <c r="R2385"/>
    </row>
    <row r="2386" spans="1:18" x14ac:dyDescent="0.25">
      <c r="A2386" s="180">
        <v>42060</v>
      </c>
      <c r="B2386">
        <v>2.0888369149999999</v>
      </c>
      <c r="C2386">
        <v>1.4436617746</v>
      </c>
      <c r="D2386" s="180">
        <v>42060</v>
      </c>
      <c r="E2386" s="173">
        <f t="shared" si="210"/>
        <v>0.44690186562483492</v>
      </c>
      <c r="F2386"/>
      <c r="M2386" s="180">
        <v>42060</v>
      </c>
      <c r="N2386">
        <v>17.609524517000001</v>
      </c>
      <c r="O2386">
        <v>19.1802405095263</v>
      </c>
      <c r="P2386" s="180">
        <v>42060</v>
      </c>
      <c r="Q2386" s="173">
        <f t="shared" si="209"/>
        <v>-8.1892403369299135E-2</v>
      </c>
      <c r="R2386"/>
    </row>
    <row r="2387" spans="1:18" x14ac:dyDescent="0.25">
      <c r="A2387" s="180">
        <v>42059</v>
      </c>
      <c r="B2387">
        <v>2.084692397</v>
      </c>
      <c r="C2387">
        <v>1.4485613208499999</v>
      </c>
      <c r="D2387" s="180">
        <v>42059</v>
      </c>
      <c r="E2387" s="173">
        <f t="shared" si="210"/>
        <v>0.43914680517406424</v>
      </c>
      <c r="F2387"/>
      <c r="M2387" s="180">
        <v>42059</v>
      </c>
      <c r="N2387">
        <v>17.574584984000001</v>
      </c>
      <c r="O2387">
        <v>19.237837498578902</v>
      </c>
      <c r="P2387" s="180">
        <v>42059</v>
      </c>
      <c r="Q2387" s="173">
        <f t="shared" si="209"/>
        <v>-8.6457353364262732E-2</v>
      </c>
      <c r="R2387"/>
    </row>
    <row r="2388" spans="1:18" x14ac:dyDescent="0.25">
      <c r="A2388" s="180">
        <v>42058</v>
      </c>
      <c r="B2388">
        <v>2.0821020730000002</v>
      </c>
      <c r="C2388">
        <v>1.4376234316000001</v>
      </c>
      <c r="D2388" s="180">
        <v>42058</v>
      </c>
      <c r="E2388" s="173">
        <f t="shared" si="210"/>
        <v>0.44829447491874064</v>
      </c>
      <c r="F2388"/>
      <c r="M2388" s="180">
        <v>42058</v>
      </c>
      <c r="N2388">
        <v>17.552747776</v>
      </c>
      <c r="O2388">
        <v>19.107240716</v>
      </c>
      <c r="P2388" s="180">
        <v>42058</v>
      </c>
      <c r="Q2388" s="173">
        <f t="shared" si="209"/>
        <v>-8.1356223177651177E-2</v>
      </c>
      <c r="R2388"/>
    </row>
    <row r="2389" spans="1:18" x14ac:dyDescent="0.25">
      <c r="A2389" s="180">
        <v>42055</v>
      </c>
      <c r="B2389">
        <v>2.0997162739999999</v>
      </c>
      <c r="C2389">
        <v>1.4387039076499999</v>
      </c>
      <c r="D2389" s="180">
        <v>42055</v>
      </c>
      <c r="E2389" s="173">
        <f t="shared" si="210"/>
        <v>0.45944989989615542</v>
      </c>
      <c r="F2389"/>
      <c r="M2389" s="180">
        <v>42055</v>
      </c>
      <c r="N2389">
        <v>17.70124079</v>
      </c>
      <c r="O2389">
        <v>19.1593649001579</v>
      </c>
      <c r="P2389" s="180">
        <v>42055</v>
      </c>
      <c r="Q2389" s="173">
        <f t="shared" si="209"/>
        <v>-7.6105033635320729E-2</v>
      </c>
      <c r="R2389"/>
    </row>
    <row r="2390" spans="1:18" x14ac:dyDescent="0.25">
      <c r="A2390" s="180">
        <v>42054</v>
      </c>
      <c r="B2390">
        <v>2.074849167</v>
      </c>
      <c r="C2390">
        <v>1.4273768408500001</v>
      </c>
      <c r="D2390" s="180">
        <v>42054</v>
      </c>
      <c r="E2390" s="173">
        <f t="shared" si="210"/>
        <v>0.45360994211201539</v>
      </c>
      <c r="F2390"/>
      <c r="M2390" s="180">
        <v>42054</v>
      </c>
      <c r="N2390">
        <v>17.491603594000001</v>
      </c>
      <c r="O2390">
        <v>19.0038308023158</v>
      </c>
      <c r="P2390" s="180">
        <v>42054</v>
      </c>
      <c r="Q2390" s="173">
        <f t="shared" si="209"/>
        <v>-7.9574861723748877E-2</v>
      </c>
      <c r="R2390"/>
    </row>
    <row r="2391" spans="1:18" x14ac:dyDescent="0.25">
      <c r="A2391" s="180">
        <v>42053</v>
      </c>
      <c r="B2391">
        <v>2.0769214260000002</v>
      </c>
      <c r="C2391">
        <v>1.4303987595500001</v>
      </c>
      <c r="D2391" s="180">
        <v>42053</v>
      </c>
      <c r="E2391" s="173">
        <f t="shared" si="210"/>
        <v>0.45198771470788646</v>
      </c>
      <c r="F2391"/>
      <c r="M2391" s="180">
        <v>42053</v>
      </c>
      <c r="N2391">
        <v>17.509073359999999</v>
      </c>
      <c r="O2391">
        <v>19.066041795210499</v>
      </c>
      <c r="P2391" s="180">
        <v>42053</v>
      </c>
      <c r="Q2391" s="173">
        <f t="shared" si="209"/>
        <v>-8.1661859967264924E-2</v>
      </c>
      <c r="R2391"/>
    </row>
    <row r="2392" spans="1:18" x14ac:dyDescent="0.25">
      <c r="A2392" s="180">
        <v>42052</v>
      </c>
      <c r="B2392">
        <v>2.1178485380000001</v>
      </c>
      <c r="C2392">
        <v>1.4514111862500001</v>
      </c>
      <c r="D2392" s="180">
        <v>42052</v>
      </c>
      <c r="E2392" s="173">
        <f t="shared" si="210"/>
        <v>0.45916509261022648</v>
      </c>
      <c r="F2392"/>
      <c r="M2392" s="180">
        <v>42052</v>
      </c>
      <c r="N2392">
        <v>17.854101245999999</v>
      </c>
      <c r="O2392">
        <v>19.3514220173684</v>
      </c>
      <c r="P2392" s="180">
        <v>42052</v>
      </c>
      <c r="Q2392" s="173">
        <f t="shared" si="209"/>
        <v>-7.7375232167667909E-2</v>
      </c>
      <c r="R2392"/>
    </row>
    <row r="2393" spans="1:18" x14ac:dyDescent="0.25">
      <c r="A2393" s="180">
        <v>42048</v>
      </c>
      <c r="B2393">
        <v>2.1033427269999998</v>
      </c>
      <c r="C2393">
        <v>1.4418314313</v>
      </c>
      <c r="D2393" s="180">
        <v>42048</v>
      </c>
      <c r="E2393" s="173">
        <f t="shared" si="210"/>
        <v>0.45879933072589535</v>
      </c>
      <c r="F2393"/>
      <c r="M2393" s="180">
        <v>42048</v>
      </c>
      <c r="N2393">
        <v>17.731812881</v>
      </c>
      <c r="O2393">
        <v>19.3085225867368</v>
      </c>
      <c r="P2393" s="180">
        <v>42048</v>
      </c>
      <c r="Q2393" s="173">
        <f t="shared" si="209"/>
        <v>-8.1658744145440526E-2</v>
      </c>
      <c r="R2393"/>
    </row>
    <row r="2394" spans="1:18" x14ac:dyDescent="0.25">
      <c r="A2394" s="180">
        <v>42047</v>
      </c>
      <c r="B2394">
        <v>2.0841743319999999</v>
      </c>
      <c r="C2394">
        <v>1.4384130425499999</v>
      </c>
      <c r="D2394" s="180">
        <v>42047</v>
      </c>
      <c r="E2394" s="173">
        <f t="shared" si="210"/>
        <v>0.44894009602777435</v>
      </c>
      <c r="F2394"/>
      <c r="M2394" s="180">
        <v>42047</v>
      </c>
      <c r="N2394">
        <v>17.570217542000002</v>
      </c>
      <c r="O2394">
        <v>19.2624990795263</v>
      </c>
      <c r="P2394" s="180">
        <v>42047</v>
      </c>
      <c r="Q2394" s="173">
        <f t="shared" si="209"/>
        <v>-8.7853685575252721E-2</v>
      </c>
      <c r="R2394"/>
    </row>
    <row r="2395" spans="1:18" x14ac:dyDescent="0.25">
      <c r="A2395" s="180">
        <v>42046</v>
      </c>
      <c r="B2395">
        <v>2.048427867</v>
      </c>
      <c r="C2395">
        <v>1.41218367975</v>
      </c>
      <c r="D2395" s="180">
        <v>42046</v>
      </c>
      <c r="E2395" s="173">
        <f t="shared" si="210"/>
        <v>0.45053925801113548</v>
      </c>
      <c r="F2395"/>
      <c r="M2395" s="180">
        <v>42046</v>
      </c>
      <c r="N2395">
        <v>17.268864072</v>
      </c>
      <c r="O2395">
        <v>18.907181482526301</v>
      </c>
      <c r="P2395" s="180">
        <v>42046</v>
      </c>
      <c r="Q2395" s="173">
        <f t="shared" si="209"/>
        <v>-8.6650536043164708E-2</v>
      </c>
      <c r="R2395"/>
    </row>
    <row r="2396" spans="1:18" x14ac:dyDescent="0.25">
      <c r="A2396" s="180">
        <v>42045</v>
      </c>
      <c r="B2396">
        <v>2.0401388319999998</v>
      </c>
      <c r="C2396">
        <v>1.4231981540500001</v>
      </c>
      <c r="D2396" s="180">
        <v>42045</v>
      </c>
      <c r="E2396" s="173">
        <f t="shared" si="210"/>
        <v>0.43348895316816527</v>
      </c>
      <c r="F2396"/>
      <c r="M2396" s="180">
        <v>42045</v>
      </c>
      <c r="N2396">
        <v>17.198985007000001</v>
      </c>
      <c r="O2396">
        <v>19.053329753473701</v>
      </c>
      <c r="P2396" s="180">
        <v>42045</v>
      </c>
      <c r="Q2396" s="173">
        <f t="shared" si="209"/>
        <v>-9.7323920305091335E-2</v>
      </c>
      <c r="R2396"/>
    </row>
    <row r="2397" spans="1:18" x14ac:dyDescent="0.25">
      <c r="A2397" s="180">
        <v>42044</v>
      </c>
      <c r="B2397">
        <v>2.020970438</v>
      </c>
      <c r="C2397">
        <v>1.41005429105</v>
      </c>
      <c r="D2397" s="180">
        <v>42044</v>
      </c>
      <c r="E2397" s="173">
        <f t="shared" si="210"/>
        <v>0.43325718082463327</v>
      </c>
      <c r="F2397"/>
      <c r="M2397" s="180">
        <v>42044</v>
      </c>
      <c r="N2397">
        <v>17.037389667999999</v>
      </c>
      <c r="O2397">
        <v>18.880170020631599</v>
      </c>
      <c r="P2397" s="180">
        <v>42044</v>
      </c>
      <c r="Q2397" s="173">
        <f t="shared" si="209"/>
        <v>-9.7604012602528101E-2</v>
      </c>
      <c r="R2397"/>
    </row>
    <row r="2398" spans="1:18" x14ac:dyDescent="0.25">
      <c r="A2398" s="180">
        <v>42041</v>
      </c>
      <c r="B2398">
        <v>2.0442833500000002</v>
      </c>
      <c r="C2398">
        <v>1.42186452615</v>
      </c>
      <c r="D2398" s="180">
        <v>42041</v>
      </c>
      <c r="E2398" s="173">
        <f t="shared" si="210"/>
        <v>0.43774833143585851</v>
      </c>
      <c r="F2398"/>
      <c r="M2398" s="180">
        <v>42041</v>
      </c>
      <c r="N2398">
        <v>17.233924539</v>
      </c>
      <c r="O2398">
        <v>19.041634319263199</v>
      </c>
      <c r="P2398" s="180">
        <v>42041</v>
      </c>
      <c r="Q2398" s="173">
        <f t="shared" si="209"/>
        <v>-9.4934591745334335E-2</v>
      </c>
      <c r="R2398"/>
    </row>
    <row r="2399" spans="1:18" x14ac:dyDescent="0.25">
      <c r="A2399" s="180">
        <v>42040</v>
      </c>
      <c r="B2399">
        <v>2.0106091429999999</v>
      </c>
      <c r="C2399">
        <v>1.4072560962</v>
      </c>
      <c r="D2399" s="180">
        <v>42040</v>
      </c>
      <c r="E2399" s="173">
        <f t="shared" si="210"/>
        <v>0.42874431201913304</v>
      </c>
      <c r="F2399"/>
      <c r="M2399" s="180">
        <v>42040</v>
      </c>
      <c r="N2399">
        <v>16.950040835999999</v>
      </c>
      <c r="O2399">
        <v>18.8635414598421</v>
      </c>
      <c r="P2399" s="180">
        <v>42040</v>
      </c>
      <c r="Q2399" s="173">
        <f t="shared" si="209"/>
        <v>-0.10143909763263075</v>
      </c>
      <c r="R2399"/>
    </row>
    <row r="2400" spans="1:18" x14ac:dyDescent="0.25">
      <c r="A2400" s="180">
        <v>42039</v>
      </c>
      <c r="B2400">
        <v>1.9805613900000001</v>
      </c>
      <c r="C2400">
        <v>1.38324901445</v>
      </c>
      <c r="D2400" s="180">
        <v>42039</v>
      </c>
      <c r="E2400" s="173">
        <f t="shared" si="210"/>
        <v>0.43181839951463846</v>
      </c>
      <c r="F2400"/>
      <c r="M2400" s="180">
        <v>42039</v>
      </c>
      <c r="N2400">
        <v>16.696729222999998</v>
      </c>
      <c r="O2400">
        <v>18.529489158789499</v>
      </c>
      <c r="P2400" s="180">
        <v>42039</v>
      </c>
      <c r="Q2400" s="173">
        <f t="shared" si="209"/>
        <v>-9.8910440546070164E-2</v>
      </c>
      <c r="R2400"/>
    </row>
    <row r="2401" spans="1:18" x14ac:dyDescent="0.25">
      <c r="A2401" s="180">
        <v>42038</v>
      </c>
      <c r="B2401">
        <v>1.986778167</v>
      </c>
      <c r="C2401">
        <v>1.3910250365500001</v>
      </c>
      <c r="D2401" s="180">
        <v>42038</v>
      </c>
      <c r="E2401" s="173">
        <f t="shared" si="210"/>
        <v>0.42828354256482548</v>
      </c>
      <c r="F2401"/>
      <c r="M2401" s="180">
        <v>42038</v>
      </c>
      <c r="N2401">
        <v>16.749138521999999</v>
      </c>
      <c r="O2401">
        <v>18.643681793263202</v>
      </c>
      <c r="P2401" s="180">
        <v>42038</v>
      </c>
      <c r="Q2401" s="173">
        <f t="shared" si="209"/>
        <v>-0.10161851571333867</v>
      </c>
      <c r="R2401"/>
    </row>
    <row r="2402" spans="1:18" x14ac:dyDescent="0.25">
      <c r="A2402" s="180">
        <v>42037</v>
      </c>
      <c r="B2402">
        <v>1.9442968599999999</v>
      </c>
      <c r="C2402">
        <v>1.3652023847999999</v>
      </c>
      <c r="D2402" s="180">
        <v>42037</v>
      </c>
      <c r="E2402" s="173">
        <f t="shared" si="210"/>
        <v>0.42418214445533398</v>
      </c>
      <c r="F2402"/>
      <c r="M2402" s="180">
        <v>42037</v>
      </c>
      <c r="N2402">
        <v>16.391008311</v>
      </c>
      <c r="O2402">
        <v>18.275228786894701</v>
      </c>
      <c r="P2402" s="180">
        <v>42037</v>
      </c>
      <c r="Q2402" s="173">
        <f t="shared" si="209"/>
        <v>-0.10310242885965339</v>
      </c>
      <c r="R2402"/>
    </row>
    <row r="2403" spans="1:18" x14ac:dyDescent="0.25">
      <c r="A2403" s="180">
        <v>42034</v>
      </c>
      <c r="B2403">
        <v>1.874358124</v>
      </c>
      <c r="C2403">
        <v>1.3328261207000001</v>
      </c>
      <c r="D2403" s="180">
        <v>42034</v>
      </c>
      <c r="E2403" s="173">
        <f t="shared" si="210"/>
        <v>0.40630356420054808</v>
      </c>
      <c r="F2403"/>
      <c r="M2403" s="180">
        <v>42034</v>
      </c>
      <c r="N2403">
        <v>15.801403695999999</v>
      </c>
      <c r="O2403">
        <v>17.839615725473699</v>
      </c>
      <c r="P2403" s="180">
        <v>42034</v>
      </c>
      <c r="Q2403" s="173">
        <f t="shared" si="209"/>
        <v>-0.11425201421593842</v>
      </c>
      <c r="R2403"/>
    </row>
    <row r="2404" spans="1:18" x14ac:dyDescent="0.25">
      <c r="A2404" s="180">
        <v>42033</v>
      </c>
      <c r="B2404">
        <v>1.902333619</v>
      </c>
      <c r="C2404">
        <v>1.3520379773</v>
      </c>
      <c r="D2404" s="180">
        <v>42033</v>
      </c>
      <c r="E2404" s="173">
        <f t="shared" si="210"/>
        <v>0.4070119707723982</v>
      </c>
      <c r="F2404"/>
      <c r="M2404" s="180">
        <v>42033</v>
      </c>
      <c r="N2404">
        <v>16.037245542000001</v>
      </c>
      <c r="O2404">
        <v>18.084979163473701</v>
      </c>
      <c r="P2404" s="180">
        <v>42033</v>
      </c>
      <c r="Q2404" s="173">
        <f t="shared" si="209"/>
        <v>-0.11322842027982621</v>
      </c>
      <c r="R2404"/>
    </row>
    <row r="2405" spans="1:18" x14ac:dyDescent="0.25">
      <c r="A2405" s="180">
        <v>42032</v>
      </c>
      <c r="B2405">
        <v>1.869177477</v>
      </c>
      <c r="C2405">
        <v>1.33559947015</v>
      </c>
      <c r="D2405" s="180">
        <v>42032</v>
      </c>
      <c r="E2405" s="173">
        <f t="shared" si="210"/>
        <v>0.39950450623499745</v>
      </c>
      <c r="F2405"/>
      <c r="M2405" s="180">
        <v>42032</v>
      </c>
      <c r="N2405">
        <v>15.75772928</v>
      </c>
      <c r="O2405">
        <v>17.854391873894699</v>
      </c>
      <c r="P2405" s="180">
        <v>42032</v>
      </c>
      <c r="Q2405" s="173">
        <f t="shared" si="209"/>
        <v>-0.11743119612829131</v>
      </c>
      <c r="R2405"/>
    </row>
    <row r="2406" spans="1:18" x14ac:dyDescent="0.25">
      <c r="A2406" s="180">
        <v>42031</v>
      </c>
      <c r="B2406">
        <v>1.9437787959999999</v>
      </c>
      <c r="C2406">
        <v>1.36415755495</v>
      </c>
      <c r="D2406" s="180">
        <v>42031</v>
      </c>
      <c r="E2406" s="173">
        <f t="shared" si="210"/>
        <v>0.42489317963806938</v>
      </c>
      <c r="F2406"/>
      <c r="M2406" s="180">
        <v>42031</v>
      </c>
      <c r="N2406">
        <v>16.386640870000001</v>
      </c>
      <c r="O2406">
        <v>18.2467552837368</v>
      </c>
      <c r="P2406" s="180">
        <v>42031</v>
      </c>
      <c r="Q2406" s="173">
        <f t="shared" si="209"/>
        <v>-0.10194220204151613</v>
      </c>
      <c r="R2406"/>
    </row>
    <row r="2407" spans="1:18" x14ac:dyDescent="0.25">
      <c r="A2407" s="180">
        <v>42030</v>
      </c>
      <c r="B2407">
        <v>1.9733084839999999</v>
      </c>
      <c r="C2407">
        <v>1.3804929785</v>
      </c>
      <c r="D2407" s="180">
        <v>42030</v>
      </c>
      <c r="E2407" s="173">
        <f t="shared" si="210"/>
        <v>0.42942305012238058</v>
      </c>
      <c r="F2407"/>
      <c r="M2407" s="180">
        <v>42030</v>
      </c>
      <c r="N2407">
        <v>16.635585040999999</v>
      </c>
      <c r="O2407">
        <v>18.459136391631599</v>
      </c>
      <c r="P2407" s="180">
        <v>42030</v>
      </c>
      <c r="Q2407" s="173">
        <f t="shared" si="209"/>
        <v>-9.8788551747106795E-2</v>
      </c>
      <c r="R2407"/>
    </row>
    <row r="2408" spans="1:18" x14ac:dyDescent="0.25">
      <c r="A2408" s="180">
        <v>42027</v>
      </c>
      <c r="B2408">
        <v>1.9551762189999999</v>
      </c>
      <c r="C2408">
        <v>1.3660045272000001</v>
      </c>
      <c r="D2408" s="180">
        <v>42027</v>
      </c>
      <c r="E2408" s="173">
        <f t="shared" si="210"/>
        <v>0.43131020437221274</v>
      </c>
      <c r="F2408"/>
      <c r="M2408" s="180">
        <v>42027</v>
      </c>
      <c r="N2408">
        <v>16.482724585</v>
      </c>
      <c r="O2408">
        <v>18.241454481105301</v>
      </c>
      <c r="P2408" s="180">
        <v>42027</v>
      </c>
      <c r="Q2408" s="173">
        <f t="shared" si="209"/>
        <v>-9.641390701202103E-2</v>
      </c>
      <c r="R2408"/>
    </row>
    <row r="2409" spans="1:18" x14ac:dyDescent="0.25">
      <c r="A2409" s="180">
        <v>42026</v>
      </c>
      <c r="B2409">
        <v>1.9727904190000001</v>
      </c>
      <c r="C2409">
        <v>1.3796001672</v>
      </c>
      <c r="D2409" s="180">
        <v>42026</v>
      </c>
      <c r="E2409" s="173">
        <f t="shared" si="210"/>
        <v>0.42997258619062312</v>
      </c>
      <c r="F2409"/>
      <c r="M2409" s="180">
        <v>42026</v>
      </c>
      <c r="N2409">
        <v>16.631217598999999</v>
      </c>
      <c r="O2409">
        <v>18.461724225579001</v>
      </c>
      <c r="P2409" s="180">
        <v>42026</v>
      </c>
      <c r="Q2409" s="173">
        <f t="shared" si="209"/>
        <v>-9.9151444589493265E-2</v>
      </c>
      <c r="R2409"/>
    </row>
    <row r="2410" spans="1:18" x14ac:dyDescent="0.25">
      <c r="A2410" s="180">
        <v>42025</v>
      </c>
      <c r="B2410">
        <v>1.862960701</v>
      </c>
      <c r="C2410">
        <v>1.3247322030499999</v>
      </c>
      <c r="D2410" s="180">
        <v>42025</v>
      </c>
      <c r="E2410" s="173">
        <f t="shared" si="210"/>
        <v>0.4062923032374457</v>
      </c>
      <c r="F2410"/>
      <c r="M2410" s="180">
        <v>42025</v>
      </c>
      <c r="N2410">
        <v>15.705319981000001</v>
      </c>
      <c r="O2410">
        <v>17.708907310210499</v>
      </c>
      <c r="P2410" s="180">
        <v>42025</v>
      </c>
      <c r="Q2410" s="173">
        <f t="shared" si="209"/>
        <v>-0.11314008787291363</v>
      </c>
      <c r="R2410"/>
    </row>
    <row r="2411" spans="1:18" x14ac:dyDescent="0.25">
      <c r="A2411" s="180">
        <v>42024</v>
      </c>
      <c r="B2411">
        <v>1.8619245710000001</v>
      </c>
      <c r="C2411">
        <v>1.3300983747499999</v>
      </c>
      <c r="D2411" s="180">
        <v>42024</v>
      </c>
      <c r="E2411" s="173">
        <f t="shared" si="210"/>
        <v>0.3998397459510919</v>
      </c>
      <c r="F2411"/>
      <c r="M2411" s="180">
        <v>42024</v>
      </c>
      <c r="N2411">
        <v>15.696585097</v>
      </c>
      <c r="O2411">
        <v>17.786793443000001</v>
      </c>
      <c r="P2411" s="180">
        <v>42024</v>
      </c>
      <c r="Q2411" s="173">
        <f t="shared" si="209"/>
        <v>-0.11751462413381783</v>
      </c>
      <c r="R2411"/>
    </row>
    <row r="2412" spans="1:18" x14ac:dyDescent="0.25">
      <c r="A2412" s="180">
        <v>42020</v>
      </c>
      <c r="B2412">
        <v>1.90026136</v>
      </c>
      <c r="C2412">
        <v>1.3368892522</v>
      </c>
      <c r="D2412" s="180">
        <v>42020</v>
      </c>
      <c r="E2412" s="173">
        <f t="shared" si="210"/>
        <v>0.42140521877403725</v>
      </c>
      <c r="F2412"/>
      <c r="M2412" s="180">
        <v>42020</v>
      </c>
      <c r="N2412">
        <v>16.019775775999999</v>
      </c>
      <c r="O2412">
        <v>17.897460308526298</v>
      </c>
      <c r="P2412" s="180">
        <v>42020</v>
      </c>
      <c r="Q2412" s="173">
        <f t="shared" si="209"/>
        <v>-0.1049134625895371</v>
      </c>
      <c r="R2412"/>
    </row>
    <row r="2413" spans="1:18" x14ac:dyDescent="0.25">
      <c r="A2413" s="180">
        <v>42019</v>
      </c>
      <c r="B2413">
        <v>1.8619245710000001</v>
      </c>
      <c r="C2413">
        <v>1.31441985305</v>
      </c>
      <c r="D2413" s="180">
        <v>42019</v>
      </c>
      <c r="E2413" s="173">
        <f t="shared" si="210"/>
        <v>0.41653716404203861</v>
      </c>
      <c r="F2413"/>
      <c r="M2413" s="180">
        <v>42019</v>
      </c>
      <c r="N2413">
        <v>15.696585097</v>
      </c>
      <c r="O2413">
        <v>17.608121676368398</v>
      </c>
      <c r="P2413" s="180">
        <v>42019</v>
      </c>
      <c r="Q2413" s="173">
        <f t="shared" si="209"/>
        <v>-0.10855993697123548</v>
      </c>
      <c r="R2413"/>
    </row>
    <row r="2414" spans="1:18" x14ac:dyDescent="0.25">
      <c r="A2414" s="180">
        <v>42018</v>
      </c>
      <c r="B2414">
        <v>1.8867916769999999</v>
      </c>
      <c r="C2414">
        <v>1.3317860826000001</v>
      </c>
      <c r="D2414" s="180">
        <v>42018</v>
      </c>
      <c r="E2414" s="173">
        <f t="shared" si="210"/>
        <v>0.4167377941932548</v>
      </c>
      <c r="F2414"/>
      <c r="M2414" s="180">
        <v>42018</v>
      </c>
      <c r="N2414">
        <v>15.906222294000001</v>
      </c>
      <c r="O2414">
        <v>17.846753791684201</v>
      </c>
      <c r="P2414" s="180">
        <v>42018</v>
      </c>
      <c r="Q2414" s="173">
        <f t="shared" si="209"/>
        <v>-0.10873302340218319</v>
      </c>
      <c r="R2414"/>
    </row>
    <row r="2415" spans="1:18" x14ac:dyDescent="0.25">
      <c r="A2415" s="180">
        <v>42017</v>
      </c>
      <c r="B2415">
        <v>1.9328994370000001</v>
      </c>
      <c r="C2415">
        <v>1.3511114678</v>
      </c>
      <c r="D2415" s="180">
        <v>42017</v>
      </c>
      <c r="E2415" s="173">
        <f t="shared" si="210"/>
        <v>0.43059953457971833</v>
      </c>
      <c r="F2415"/>
      <c r="M2415" s="180">
        <v>42017</v>
      </c>
      <c r="N2415">
        <v>16.294924596000001</v>
      </c>
      <c r="O2415">
        <v>18.121457263684199</v>
      </c>
      <c r="P2415" s="180">
        <v>42017</v>
      </c>
      <c r="Q2415" s="173">
        <f t="shared" si="209"/>
        <v>-0.10079391745964106</v>
      </c>
      <c r="R2415"/>
    </row>
    <row r="2416" spans="1:18" x14ac:dyDescent="0.25">
      <c r="A2416" s="180">
        <v>42016</v>
      </c>
      <c r="B2416">
        <v>1.908032331</v>
      </c>
      <c r="C2416">
        <v>1.35380104745</v>
      </c>
      <c r="D2416" s="180">
        <v>42016</v>
      </c>
      <c r="E2416" s="173">
        <f t="shared" si="210"/>
        <v>0.40938901960073237</v>
      </c>
      <c r="F2416"/>
      <c r="M2416" s="180">
        <v>42016</v>
      </c>
      <c r="N2416">
        <v>16.085287398999998</v>
      </c>
      <c r="O2416">
        <v>18.174492176578902</v>
      </c>
      <c r="P2416" s="180">
        <v>42016</v>
      </c>
      <c r="Q2416" s="173">
        <f t="shared" si="209"/>
        <v>-0.11495258064328305</v>
      </c>
      <c r="R2416"/>
    </row>
    <row r="2417" spans="1:18" x14ac:dyDescent="0.25">
      <c r="A2417" s="180">
        <v>42013</v>
      </c>
      <c r="B2417">
        <v>1.9282368539999999</v>
      </c>
      <c r="C2417">
        <v>1.367167026</v>
      </c>
      <c r="D2417" s="180">
        <v>42013</v>
      </c>
      <c r="E2417" s="173">
        <f t="shared" si="210"/>
        <v>0.41038864844594342</v>
      </c>
      <c r="F2417"/>
      <c r="M2417" s="180">
        <v>42013</v>
      </c>
      <c r="N2417">
        <v>16.255617621999999</v>
      </c>
      <c r="O2417">
        <v>18.354017290473699</v>
      </c>
      <c r="P2417" s="180">
        <v>42013</v>
      </c>
      <c r="Q2417" s="173">
        <f t="shared" si="209"/>
        <v>-0.11432917574741712</v>
      </c>
      <c r="R2417"/>
    </row>
    <row r="2418" spans="1:18" x14ac:dyDescent="0.25">
      <c r="A2418" s="180">
        <v>42012</v>
      </c>
      <c r="B2418">
        <v>1.9857420370000001</v>
      </c>
      <c r="C2418">
        <v>1.3999053409</v>
      </c>
      <c r="D2418" s="180">
        <v>42012</v>
      </c>
      <c r="E2418" s="173">
        <f t="shared" si="210"/>
        <v>0.41848307809395552</v>
      </c>
      <c r="F2418"/>
      <c r="M2418" s="180">
        <v>42012</v>
      </c>
      <c r="N2418">
        <v>16.740403639</v>
      </c>
      <c r="O2418">
        <v>18.780364214947401</v>
      </c>
      <c r="P2418" s="180">
        <v>42012</v>
      </c>
      <c r="Q2418" s="173">
        <f t="shared" si="209"/>
        <v>-0.10862199223611352</v>
      </c>
      <c r="R2418"/>
    </row>
    <row r="2419" spans="1:18" x14ac:dyDescent="0.25">
      <c r="A2419" s="180">
        <v>42011</v>
      </c>
      <c r="B2419">
        <v>1.9272007250000001</v>
      </c>
      <c r="C2419">
        <v>1.3758543674999999</v>
      </c>
      <c r="D2419" s="180">
        <v>42011</v>
      </c>
      <c r="E2419" s="173">
        <f t="shared" si="210"/>
        <v>0.4007301721197612</v>
      </c>
      <c r="F2419"/>
      <c r="M2419" s="180">
        <v>42011</v>
      </c>
      <c r="N2419">
        <v>16.246882739</v>
      </c>
      <c r="O2419">
        <v>18.468283035157899</v>
      </c>
      <c r="P2419" s="180">
        <v>42011</v>
      </c>
      <c r="Q2419" s="173">
        <f t="shared" si="209"/>
        <v>-0.12028190665743209</v>
      </c>
      <c r="R2419"/>
    </row>
    <row r="2420" spans="1:18" x14ac:dyDescent="0.25">
      <c r="A2420" s="180">
        <v>42010</v>
      </c>
      <c r="B2420">
        <v>1.9044058779999999</v>
      </c>
      <c r="C2420">
        <v>1.3647571907</v>
      </c>
      <c r="D2420" s="180">
        <v>42010</v>
      </c>
      <c r="E2420" s="173">
        <f t="shared" si="210"/>
        <v>0.3954173614012671</v>
      </c>
      <c r="F2420"/>
      <c r="M2420" s="180">
        <v>42010</v>
      </c>
      <c r="N2420">
        <v>16.054715307999999</v>
      </c>
      <c r="O2420">
        <v>18.308852704789501</v>
      </c>
      <c r="P2420" s="180">
        <v>42010</v>
      </c>
      <c r="Q2420" s="173">
        <f t="shared" si="209"/>
        <v>-0.12311734837431031</v>
      </c>
      <c r="R2420"/>
    </row>
    <row r="2421" spans="1:18" x14ac:dyDescent="0.25">
      <c r="A2421" s="180">
        <v>42009</v>
      </c>
      <c r="B2421">
        <v>1.9442968599999999</v>
      </c>
      <c r="C2421">
        <v>1.3953177463999999</v>
      </c>
      <c r="D2421" s="180">
        <v>42009</v>
      </c>
      <c r="E2421" s="173">
        <f t="shared" si="210"/>
        <v>0.39344379802836854</v>
      </c>
      <c r="F2421"/>
      <c r="M2421" s="180">
        <v>42009</v>
      </c>
      <c r="N2421">
        <v>16.391008311</v>
      </c>
      <c r="O2421">
        <v>18.7262951457895</v>
      </c>
      <c r="P2421" s="180">
        <v>42009</v>
      </c>
      <c r="Q2421" s="173">
        <f t="shared" si="209"/>
        <v>-0.12470629222751387</v>
      </c>
      <c r="R2421"/>
    </row>
    <row r="2422" spans="1:18" x14ac:dyDescent="0.25">
      <c r="A2422" s="180">
        <v>42006</v>
      </c>
      <c r="B2422">
        <v>1.989886555</v>
      </c>
      <c r="C2422">
        <v>1.4332293390499999</v>
      </c>
      <c r="D2422" s="180">
        <v>42006</v>
      </c>
      <c r="E2422" s="173">
        <f t="shared" si="210"/>
        <v>0.38839367907370226</v>
      </c>
      <c r="F2422"/>
      <c r="M2422" s="180">
        <v>42006</v>
      </c>
      <c r="N2422">
        <v>16.775343171999999</v>
      </c>
      <c r="O2422">
        <v>19.2404200041053</v>
      </c>
      <c r="P2422" s="180">
        <v>42006</v>
      </c>
      <c r="Q2422" s="173">
        <f t="shared" si="209"/>
        <v>-0.12811969965205178</v>
      </c>
      <c r="R2422"/>
    </row>
    <row r="2423" spans="1:18" x14ac:dyDescent="0.25">
      <c r="A2423" s="180">
        <v>42004</v>
      </c>
      <c r="B2423">
        <v>2.0054284959999999</v>
      </c>
      <c r="C2423">
        <v>1.4468004512499999</v>
      </c>
      <c r="D2423" s="180">
        <v>42004</v>
      </c>
      <c r="E2423" s="173">
        <f t="shared" si="210"/>
        <v>0.38611271116715451</v>
      </c>
      <c r="F2423"/>
      <c r="M2423" s="180">
        <v>42004</v>
      </c>
      <c r="N2423">
        <v>16.906366420000001</v>
      </c>
      <c r="O2423">
        <v>19.392754478210499</v>
      </c>
      <c r="P2423" s="180">
        <v>42004</v>
      </c>
      <c r="Q2423" s="173">
        <f t="shared" si="209"/>
        <v>-0.12821221766119806</v>
      </c>
      <c r="R2423"/>
    </row>
    <row r="2424" spans="1:18" x14ac:dyDescent="0.25">
      <c r="A2424" s="180">
        <v>42003</v>
      </c>
      <c r="B2424">
        <v>2.0365123789999999</v>
      </c>
      <c r="C2424">
        <v>1.4601173062999999</v>
      </c>
      <c r="D2424" s="180">
        <v>42003</v>
      </c>
      <c r="E2424" s="173">
        <f t="shared" si="210"/>
        <v>0.39475942803568975</v>
      </c>
      <c r="F2424"/>
      <c r="M2424" s="180">
        <v>42003</v>
      </c>
      <c r="N2424">
        <v>17.168412915000001</v>
      </c>
      <c r="O2424">
        <v>19.597506109473699</v>
      </c>
      <c r="P2424" s="180">
        <v>42003</v>
      </c>
      <c r="Q2424" s="173">
        <f t="shared" si="209"/>
        <v>-0.12394909744661037</v>
      </c>
      <c r="R2424"/>
    </row>
    <row r="2425" spans="1:18" x14ac:dyDescent="0.25">
      <c r="A2425" s="180">
        <v>42002</v>
      </c>
      <c r="B2425">
        <v>2.0354762489999998</v>
      </c>
      <c r="C2425">
        <v>1.4647958042</v>
      </c>
      <c r="D2425" s="180">
        <v>42002</v>
      </c>
      <c r="E2425" s="173">
        <f t="shared" si="210"/>
        <v>0.38959726889146684</v>
      </c>
      <c r="F2425"/>
      <c r="M2425" s="180">
        <v>42002</v>
      </c>
      <c r="N2425">
        <v>17.159678031999999</v>
      </c>
      <c r="O2425">
        <v>19.650200881526299</v>
      </c>
      <c r="P2425" s="180">
        <v>42002</v>
      </c>
      <c r="Q2425" s="173">
        <f t="shared" si="209"/>
        <v>-0.12674286968067131</v>
      </c>
      <c r="R2425"/>
    </row>
    <row r="2426" spans="1:18" x14ac:dyDescent="0.25">
      <c r="A2426" s="180">
        <v>41999</v>
      </c>
      <c r="B2426">
        <v>2.0090549489999998</v>
      </c>
      <c r="C2426">
        <v>1.4495827540499999</v>
      </c>
      <c r="D2426" s="180">
        <v>41999</v>
      </c>
      <c r="E2426" s="173">
        <f t="shared" si="210"/>
        <v>0.38595395356828466</v>
      </c>
      <c r="F2426"/>
      <c r="M2426" s="180">
        <v>41999</v>
      </c>
      <c r="N2426">
        <v>16.936938511000001</v>
      </c>
      <c r="O2426">
        <v>19.457740805105299</v>
      </c>
      <c r="P2426" s="180">
        <v>41999</v>
      </c>
      <c r="Q2426" s="173">
        <f t="shared" si="209"/>
        <v>-0.12955267106055257</v>
      </c>
      <c r="R2426"/>
    </row>
    <row r="2427" spans="1:18" x14ac:dyDescent="0.25">
      <c r="A2427" s="180">
        <v>41997</v>
      </c>
      <c r="B2427">
        <v>2.0147536609999999</v>
      </c>
      <c r="C2427">
        <v>1.4454334565</v>
      </c>
      <c r="D2427" s="180">
        <v>41997</v>
      </c>
      <c r="E2427" s="173">
        <f t="shared" si="210"/>
        <v>0.39387507044327219</v>
      </c>
      <c r="F2427"/>
      <c r="M2427" s="180">
        <v>41997</v>
      </c>
      <c r="N2427">
        <v>16.984980367999999</v>
      </c>
      <c r="O2427">
        <v>19.410894316157901</v>
      </c>
      <c r="P2427" s="180">
        <v>41997</v>
      </c>
      <c r="Q2427" s="173">
        <f t="shared" si="209"/>
        <v>-0.12497692834989767</v>
      </c>
      <c r="R2427"/>
    </row>
    <row r="2428" spans="1:18" x14ac:dyDescent="0.25">
      <c r="A2428" s="180">
        <v>41996</v>
      </c>
      <c r="B2428">
        <v>2.0100910789999999</v>
      </c>
      <c r="C2428">
        <v>1.4464688619499999</v>
      </c>
      <c r="D2428" s="180">
        <v>41996</v>
      </c>
      <c r="E2428" s="173">
        <f t="shared" si="210"/>
        <v>0.38965388877447038</v>
      </c>
      <c r="F2428"/>
      <c r="M2428" s="180">
        <v>41996</v>
      </c>
      <c r="N2428">
        <v>16.945673394</v>
      </c>
      <c r="O2428">
        <v>19.424146008579001</v>
      </c>
      <c r="P2428" s="180">
        <v>41996</v>
      </c>
      <c r="Q2428" s="173">
        <f t="shared" si="209"/>
        <v>-0.12759750742629003</v>
      </c>
      <c r="R2428"/>
    </row>
    <row r="2429" spans="1:18" x14ac:dyDescent="0.25">
      <c r="A2429" s="180">
        <v>41995</v>
      </c>
      <c r="B2429">
        <v>1.976934937</v>
      </c>
      <c r="C2429">
        <v>1.4330857189999999</v>
      </c>
      <c r="D2429" s="180">
        <v>41995</v>
      </c>
      <c r="E2429" s="173">
        <f t="shared" si="210"/>
        <v>0.37949524636913928</v>
      </c>
      <c r="F2429"/>
      <c r="M2429" s="180">
        <v>41995</v>
      </c>
      <c r="N2429">
        <v>16.666157131999999</v>
      </c>
      <c r="O2429">
        <v>19.2413890492105</v>
      </c>
      <c r="P2429" s="180">
        <v>41995</v>
      </c>
      <c r="Q2429" s="173">
        <f t="shared" si="209"/>
        <v>-0.13383815017846473</v>
      </c>
      <c r="R2429"/>
    </row>
    <row r="2430" spans="1:18" x14ac:dyDescent="0.25">
      <c r="A2430" s="180">
        <v>41992</v>
      </c>
      <c r="B2430">
        <v>1.97175429</v>
      </c>
      <c r="C2430">
        <v>1.42424139085</v>
      </c>
      <c r="D2430" s="180">
        <v>41992</v>
      </c>
      <c r="E2430" s="173">
        <f t="shared" si="210"/>
        <v>0.38442422939501808</v>
      </c>
      <c r="F2430"/>
      <c r="M2430" s="180">
        <v>41992</v>
      </c>
      <c r="N2430">
        <v>16.622482716</v>
      </c>
      <c r="O2430">
        <v>19.142153874105301</v>
      </c>
      <c r="P2430" s="180">
        <v>41992</v>
      </c>
      <c r="Q2430" s="173">
        <f t="shared" si="209"/>
        <v>-0.13162944852897693</v>
      </c>
      <c r="R2430"/>
    </row>
    <row r="2431" spans="1:18" x14ac:dyDescent="0.25">
      <c r="A2431" s="180">
        <v>41991</v>
      </c>
      <c r="B2431">
        <v>2.0100910789999999</v>
      </c>
      <c r="C2431">
        <v>1.4348719109000001</v>
      </c>
      <c r="D2431" s="180">
        <v>41991</v>
      </c>
      <c r="E2431" s="173">
        <f t="shared" si="210"/>
        <v>0.40088537780295869</v>
      </c>
      <c r="F2431"/>
      <c r="M2431" s="180">
        <v>41991</v>
      </c>
      <c r="N2431">
        <v>16.945673394</v>
      </c>
      <c r="O2431">
        <v>19.276677291263201</v>
      </c>
      <c r="P2431" s="180">
        <v>41991</v>
      </c>
      <c r="Q2431" s="173">
        <f t="shared" ref="Q2431:Q2494" si="211">(N2431-O2431)/O2431</f>
        <v>-0.12092353168767762</v>
      </c>
      <c r="R2431"/>
    </row>
    <row r="2432" spans="1:18" x14ac:dyDescent="0.25">
      <c r="A2432" s="180">
        <v>41990</v>
      </c>
      <c r="B2432">
        <v>1.9603568659999999</v>
      </c>
      <c r="C2432">
        <v>1.4086972207499999</v>
      </c>
      <c r="D2432" s="180">
        <v>41990</v>
      </c>
      <c r="E2432" s="173">
        <f t="shared" ref="E2432:E2495" si="212">(B2432-C2432)/C2432</f>
        <v>0.39160980594275091</v>
      </c>
      <c r="F2432"/>
      <c r="M2432" s="180">
        <v>41990</v>
      </c>
      <c r="N2432">
        <v>16.526399001000001</v>
      </c>
      <c r="O2432">
        <v>18.9111396563158</v>
      </c>
      <c r="P2432" s="180">
        <v>41990</v>
      </c>
      <c r="Q2432" s="173">
        <f t="shared" si="211"/>
        <v>-0.1261024295021459</v>
      </c>
      <c r="R2432"/>
    </row>
    <row r="2433" spans="1:18" x14ac:dyDescent="0.25">
      <c r="A2433" s="180">
        <v>41989</v>
      </c>
      <c r="B2433">
        <v>1.921502013</v>
      </c>
      <c r="C2433">
        <v>1.3758120109500001</v>
      </c>
      <c r="D2433" s="180">
        <v>41989</v>
      </c>
      <c r="E2433" s="173">
        <f t="shared" si="212"/>
        <v>0.3966312241112071</v>
      </c>
      <c r="F2433"/>
      <c r="M2433" s="180">
        <v>41989</v>
      </c>
      <c r="N2433">
        <v>16.198840880999999</v>
      </c>
      <c r="O2433">
        <v>18.485584089579</v>
      </c>
      <c r="P2433" s="180">
        <v>41989</v>
      </c>
      <c r="Q2433" s="173">
        <f t="shared" si="211"/>
        <v>-0.12370413601743434</v>
      </c>
      <c r="R2433"/>
    </row>
    <row r="2434" spans="1:18" x14ac:dyDescent="0.25">
      <c r="A2434" s="180">
        <v>41988</v>
      </c>
      <c r="B2434">
        <v>1.9282368539999999</v>
      </c>
      <c r="C2434">
        <v>1.3746562016499999</v>
      </c>
      <c r="D2434" s="180">
        <v>41988</v>
      </c>
      <c r="E2434" s="173">
        <f t="shared" si="212"/>
        <v>0.40270480116085544</v>
      </c>
      <c r="F2434"/>
      <c r="M2434" s="180">
        <v>41988</v>
      </c>
      <c r="N2434">
        <v>16.255617621999999</v>
      </c>
      <c r="O2434">
        <v>18.498603602947401</v>
      </c>
      <c r="P2434" s="180">
        <v>41988</v>
      </c>
      <c r="Q2434" s="173">
        <f t="shared" si="211"/>
        <v>-0.12125163764199072</v>
      </c>
      <c r="R2434"/>
    </row>
    <row r="2435" spans="1:18" x14ac:dyDescent="0.25">
      <c r="A2435" s="180">
        <v>41985</v>
      </c>
      <c r="B2435">
        <v>1.939634278</v>
      </c>
      <c r="C2435">
        <v>1.38523750875</v>
      </c>
      <c r="D2435" s="180">
        <v>41985</v>
      </c>
      <c r="E2435" s="173">
        <f t="shared" si="212"/>
        <v>0.40021784405063676</v>
      </c>
      <c r="F2435"/>
      <c r="M2435" s="180">
        <v>41985</v>
      </c>
      <c r="N2435">
        <v>16.351701337000002</v>
      </c>
      <c r="O2435">
        <v>18.642951899736801</v>
      </c>
      <c r="P2435" s="180">
        <v>41985</v>
      </c>
      <c r="Q2435" s="173">
        <f t="shared" si="211"/>
        <v>-0.12290170435772818</v>
      </c>
      <c r="R2435"/>
    </row>
    <row r="2436" spans="1:18" x14ac:dyDescent="0.25">
      <c r="A2436" s="180">
        <v>41984</v>
      </c>
      <c r="B2436">
        <v>1.953622025</v>
      </c>
      <c r="C2436">
        <v>1.4038305878999999</v>
      </c>
      <c r="D2436" s="180">
        <v>41984</v>
      </c>
      <c r="E2436" s="173">
        <f t="shared" si="212"/>
        <v>0.39163659905889142</v>
      </c>
      <c r="F2436"/>
      <c r="M2436" s="180">
        <v>41984</v>
      </c>
      <c r="N2436">
        <v>16.469622260000001</v>
      </c>
      <c r="O2436">
        <v>18.883338706052601</v>
      </c>
      <c r="P2436" s="180">
        <v>41984</v>
      </c>
      <c r="Q2436" s="173">
        <f t="shared" si="211"/>
        <v>-0.12782254682954669</v>
      </c>
      <c r="R2436"/>
    </row>
    <row r="2437" spans="1:18" x14ac:dyDescent="0.25">
      <c r="A2437" s="180">
        <v>41983</v>
      </c>
      <c r="B2437">
        <v>1.9354897600000001</v>
      </c>
      <c r="C2437">
        <v>1.4030052554000001</v>
      </c>
      <c r="D2437" s="180">
        <v>41983</v>
      </c>
      <c r="E2437" s="173">
        <f t="shared" si="212"/>
        <v>0.37953136850381031</v>
      </c>
      <c r="F2437"/>
      <c r="M2437" s="180">
        <v>41983</v>
      </c>
      <c r="N2437">
        <v>16.316761803999999</v>
      </c>
      <c r="O2437">
        <v>18.8784581669474</v>
      </c>
      <c r="P2437" s="180">
        <v>41983</v>
      </c>
      <c r="Q2437" s="173">
        <f t="shared" si="211"/>
        <v>-0.13569415151881661</v>
      </c>
      <c r="R2437"/>
    </row>
    <row r="2438" spans="1:18" x14ac:dyDescent="0.25">
      <c r="A2438" s="180">
        <v>41982</v>
      </c>
      <c r="B2438">
        <v>2.0069826900000001</v>
      </c>
      <c r="C2438">
        <v>1.44608303465</v>
      </c>
      <c r="D2438" s="180">
        <v>41982</v>
      </c>
      <c r="E2438" s="173">
        <f t="shared" si="212"/>
        <v>0.38787513711877297</v>
      </c>
      <c r="F2438"/>
      <c r="M2438" s="180">
        <v>41982</v>
      </c>
      <c r="N2438">
        <v>16.919468744</v>
      </c>
      <c r="O2438">
        <v>19.4467387511053</v>
      </c>
      <c r="P2438" s="180">
        <v>41982</v>
      </c>
      <c r="Q2438" s="173">
        <f t="shared" si="211"/>
        <v>-0.12995855189146599</v>
      </c>
      <c r="R2438"/>
    </row>
    <row r="2439" spans="1:18" x14ac:dyDescent="0.25">
      <c r="A2439" s="180">
        <v>41981</v>
      </c>
      <c r="B2439">
        <v>2.0049104309999999</v>
      </c>
      <c r="C2439">
        <v>1.4320800395</v>
      </c>
      <c r="D2439" s="180">
        <v>41981</v>
      </c>
      <c r="E2439" s="173">
        <f t="shared" si="212"/>
        <v>0.39999886577568622</v>
      </c>
      <c r="F2439"/>
      <c r="M2439" s="180">
        <v>41981</v>
      </c>
      <c r="N2439">
        <v>16.901998978000002</v>
      </c>
      <c r="O2439">
        <v>19.292479760052601</v>
      </c>
      <c r="P2439" s="180">
        <v>41981</v>
      </c>
      <c r="Q2439" s="173">
        <f t="shared" si="211"/>
        <v>-0.12390738835980934</v>
      </c>
      <c r="R2439"/>
    </row>
    <row r="2440" spans="1:18" x14ac:dyDescent="0.25">
      <c r="A2440" s="180">
        <v>41978</v>
      </c>
      <c r="B2440">
        <v>2.0121633370000001</v>
      </c>
      <c r="C2440">
        <v>1.4361967394999999</v>
      </c>
      <c r="D2440" s="180">
        <v>41978</v>
      </c>
      <c r="E2440" s="173">
        <f t="shared" si="212"/>
        <v>0.40103600130753547</v>
      </c>
      <c r="F2440"/>
      <c r="M2440" s="180">
        <v>41978</v>
      </c>
      <c r="N2440">
        <v>16.963143160000001</v>
      </c>
      <c r="O2440">
        <v>19.340375253421001</v>
      </c>
      <c r="P2440" s="180">
        <v>41978</v>
      </c>
      <c r="Q2440" s="173">
        <f t="shared" si="211"/>
        <v>-0.12291551028724254</v>
      </c>
      <c r="R2440"/>
    </row>
    <row r="2441" spans="1:18" x14ac:dyDescent="0.25">
      <c r="A2441" s="180">
        <v>41977</v>
      </c>
      <c r="B2441">
        <v>1.9411884720000001</v>
      </c>
      <c r="C2441">
        <v>1.4082914131499999</v>
      </c>
      <c r="D2441" s="180">
        <v>41977</v>
      </c>
      <c r="E2441" s="173">
        <f t="shared" si="212"/>
        <v>0.37839970752789093</v>
      </c>
      <c r="F2441"/>
      <c r="M2441" s="180">
        <v>41977</v>
      </c>
      <c r="N2441">
        <v>16.364803662</v>
      </c>
      <c r="O2441">
        <v>18.970306722473701</v>
      </c>
      <c r="P2441" s="180">
        <v>41977</v>
      </c>
      <c r="Q2441" s="173">
        <f t="shared" si="211"/>
        <v>-0.13734638551663583</v>
      </c>
      <c r="R2441"/>
    </row>
    <row r="2442" spans="1:18" x14ac:dyDescent="0.25">
      <c r="A2442" s="180">
        <v>41976</v>
      </c>
      <c r="B2442">
        <v>1.9401523430000001</v>
      </c>
      <c r="C2442">
        <v>1.4083398783500001</v>
      </c>
      <c r="D2442" s="180">
        <v>41976</v>
      </c>
      <c r="E2442" s="173">
        <f t="shared" si="212"/>
        <v>0.37761656317867481</v>
      </c>
      <c r="F2442"/>
      <c r="M2442" s="180">
        <v>41976</v>
      </c>
      <c r="N2442">
        <v>16.356068778000001</v>
      </c>
      <c r="O2442">
        <v>18.964651575684201</v>
      </c>
      <c r="P2442" s="180">
        <v>41976</v>
      </c>
      <c r="Q2442" s="173">
        <f t="shared" si="211"/>
        <v>-0.13754973495156808</v>
      </c>
      <c r="R2442"/>
    </row>
    <row r="2443" spans="1:18" x14ac:dyDescent="0.25">
      <c r="A2443" s="180">
        <v>41975</v>
      </c>
      <c r="B2443">
        <v>1.897671036</v>
      </c>
      <c r="C2443">
        <v>1.39271923555</v>
      </c>
      <c r="D2443" s="180">
        <v>41975</v>
      </c>
      <c r="E2443" s="173">
        <f t="shared" si="212"/>
        <v>0.36256539549451189</v>
      </c>
      <c r="F2443"/>
      <c r="M2443" s="180">
        <v>41975</v>
      </c>
      <c r="N2443">
        <v>15.997938568</v>
      </c>
      <c r="O2443">
        <v>18.762010213631601</v>
      </c>
      <c r="P2443" s="180">
        <v>41975</v>
      </c>
      <c r="Q2443" s="173">
        <f t="shared" si="211"/>
        <v>-0.1473227875989192</v>
      </c>
      <c r="R2443"/>
    </row>
    <row r="2444" spans="1:18" x14ac:dyDescent="0.25">
      <c r="A2444" s="180">
        <v>41974</v>
      </c>
      <c r="B2444">
        <v>1.868141348</v>
      </c>
      <c r="C2444">
        <v>1.3770202828</v>
      </c>
      <c r="D2444" s="180">
        <v>41974</v>
      </c>
      <c r="E2444" s="173">
        <f t="shared" si="212"/>
        <v>0.35665492464741783</v>
      </c>
      <c r="F2444"/>
      <c r="M2444" s="180">
        <v>41974</v>
      </c>
      <c r="N2444">
        <v>15.748994397000001</v>
      </c>
      <c r="O2444">
        <v>18.557501966157901</v>
      </c>
      <c r="P2444" s="180">
        <v>41974</v>
      </c>
      <c r="Q2444" s="173">
        <f t="shared" si="211"/>
        <v>-0.15134082023968479</v>
      </c>
      <c r="R2444"/>
    </row>
    <row r="2445" spans="1:18" x14ac:dyDescent="0.25">
      <c r="A2445" s="180">
        <v>41971</v>
      </c>
      <c r="B2445">
        <v>1.9049239419999999</v>
      </c>
      <c r="C2445">
        <v>1.40372005585</v>
      </c>
      <c r="D2445" s="180">
        <v>41971</v>
      </c>
      <c r="E2445" s="173">
        <f t="shared" si="212"/>
        <v>0.35705401804386416</v>
      </c>
      <c r="F2445"/>
      <c r="M2445" s="180">
        <v>41971</v>
      </c>
      <c r="N2445">
        <v>16.059082750000002</v>
      </c>
      <c r="O2445">
        <v>18.922640184368401</v>
      </c>
      <c r="P2445" s="180">
        <v>41971</v>
      </c>
      <c r="Q2445" s="173">
        <f t="shared" si="211"/>
        <v>-0.15132969852346104</v>
      </c>
      <c r="R2445"/>
    </row>
    <row r="2446" spans="1:18" x14ac:dyDescent="0.25">
      <c r="A2446" s="180">
        <v>41969</v>
      </c>
      <c r="B2446">
        <v>1.9352307280000001</v>
      </c>
      <c r="C2446">
        <v>1.42888930545</v>
      </c>
      <c r="D2446" s="180">
        <v>41969</v>
      </c>
      <c r="E2446" s="173">
        <f t="shared" si="212"/>
        <v>0.35436014575708363</v>
      </c>
      <c r="F2446"/>
      <c r="M2446" s="180">
        <v>41969</v>
      </c>
      <c r="N2446">
        <v>16.314578083000001</v>
      </c>
      <c r="O2446">
        <v>19.2318770576316</v>
      </c>
      <c r="P2446" s="180">
        <v>41969</v>
      </c>
      <c r="Q2446" s="173">
        <f t="shared" si="211"/>
        <v>-0.15169080822893238</v>
      </c>
      <c r="R2446"/>
    </row>
    <row r="2447" spans="1:18" x14ac:dyDescent="0.25">
      <c r="A2447" s="180">
        <v>41968</v>
      </c>
      <c r="B2447">
        <v>1.9277187899999999</v>
      </c>
      <c r="C2447">
        <v>1.4193747012</v>
      </c>
      <c r="D2447" s="180">
        <v>41968</v>
      </c>
      <c r="E2447" s="173">
        <f t="shared" si="212"/>
        <v>0.35814650519712948</v>
      </c>
      <c r="F2447"/>
      <c r="M2447" s="180">
        <v>41968</v>
      </c>
      <c r="N2447">
        <v>16.25125018</v>
      </c>
      <c r="O2447">
        <v>19.151953024736802</v>
      </c>
      <c r="P2447" s="180">
        <v>41968</v>
      </c>
      <c r="Q2447" s="173">
        <f t="shared" si="211"/>
        <v>-0.15145728694040933</v>
      </c>
      <c r="R2447"/>
    </row>
    <row r="2448" spans="1:18" x14ac:dyDescent="0.25">
      <c r="A2448" s="180">
        <v>41967</v>
      </c>
      <c r="B2448">
        <v>1.920465884</v>
      </c>
      <c r="C2448">
        <v>1.4172191672500001</v>
      </c>
      <c r="D2448" s="180">
        <v>41967</v>
      </c>
      <c r="E2448" s="173">
        <f t="shared" si="212"/>
        <v>0.35509448953227868</v>
      </c>
      <c r="F2448"/>
      <c r="M2448" s="180">
        <v>41967</v>
      </c>
      <c r="N2448">
        <v>16.190105998</v>
      </c>
      <c r="O2448">
        <v>19.1416415000526</v>
      </c>
      <c r="P2448" s="180">
        <v>41967</v>
      </c>
      <c r="Q2448" s="173">
        <f t="shared" si="211"/>
        <v>-0.15419448233028968</v>
      </c>
      <c r="R2448"/>
    </row>
    <row r="2449" spans="1:18" x14ac:dyDescent="0.25">
      <c r="A2449" s="180">
        <v>41964</v>
      </c>
      <c r="B2449">
        <v>1.8847194190000001</v>
      </c>
      <c r="C2449">
        <v>1.40048528155</v>
      </c>
      <c r="D2449" s="180">
        <v>41964</v>
      </c>
      <c r="E2449" s="173">
        <f t="shared" si="212"/>
        <v>0.34576167549156211</v>
      </c>
      <c r="F2449"/>
      <c r="M2449" s="180">
        <v>41964</v>
      </c>
      <c r="N2449">
        <v>15.888752527999999</v>
      </c>
      <c r="O2449">
        <v>18.908440348052601</v>
      </c>
      <c r="P2449" s="180">
        <v>41964</v>
      </c>
      <c r="Q2449" s="173">
        <f t="shared" si="211"/>
        <v>-0.15970052338894264</v>
      </c>
      <c r="R2449"/>
    </row>
    <row r="2450" spans="1:18" x14ac:dyDescent="0.25">
      <c r="A2450" s="180">
        <v>41963</v>
      </c>
      <c r="B2450">
        <v>1.9095865249999999</v>
      </c>
      <c r="C2450">
        <v>1.40764389075</v>
      </c>
      <c r="D2450" s="180">
        <v>41963</v>
      </c>
      <c r="E2450" s="173">
        <f t="shared" si="212"/>
        <v>0.3565835347621637</v>
      </c>
      <c r="F2450"/>
      <c r="M2450" s="180">
        <v>41963</v>
      </c>
      <c r="N2450">
        <v>16.098389724</v>
      </c>
      <c r="O2450">
        <v>19.527816775249999</v>
      </c>
      <c r="P2450" s="180">
        <v>41963</v>
      </c>
      <c r="Q2450" s="173">
        <f t="shared" si="211"/>
        <v>-0.1756175352687932</v>
      </c>
      <c r="R2450"/>
    </row>
    <row r="2451" spans="1:18" x14ac:dyDescent="0.25">
      <c r="A2451" s="180">
        <v>41962</v>
      </c>
      <c r="B2451">
        <v>1.899484263</v>
      </c>
      <c r="C2451">
        <v>1.3990099831</v>
      </c>
      <c r="D2451" s="180">
        <v>41962</v>
      </c>
      <c r="E2451" s="173">
        <f t="shared" si="212"/>
        <v>0.35773460228712783</v>
      </c>
      <c r="F2451"/>
      <c r="M2451" s="180">
        <v>41962</v>
      </c>
      <c r="N2451">
        <v>16.013224612999998</v>
      </c>
      <c r="O2451">
        <v>19.40889339265</v>
      </c>
      <c r="P2451" s="180">
        <v>41962</v>
      </c>
      <c r="Q2451" s="173">
        <f t="shared" si="211"/>
        <v>-0.17495427023860699</v>
      </c>
      <c r="R2451"/>
    </row>
    <row r="2452" spans="1:18" x14ac:dyDescent="0.25">
      <c r="A2452" s="180">
        <v>41961</v>
      </c>
      <c r="B2452">
        <v>1.895598777</v>
      </c>
      <c r="C2452">
        <v>1.4081324635000001</v>
      </c>
      <c r="D2452" s="180">
        <v>41961</v>
      </c>
      <c r="E2452" s="173">
        <f t="shared" si="212"/>
        <v>0.34617930211506687</v>
      </c>
      <c r="F2452"/>
      <c r="M2452" s="180">
        <v>41961</v>
      </c>
      <c r="N2452">
        <v>15.980468801000001</v>
      </c>
      <c r="O2452">
        <v>19.526807738550001</v>
      </c>
      <c r="P2452" s="180">
        <v>41961</v>
      </c>
      <c r="Q2452" s="173">
        <f t="shared" si="211"/>
        <v>-0.18161386054663642</v>
      </c>
      <c r="R2452"/>
    </row>
    <row r="2453" spans="1:18" x14ac:dyDescent="0.25">
      <c r="A2453" s="180">
        <v>41960</v>
      </c>
      <c r="B2453">
        <v>1.9018155539999999</v>
      </c>
      <c r="C2453">
        <v>1.4076361419500001</v>
      </c>
      <c r="D2453" s="180">
        <v>41960</v>
      </c>
      <c r="E2453" s="173">
        <f t="shared" si="212"/>
        <v>0.3510704203469886</v>
      </c>
      <c r="F2453"/>
      <c r="M2453" s="180">
        <v>41960</v>
      </c>
      <c r="N2453">
        <v>16.032878100000001</v>
      </c>
      <c r="O2453">
        <v>19.518938783700001</v>
      </c>
      <c r="P2453" s="180">
        <v>41960</v>
      </c>
      <c r="Q2453" s="173">
        <f t="shared" si="211"/>
        <v>-0.1785988840034255</v>
      </c>
      <c r="R2453"/>
    </row>
    <row r="2454" spans="1:18" x14ac:dyDescent="0.25">
      <c r="A2454" s="180">
        <v>41957</v>
      </c>
      <c r="B2454">
        <v>1.9126949129999999</v>
      </c>
      <c r="C2454">
        <v>1.4125496854999999</v>
      </c>
      <c r="D2454" s="180">
        <v>41957</v>
      </c>
      <c r="E2454" s="173">
        <f t="shared" si="212"/>
        <v>0.3540726621045997</v>
      </c>
      <c r="F2454"/>
      <c r="M2454" s="180">
        <v>41957</v>
      </c>
      <c r="N2454">
        <v>16.124594374000001</v>
      </c>
      <c r="O2454">
        <v>19.63922335765</v>
      </c>
      <c r="P2454" s="180">
        <v>41957</v>
      </c>
      <c r="Q2454" s="173">
        <f t="shared" si="211"/>
        <v>-0.17895967267366292</v>
      </c>
      <c r="R2454"/>
    </row>
    <row r="2455" spans="1:18" x14ac:dyDescent="0.25">
      <c r="A2455" s="180">
        <v>41956</v>
      </c>
      <c r="B2455">
        <v>1.9305681450000001</v>
      </c>
      <c r="C2455">
        <v>1.4192661719999999</v>
      </c>
      <c r="D2455" s="180">
        <v>41956</v>
      </c>
      <c r="E2455" s="173">
        <f t="shared" si="212"/>
        <v>0.36025798619541827</v>
      </c>
      <c r="F2455"/>
      <c r="M2455" s="180">
        <v>41956</v>
      </c>
      <c r="N2455">
        <v>16.275271108999998</v>
      </c>
      <c r="O2455">
        <v>19.71664086965</v>
      </c>
      <c r="P2455" s="180">
        <v>41956</v>
      </c>
      <c r="Q2455" s="173">
        <f t="shared" si="211"/>
        <v>-0.17454138275386111</v>
      </c>
      <c r="R2455"/>
    </row>
    <row r="2456" spans="1:18" x14ac:dyDescent="0.25">
      <c r="A2456" s="180">
        <v>41955</v>
      </c>
      <c r="B2456">
        <v>1.957766543</v>
      </c>
      <c r="C2456">
        <v>1.4346772381499999</v>
      </c>
      <c r="D2456" s="180">
        <v>41955</v>
      </c>
      <c r="E2456" s="173">
        <f t="shared" si="212"/>
        <v>0.364604170847875</v>
      </c>
      <c r="F2456"/>
      <c r="M2456" s="180">
        <v>41955</v>
      </c>
      <c r="N2456">
        <v>16.504561793000001</v>
      </c>
      <c r="O2456">
        <v>19.91852755655</v>
      </c>
      <c r="P2456" s="180">
        <v>41955</v>
      </c>
      <c r="Q2456" s="173">
        <f t="shared" si="211"/>
        <v>-0.17139649273057597</v>
      </c>
      <c r="R2456"/>
    </row>
    <row r="2457" spans="1:18" x14ac:dyDescent="0.25">
      <c r="A2457" s="180">
        <v>41954</v>
      </c>
      <c r="B2457">
        <v>1.9334175010000001</v>
      </c>
      <c r="C2457">
        <v>1.4242650970999999</v>
      </c>
      <c r="D2457" s="180">
        <v>41954</v>
      </c>
      <c r="E2457" s="173">
        <f t="shared" si="212"/>
        <v>0.35748429483858352</v>
      </c>
      <c r="F2457"/>
      <c r="M2457" s="180">
        <v>41954</v>
      </c>
      <c r="N2457">
        <v>16.299292038000001</v>
      </c>
      <c r="O2457">
        <v>19.7932527635</v>
      </c>
      <c r="P2457" s="180">
        <v>41954</v>
      </c>
      <c r="Q2457" s="173">
        <f t="shared" si="211"/>
        <v>-0.17652281649952362</v>
      </c>
      <c r="R2457"/>
    </row>
    <row r="2458" spans="1:18" x14ac:dyDescent="0.25">
      <c r="A2458" s="180">
        <v>41953</v>
      </c>
      <c r="B2458">
        <v>1.9354897600000001</v>
      </c>
      <c r="C2458">
        <v>1.4309391649000001</v>
      </c>
      <c r="D2458" s="180">
        <v>41953</v>
      </c>
      <c r="E2458" s="173">
        <f t="shared" si="212"/>
        <v>0.35260101021503598</v>
      </c>
      <c r="F2458"/>
      <c r="M2458" s="180">
        <v>41953</v>
      </c>
      <c r="N2458">
        <v>16.316761803999999</v>
      </c>
      <c r="O2458">
        <v>20.1525819433</v>
      </c>
      <c r="P2458" s="180">
        <v>41953</v>
      </c>
      <c r="Q2458" s="173">
        <f t="shared" si="211"/>
        <v>-0.19033889305560034</v>
      </c>
      <c r="R2458"/>
    </row>
    <row r="2459" spans="1:18" x14ac:dyDescent="0.25">
      <c r="A2459" s="180">
        <v>41950</v>
      </c>
      <c r="B2459">
        <v>1.9256465309999999</v>
      </c>
      <c r="C2459">
        <v>1.4282250516499999</v>
      </c>
      <c r="D2459" s="180">
        <v>41950</v>
      </c>
      <c r="E2459" s="173">
        <f t="shared" si="212"/>
        <v>0.34827948072703174</v>
      </c>
      <c r="F2459"/>
      <c r="M2459" s="180">
        <v>41950</v>
      </c>
      <c r="N2459">
        <v>16.233780414000002</v>
      </c>
      <c r="O2459">
        <v>20.114706036699999</v>
      </c>
      <c r="P2459" s="180">
        <v>41950</v>
      </c>
      <c r="Q2459" s="173">
        <f t="shared" si="211"/>
        <v>-0.19293971364130852</v>
      </c>
      <c r="R2459"/>
    </row>
    <row r="2460" spans="1:18" x14ac:dyDescent="0.25">
      <c r="A2460" s="180">
        <v>41949</v>
      </c>
      <c r="B2460">
        <v>1.977489356</v>
      </c>
      <c r="C2460">
        <v>1.4227119515</v>
      </c>
      <c r="D2460" s="180">
        <v>41949</v>
      </c>
      <c r="E2460" s="173">
        <f t="shared" si="212"/>
        <v>0.38994358901328174</v>
      </c>
      <c r="F2460"/>
      <c r="M2460" s="180">
        <v>41949</v>
      </c>
      <c r="N2460">
        <v>17.080339498000001</v>
      </c>
      <c r="O2460">
        <v>21.1117451563</v>
      </c>
      <c r="P2460" s="180">
        <v>41949</v>
      </c>
      <c r="Q2460" s="173">
        <f t="shared" si="211"/>
        <v>-0.19095558554982739</v>
      </c>
      <c r="R2460"/>
    </row>
    <row r="2461" spans="1:18" x14ac:dyDescent="0.25">
      <c r="A2461" s="180">
        <v>41948</v>
      </c>
      <c r="B2461">
        <v>1.9812054429999999</v>
      </c>
      <c r="C2461">
        <v>1.4133769308499999</v>
      </c>
      <c r="D2461" s="180">
        <v>41948</v>
      </c>
      <c r="E2461" s="173">
        <f t="shared" si="212"/>
        <v>0.40175306371281289</v>
      </c>
      <c r="F2461"/>
      <c r="M2461" s="180">
        <v>41948</v>
      </c>
      <c r="N2461">
        <v>17.112436779999999</v>
      </c>
      <c r="O2461">
        <v>21.002221350349998</v>
      </c>
      <c r="P2461" s="180">
        <v>41948</v>
      </c>
      <c r="Q2461" s="173">
        <f t="shared" si="211"/>
        <v>-0.18520824561660837</v>
      </c>
      <c r="R2461"/>
    </row>
    <row r="2462" spans="1:18" x14ac:dyDescent="0.25">
      <c r="A2462" s="180">
        <v>41947</v>
      </c>
      <c r="B2462">
        <v>1.9647484850000001</v>
      </c>
      <c r="C2462">
        <v>1.40187090275</v>
      </c>
      <c r="D2462" s="180">
        <v>41947</v>
      </c>
      <c r="E2462" s="173">
        <f t="shared" si="212"/>
        <v>0.40151884253095149</v>
      </c>
      <c r="F2462"/>
      <c r="M2462" s="180">
        <v>41947</v>
      </c>
      <c r="N2462">
        <v>16.970291672999998</v>
      </c>
      <c r="O2462">
        <v>20.768743536799999</v>
      </c>
      <c r="P2462" s="180">
        <v>41947</v>
      </c>
      <c r="Q2462" s="173">
        <f t="shared" si="211"/>
        <v>-0.18289271361406861</v>
      </c>
      <c r="R2462"/>
    </row>
    <row r="2463" spans="1:18" x14ac:dyDescent="0.25">
      <c r="A2463" s="180">
        <v>41946</v>
      </c>
      <c r="B2463">
        <v>1.9573163099999999</v>
      </c>
      <c r="C2463">
        <v>1.40856799395</v>
      </c>
      <c r="D2463" s="180">
        <v>41946</v>
      </c>
      <c r="E2463" s="173">
        <f t="shared" si="212"/>
        <v>0.38957886194131353</v>
      </c>
      <c r="F2463"/>
      <c r="M2463" s="180">
        <v>41946</v>
      </c>
      <c r="N2463">
        <v>16.906097108000001</v>
      </c>
      <c r="O2463">
        <v>20.8886545013</v>
      </c>
      <c r="P2463" s="180">
        <v>41946</v>
      </c>
      <c r="Q2463" s="173">
        <f t="shared" si="211"/>
        <v>-0.19065648259212412</v>
      </c>
      <c r="R2463"/>
    </row>
    <row r="2464" spans="1:18" x14ac:dyDescent="0.25">
      <c r="A2464" s="180">
        <v>41943</v>
      </c>
      <c r="B2464">
        <v>1.951476744</v>
      </c>
      <c r="C2464">
        <v>1.4129786875000001</v>
      </c>
      <c r="D2464" s="180">
        <v>41943</v>
      </c>
      <c r="E2464" s="173">
        <f t="shared" si="212"/>
        <v>0.38110840684566227</v>
      </c>
      <c r="F2464"/>
      <c r="M2464" s="180">
        <v>41943</v>
      </c>
      <c r="N2464">
        <v>16.855658521999999</v>
      </c>
      <c r="O2464">
        <v>20.946806457449998</v>
      </c>
      <c r="P2464" s="180">
        <v>41943</v>
      </c>
      <c r="Q2464" s="173">
        <f t="shared" si="211"/>
        <v>-0.19531129691585664</v>
      </c>
      <c r="R2464"/>
    </row>
    <row r="2465" spans="1:18" x14ac:dyDescent="0.25">
      <c r="A2465" s="180">
        <v>41942</v>
      </c>
      <c r="B2465">
        <v>1.9007786950000001</v>
      </c>
      <c r="C2465">
        <v>1.4005840460500001</v>
      </c>
      <c r="D2465" s="180">
        <v>41942</v>
      </c>
      <c r="E2465" s="173">
        <f t="shared" si="212"/>
        <v>0.3571329049196833</v>
      </c>
      <c r="F2465"/>
      <c r="M2465" s="180">
        <v>41942</v>
      </c>
      <c r="N2465">
        <v>16.417759884999999</v>
      </c>
      <c r="O2465">
        <v>20.761970097150002</v>
      </c>
      <c r="P2465" s="180">
        <v>41942</v>
      </c>
      <c r="Q2465" s="173">
        <f t="shared" si="211"/>
        <v>-0.20923882424560147</v>
      </c>
      <c r="R2465"/>
    </row>
    <row r="2466" spans="1:18" x14ac:dyDescent="0.25">
      <c r="A2466" s="180">
        <v>41941</v>
      </c>
      <c r="B2466">
        <v>1.9206863059999999</v>
      </c>
      <c r="C2466">
        <v>1.4000557955999999</v>
      </c>
      <c r="D2466" s="180">
        <v>41941</v>
      </c>
      <c r="E2466" s="173">
        <f t="shared" si="212"/>
        <v>0.37186411572753181</v>
      </c>
      <c r="F2466"/>
      <c r="M2466" s="180">
        <v>41941</v>
      </c>
      <c r="N2466">
        <v>16.589709611</v>
      </c>
      <c r="O2466">
        <v>20.805385077850001</v>
      </c>
      <c r="P2466" s="180">
        <v>41941</v>
      </c>
      <c r="Q2466" s="173">
        <f t="shared" si="211"/>
        <v>-0.2026242461303025</v>
      </c>
      <c r="R2466"/>
    </row>
    <row r="2467" spans="1:18" x14ac:dyDescent="0.25">
      <c r="A2467" s="180">
        <v>41940</v>
      </c>
      <c r="B2467">
        <v>1.894408259</v>
      </c>
      <c r="C2467">
        <v>1.3886389338</v>
      </c>
      <c r="D2467" s="180">
        <v>41940</v>
      </c>
      <c r="E2467" s="173">
        <f t="shared" si="212"/>
        <v>0.36421946186973597</v>
      </c>
      <c r="F2467"/>
      <c r="M2467" s="180">
        <v>41940</v>
      </c>
      <c r="N2467">
        <v>16.362735971999999</v>
      </c>
      <c r="O2467">
        <v>20.590133356199999</v>
      </c>
      <c r="P2467" s="180">
        <v>41940</v>
      </c>
      <c r="Q2467" s="173">
        <f t="shared" si="211"/>
        <v>-0.20531180206888106</v>
      </c>
      <c r="R2467"/>
    </row>
    <row r="2468" spans="1:18" x14ac:dyDescent="0.25">
      <c r="A2468" s="180">
        <v>41939</v>
      </c>
      <c r="B2468">
        <v>1.852734994</v>
      </c>
      <c r="C2468">
        <v>1.3610479889</v>
      </c>
      <c r="D2468" s="180">
        <v>41939</v>
      </c>
      <c r="E2468" s="173">
        <f t="shared" si="212"/>
        <v>0.36125618575534707</v>
      </c>
      <c r="F2468"/>
      <c r="M2468" s="180">
        <v>41939</v>
      </c>
      <c r="N2468">
        <v>16.002787877999999</v>
      </c>
      <c r="O2468">
        <v>20.139636443699999</v>
      </c>
      <c r="P2468" s="180">
        <v>41939</v>
      </c>
      <c r="Q2468" s="173">
        <f t="shared" si="211"/>
        <v>-0.20540830403093358</v>
      </c>
      <c r="R2468"/>
    </row>
    <row r="2469" spans="1:18" x14ac:dyDescent="0.25">
      <c r="A2469" s="180">
        <v>41936</v>
      </c>
      <c r="B2469">
        <v>1.84424108</v>
      </c>
      <c r="C2469">
        <v>1.3539336808</v>
      </c>
      <c r="D2469" s="180">
        <v>41936</v>
      </c>
      <c r="E2469" s="173">
        <f t="shared" si="212"/>
        <v>0.36213546213747461</v>
      </c>
      <c r="F2469"/>
      <c r="M2469" s="180">
        <v>41936</v>
      </c>
      <c r="N2469">
        <v>15.929422662</v>
      </c>
      <c r="O2469">
        <v>20.052284904699999</v>
      </c>
      <c r="P2469" s="180">
        <v>41936</v>
      </c>
      <c r="Q2469" s="173">
        <f t="shared" si="211"/>
        <v>-0.20560560865229141</v>
      </c>
      <c r="R2469"/>
    </row>
    <row r="2470" spans="1:18" x14ac:dyDescent="0.25">
      <c r="A2470" s="180">
        <v>41935</v>
      </c>
      <c r="B2470">
        <v>1.845568254</v>
      </c>
      <c r="C2470">
        <v>1.3469506010500001</v>
      </c>
      <c r="D2470" s="180">
        <v>41935</v>
      </c>
      <c r="E2470" s="173">
        <f t="shared" si="212"/>
        <v>0.37018258320780895</v>
      </c>
      <c r="F2470"/>
      <c r="M2470" s="180">
        <v>41935</v>
      </c>
      <c r="N2470">
        <v>15.940885977000001</v>
      </c>
      <c r="O2470">
        <v>19.966878521999998</v>
      </c>
      <c r="P2470" s="180">
        <v>41935</v>
      </c>
      <c r="Q2470" s="173">
        <f t="shared" si="211"/>
        <v>-0.20163354730505623</v>
      </c>
      <c r="R2470"/>
    </row>
    <row r="2471" spans="1:18" x14ac:dyDescent="0.25">
      <c r="A2471" s="180">
        <v>41934</v>
      </c>
      <c r="B2471">
        <v>1.816901294</v>
      </c>
      <c r="C2471">
        <v>1.3356256016000001</v>
      </c>
      <c r="D2471" s="180">
        <v>41934</v>
      </c>
      <c r="E2471" s="173">
        <f t="shared" si="212"/>
        <v>0.36033727702094076</v>
      </c>
      <c r="F2471"/>
      <c r="M2471" s="180">
        <v>41934</v>
      </c>
      <c r="N2471">
        <v>15.693278371</v>
      </c>
      <c r="O2471">
        <v>19.7860921228</v>
      </c>
      <c r="P2471" s="180">
        <v>41934</v>
      </c>
      <c r="Q2471" s="173">
        <f t="shared" si="211"/>
        <v>-0.20685306256528291</v>
      </c>
      <c r="R2471"/>
    </row>
    <row r="2472" spans="1:18" x14ac:dyDescent="0.25">
      <c r="A2472" s="180">
        <v>41933</v>
      </c>
      <c r="B2472">
        <v>1.807080206</v>
      </c>
      <c r="C2472">
        <v>1.3410460883499999</v>
      </c>
      <c r="D2472" s="180">
        <v>41933</v>
      </c>
      <c r="E2472" s="173">
        <f t="shared" si="212"/>
        <v>0.34751536259533061</v>
      </c>
      <c r="F2472"/>
      <c r="M2472" s="180">
        <v>41933</v>
      </c>
      <c r="N2472">
        <v>15.608449839</v>
      </c>
      <c r="O2472">
        <v>19.869374320999999</v>
      </c>
      <c r="P2472" s="180">
        <v>41933</v>
      </c>
      <c r="Q2472" s="173">
        <f t="shared" si="211"/>
        <v>-0.21444683728649749</v>
      </c>
      <c r="R2472"/>
    </row>
    <row r="2473" spans="1:18" x14ac:dyDescent="0.25">
      <c r="A2473" s="180">
        <v>41932</v>
      </c>
      <c r="B2473">
        <v>1.7099310649999999</v>
      </c>
      <c r="C2473">
        <v>1.3141018659000001</v>
      </c>
      <c r="D2473" s="180">
        <v>41932</v>
      </c>
      <c r="E2473" s="173">
        <f t="shared" si="212"/>
        <v>0.30121652618528544</v>
      </c>
      <c r="F2473"/>
      <c r="M2473" s="180">
        <v>41932</v>
      </c>
      <c r="N2473">
        <v>14.769335174</v>
      </c>
      <c r="O2473">
        <v>19.428982522849999</v>
      </c>
      <c r="P2473" s="180">
        <v>41932</v>
      </c>
      <c r="Q2473" s="173">
        <f t="shared" si="211"/>
        <v>-0.23982971539399403</v>
      </c>
      <c r="R2473"/>
    </row>
    <row r="2474" spans="1:18" x14ac:dyDescent="0.25">
      <c r="A2474" s="180">
        <v>41929</v>
      </c>
      <c r="B2474">
        <v>1.709400195</v>
      </c>
      <c r="C2474">
        <v>1.30451821935</v>
      </c>
      <c r="D2474" s="180">
        <v>41929</v>
      </c>
      <c r="E2474" s="173">
        <f t="shared" si="212"/>
        <v>0.31036896966585853</v>
      </c>
      <c r="F2474"/>
      <c r="M2474" s="180">
        <v>41929</v>
      </c>
      <c r="N2474">
        <v>14.764749847999999</v>
      </c>
      <c r="O2474">
        <v>19.293738875750002</v>
      </c>
      <c r="P2474" s="180">
        <v>41929</v>
      </c>
      <c r="Q2474" s="173">
        <f t="shared" si="211"/>
        <v>-0.23473879567440492</v>
      </c>
      <c r="R2474"/>
    </row>
    <row r="2475" spans="1:18" x14ac:dyDescent="0.25">
      <c r="A2475" s="180">
        <v>41928</v>
      </c>
      <c r="B2475">
        <v>1.705684108</v>
      </c>
      <c r="C2475">
        <v>1.300795731</v>
      </c>
      <c r="D2475" s="180">
        <v>41928</v>
      </c>
      <c r="E2475" s="173">
        <f t="shared" si="212"/>
        <v>0.31126207393741823</v>
      </c>
      <c r="F2475"/>
      <c r="M2475" s="180">
        <v>41928</v>
      </c>
      <c r="N2475">
        <v>14.732652565</v>
      </c>
      <c r="O2475">
        <v>19.22954318155</v>
      </c>
      <c r="P2475" s="180">
        <v>41928</v>
      </c>
      <c r="Q2475" s="173">
        <f t="shared" si="211"/>
        <v>-0.23385322126968627</v>
      </c>
      <c r="R2475"/>
    </row>
    <row r="2476" spans="1:18" x14ac:dyDescent="0.25">
      <c r="A2476" s="180">
        <v>41927</v>
      </c>
      <c r="B2476">
        <v>1.6799369310000001</v>
      </c>
      <c r="C2476">
        <v>1.2792337992</v>
      </c>
      <c r="D2476" s="180">
        <v>41927</v>
      </c>
      <c r="E2476" s="173">
        <f t="shared" si="212"/>
        <v>0.31323682351935161</v>
      </c>
      <c r="F2476"/>
      <c r="M2476" s="180">
        <v>41927</v>
      </c>
      <c r="N2476">
        <v>14.510264252000001</v>
      </c>
      <c r="O2476">
        <v>18.9740531775</v>
      </c>
      <c r="P2476" s="180">
        <v>41927</v>
      </c>
      <c r="Q2476" s="173">
        <f t="shared" si="211"/>
        <v>-0.23525753215413636</v>
      </c>
      <c r="R2476"/>
    </row>
    <row r="2477" spans="1:18" x14ac:dyDescent="0.25">
      <c r="A2477" s="180">
        <v>41926</v>
      </c>
      <c r="B2477">
        <v>1.7136471520000001</v>
      </c>
      <c r="C2477">
        <v>1.3098854660999999</v>
      </c>
      <c r="D2477" s="180">
        <v>41926</v>
      </c>
      <c r="E2477" s="173">
        <f t="shared" si="212"/>
        <v>0.30824197714182133</v>
      </c>
      <c r="F2477"/>
      <c r="M2477" s="180">
        <v>41926</v>
      </c>
      <c r="N2477">
        <v>14.801432456000001</v>
      </c>
      <c r="O2477">
        <v>19.422142811899999</v>
      </c>
      <c r="P2477" s="180">
        <v>41926</v>
      </c>
      <c r="Q2477" s="173">
        <f t="shared" si="211"/>
        <v>-0.23790940065937918</v>
      </c>
      <c r="R2477"/>
    </row>
    <row r="2478" spans="1:18" x14ac:dyDescent="0.25">
      <c r="A2478" s="180">
        <v>41925</v>
      </c>
      <c r="B2478">
        <v>1.7030297590000001</v>
      </c>
      <c r="C2478">
        <v>1.29966001555</v>
      </c>
      <c r="D2478" s="180">
        <v>41925</v>
      </c>
      <c r="E2478" s="173">
        <f t="shared" si="212"/>
        <v>0.31036558686411464</v>
      </c>
      <c r="F2478"/>
      <c r="M2478" s="180">
        <v>41925</v>
      </c>
      <c r="N2478">
        <v>14.709725935</v>
      </c>
      <c r="O2478">
        <v>19.291682670450001</v>
      </c>
      <c r="P2478" s="180">
        <v>41925</v>
      </c>
      <c r="Q2478" s="173">
        <f t="shared" si="211"/>
        <v>-0.23750943936416727</v>
      </c>
      <c r="R2478"/>
    </row>
    <row r="2479" spans="1:18" x14ac:dyDescent="0.25">
      <c r="A2479" s="180">
        <v>41922</v>
      </c>
      <c r="B2479">
        <v>1.712054543</v>
      </c>
      <c r="C2479">
        <v>1.2961245669999999</v>
      </c>
      <c r="D2479" s="180">
        <v>41922</v>
      </c>
      <c r="E2479" s="173">
        <f t="shared" si="212"/>
        <v>0.32090277940083223</v>
      </c>
      <c r="F2479"/>
      <c r="M2479" s="180">
        <v>41922</v>
      </c>
      <c r="N2479">
        <v>14.787676478</v>
      </c>
      <c r="O2479">
        <v>19.277112389749998</v>
      </c>
      <c r="P2479" s="180">
        <v>41922</v>
      </c>
      <c r="Q2479" s="173">
        <f t="shared" si="211"/>
        <v>-0.23288944012886056</v>
      </c>
      <c r="R2479"/>
    </row>
    <row r="2480" spans="1:18" x14ac:dyDescent="0.25">
      <c r="A2480" s="180">
        <v>41921</v>
      </c>
      <c r="B2480">
        <v>1.735943676</v>
      </c>
      <c r="C2480">
        <v>1.3075259259500001</v>
      </c>
      <c r="D2480" s="180">
        <v>41921</v>
      </c>
      <c r="E2480" s="173">
        <f t="shared" si="212"/>
        <v>0.32765526216141944</v>
      </c>
      <c r="F2480"/>
      <c r="M2480" s="180">
        <v>41921</v>
      </c>
      <c r="N2480">
        <v>14.99401615</v>
      </c>
      <c r="O2480">
        <v>19.477000348000001</v>
      </c>
      <c r="P2480" s="180">
        <v>41921</v>
      </c>
      <c r="Q2480" s="173">
        <f t="shared" si="211"/>
        <v>-0.23016810175599431</v>
      </c>
      <c r="R2480"/>
    </row>
    <row r="2481" spans="1:18" x14ac:dyDescent="0.25">
      <c r="A2481" s="180">
        <v>41920</v>
      </c>
      <c r="B2481">
        <v>1.791684987</v>
      </c>
      <c r="C2481">
        <v>1.34125811785</v>
      </c>
      <c r="D2481" s="180">
        <v>41920</v>
      </c>
      <c r="E2481" s="173">
        <f t="shared" si="212"/>
        <v>0.33582415133637505</v>
      </c>
      <c r="F2481"/>
      <c r="M2481" s="180">
        <v>41920</v>
      </c>
      <c r="N2481">
        <v>15.475475383999999</v>
      </c>
      <c r="O2481">
        <v>19.981613750249998</v>
      </c>
      <c r="P2481" s="180">
        <v>41920</v>
      </c>
      <c r="Q2481" s="173">
        <f t="shared" si="211"/>
        <v>-0.22551423636610035</v>
      </c>
      <c r="R2481"/>
    </row>
    <row r="2482" spans="1:18" x14ac:dyDescent="0.25">
      <c r="A2482" s="180">
        <v>41919</v>
      </c>
      <c r="B2482">
        <v>1.765141506</v>
      </c>
      <c r="C2482">
        <v>1.31646602205</v>
      </c>
      <c r="D2482" s="180">
        <v>41919</v>
      </c>
      <c r="E2482" s="173">
        <f t="shared" si="212"/>
        <v>0.34081812704236975</v>
      </c>
      <c r="F2482"/>
      <c r="M2482" s="180">
        <v>41919</v>
      </c>
      <c r="N2482">
        <v>15.246209082</v>
      </c>
      <c r="O2482">
        <v>19.624139522549999</v>
      </c>
      <c r="P2482" s="180">
        <v>41919</v>
      </c>
      <c r="Q2482" s="173">
        <f t="shared" si="211"/>
        <v>-0.22308903967582078</v>
      </c>
      <c r="R2482"/>
    </row>
    <row r="2483" spans="1:18" x14ac:dyDescent="0.25">
      <c r="A2483" s="180">
        <v>41918</v>
      </c>
      <c r="B2483">
        <v>1.798055422</v>
      </c>
      <c r="C2483">
        <v>1.3397846931999999</v>
      </c>
      <c r="D2483" s="180">
        <v>41918</v>
      </c>
      <c r="E2483" s="173">
        <f t="shared" si="212"/>
        <v>0.34204804035001057</v>
      </c>
      <c r="F2483"/>
      <c r="M2483" s="180">
        <v>41918</v>
      </c>
      <c r="N2483">
        <v>15.530499296</v>
      </c>
      <c r="O2483">
        <v>19.953663221199999</v>
      </c>
      <c r="P2483" s="180">
        <v>41918</v>
      </c>
      <c r="Q2483" s="173">
        <f t="shared" si="211"/>
        <v>-0.22167177405803651</v>
      </c>
      <c r="R2483"/>
    </row>
    <row r="2484" spans="1:18" x14ac:dyDescent="0.25">
      <c r="A2484" s="180">
        <v>41915</v>
      </c>
      <c r="B2484">
        <v>1.8176975989999999</v>
      </c>
      <c r="C2484">
        <v>1.3507216415500001</v>
      </c>
      <c r="D2484" s="180">
        <v>41915</v>
      </c>
      <c r="E2484" s="173">
        <f t="shared" si="212"/>
        <v>0.34572331047730065</v>
      </c>
      <c r="F2484"/>
      <c r="M2484" s="180">
        <v>41915</v>
      </c>
      <c r="N2484">
        <v>15.700156359999999</v>
      </c>
      <c r="O2484">
        <v>20.096903225999998</v>
      </c>
      <c r="P2484" s="180">
        <v>41915</v>
      </c>
      <c r="Q2484" s="173">
        <f t="shared" si="211"/>
        <v>-0.21877733183845902</v>
      </c>
      <c r="R2484"/>
    </row>
    <row r="2485" spans="1:18" x14ac:dyDescent="0.25">
      <c r="A2485" s="180">
        <v>41914</v>
      </c>
      <c r="B2485">
        <v>1.798055422</v>
      </c>
      <c r="C2485">
        <v>1.33677100635</v>
      </c>
      <c r="D2485" s="180">
        <v>41914</v>
      </c>
      <c r="E2485" s="173">
        <f t="shared" si="212"/>
        <v>0.34507362402294972</v>
      </c>
      <c r="F2485"/>
      <c r="M2485" s="180">
        <v>41914</v>
      </c>
      <c r="N2485">
        <v>15.530499296</v>
      </c>
      <c r="O2485">
        <v>19.898910099199998</v>
      </c>
      <c r="P2485" s="180">
        <v>41914</v>
      </c>
      <c r="Q2485" s="173">
        <f t="shared" si="211"/>
        <v>-0.21953015423571479</v>
      </c>
      <c r="R2485"/>
    </row>
    <row r="2486" spans="1:18" x14ac:dyDescent="0.25">
      <c r="A2486" s="180">
        <v>41913</v>
      </c>
      <c r="B2486">
        <v>1.7863762910000001</v>
      </c>
      <c r="C2486">
        <v>1.3310764323499999</v>
      </c>
      <c r="D2486" s="180">
        <v>41913</v>
      </c>
      <c r="E2486" s="173">
        <f t="shared" si="212"/>
        <v>0.3420538802915874</v>
      </c>
      <c r="F2486"/>
      <c r="M2486" s="180">
        <v>41913</v>
      </c>
      <c r="N2486">
        <v>15.429622123</v>
      </c>
      <c r="O2486">
        <v>19.841657963149999</v>
      </c>
      <c r="P2486" s="180">
        <v>41913</v>
      </c>
      <c r="Q2486" s="173">
        <f t="shared" si="211"/>
        <v>-0.22236225663924095</v>
      </c>
      <c r="R2486"/>
    </row>
    <row r="2487" spans="1:18" x14ac:dyDescent="0.25">
      <c r="A2487" s="180">
        <v>41912</v>
      </c>
      <c r="B2487">
        <v>1.8049567280000001</v>
      </c>
      <c r="C2487">
        <v>1.3446490532499999</v>
      </c>
      <c r="D2487" s="180">
        <v>41912</v>
      </c>
      <c r="E2487" s="173">
        <f t="shared" si="212"/>
        <v>0.34232551135736289</v>
      </c>
      <c r="F2487"/>
      <c r="M2487" s="180">
        <v>41912</v>
      </c>
      <c r="N2487">
        <v>15.590108535000001</v>
      </c>
      <c r="O2487">
        <v>20.040452747500002</v>
      </c>
      <c r="P2487" s="180">
        <v>41912</v>
      </c>
      <c r="Q2487" s="173">
        <f t="shared" si="211"/>
        <v>-0.22206804749234874</v>
      </c>
      <c r="R2487"/>
    </row>
    <row r="2488" spans="1:18" x14ac:dyDescent="0.25">
      <c r="A2488" s="180">
        <v>41911</v>
      </c>
      <c r="B2488">
        <v>1.8060184669999999</v>
      </c>
      <c r="C2488">
        <v>1.35408224975</v>
      </c>
      <c r="D2488" s="180">
        <v>41911</v>
      </c>
      <c r="E2488" s="173">
        <f t="shared" si="212"/>
        <v>0.33375832031875424</v>
      </c>
      <c r="F2488"/>
      <c r="M2488" s="180">
        <v>41911</v>
      </c>
      <c r="N2488">
        <v>15.599279187</v>
      </c>
      <c r="O2488">
        <v>20.165791029299999</v>
      </c>
      <c r="P2488" s="180">
        <v>41911</v>
      </c>
      <c r="Q2488" s="173">
        <f t="shared" si="211"/>
        <v>-0.22644843614937096</v>
      </c>
      <c r="R2488"/>
    </row>
    <row r="2489" spans="1:18" x14ac:dyDescent="0.25">
      <c r="A2489" s="180">
        <v>41908</v>
      </c>
      <c r="B2489">
        <v>1.8054875969999999</v>
      </c>
      <c r="C2489">
        <v>1.3599209658</v>
      </c>
      <c r="D2489" s="180">
        <v>41908</v>
      </c>
      <c r="E2489" s="173">
        <f t="shared" si="212"/>
        <v>0.32764156330061922</v>
      </c>
      <c r="F2489"/>
      <c r="M2489" s="180">
        <v>41908</v>
      </c>
      <c r="N2489">
        <v>15.594693861</v>
      </c>
      <c r="O2489">
        <v>20.263567678249998</v>
      </c>
      <c r="P2489" s="180">
        <v>41908</v>
      </c>
      <c r="Q2489" s="173">
        <f t="shared" si="211"/>
        <v>-0.23040729507180308</v>
      </c>
      <c r="R2489"/>
    </row>
    <row r="2490" spans="1:18" x14ac:dyDescent="0.25">
      <c r="A2490" s="180">
        <v>41907</v>
      </c>
      <c r="B2490">
        <v>1.7927467260000001</v>
      </c>
      <c r="C2490">
        <v>1.3563835057</v>
      </c>
      <c r="D2490" s="180">
        <v>41907</v>
      </c>
      <c r="E2490" s="173">
        <f t="shared" si="212"/>
        <v>0.32171079821175097</v>
      </c>
      <c r="F2490"/>
      <c r="M2490" s="180">
        <v>41907</v>
      </c>
      <c r="N2490">
        <v>15.484646035999999</v>
      </c>
      <c r="O2490">
        <v>20.389561392789499</v>
      </c>
      <c r="P2490" s="180">
        <v>41907</v>
      </c>
      <c r="Q2490" s="173">
        <f t="shared" si="211"/>
        <v>-0.24056012104919819</v>
      </c>
      <c r="R2490"/>
    </row>
    <row r="2491" spans="1:18" x14ac:dyDescent="0.25">
      <c r="A2491" s="180">
        <v>41906</v>
      </c>
      <c r="B2491">
        <v>1.8113271630000001</v>
      </c>
      <c r="C2491">
        <v>1.3775580565000001</v>
      </c>
      <c r="D2491" s="180">
        <v>41906</v>
      </c>
      <c r="E2491" s="173">
        <f t="shared" si="212"/>
        <v>0.31488263195388599</v>
      </c>
      <c r="F2491"/>
      <c r="M2491" s="180">
        <v>41906</v>
      </c>
      <c r="N2491">
        <v>15.645132447</v>
      </c>
      <c r="O2491">
        <v>20.7310612303684</v>
      </c>
      <c r="P2491" s="180">
        <v>41906</v>
      </c>
      <c r="Q2491" s="173">
        <f t="shared" si="211"/>
        <v>-0.24532891620223252</v>
      </c>
      <c r="R2491"/>
    </row>
    <row r="2492" spans="1:18" x14ac:dyDescent="0.25">
      <c r="A2492" s="180">
        <v>41905</v>
      </c>
      <c r="B2492">
        <v>1.8060184669999999</v>
      </c>
      <c r="C2492">
        <v>1.4132962574210499</v>
      </c>
      <c r="D2492" s="180">
        <v>41905</v>
      </c>
      <c r="E2492" s="173">
        <f t="shared" si="212"/>
        <v>0.27787677743913392</v>
      </c>
      <c r="F2492"/>
      <c r="M2492" s="180">
        <v>41905</v>
      </c>
      <c r="N2492">
        <v>15.599279187</v>
      </c>
      <c r="O2492">
        <v>20.7238192378421</v>
      </c>
      <c r="P2492" s="180">
        <v>41905</v>
      </c>
      <c r="Q2492" s="173">
        <f t="shared" si="211"/>
        <v>-0.24727778176546672</v>
      </c>
      <c r="R2492"/>
    </row>
    <row r="2493" spans="1:18" x14ac:dyDescent="0.25">
      <c r="A2493" s="180">
        <v>41904</v>
      </c>
      <c r="B2493">
        <v>1.8280495560000001</v>
      </c>
      <c r="C2493">
        <v>1.42956240431579</v>
      </c>
      <c r="D2493" s="180">
        <v>41904</v>
      </c>
      <c r="E2493" s="173">
        <f t="shared" si="212"/>
        <v>0.27874764367137372</v>
      </c>
      <c r="F2493"/>
      <c r="M2493" s="180">
        <v>41904</v>
      </c>
      <c r="N2493">
        <v>15.789570217</v>
      </c>
      <c r="O2493">
        <v>20.966527048526299</v>
      </c>
      <c r="P2493" s="180">
        <v>41904</v>
      </c>
      <c r="Q2493" s="173">
        <f t="shared" si="211"/>
        <v>-0.24691532458114843</v>
      </c>
      <c r="R2493"/>
    </row>
    <row r="2494" spans="1:18" x14ac:dyDescent="0.25">
      <c r="A2494" s="180">
        <v>41901</v>
      </c>
      <c r="B2494">
        <v>1.8516732549999999</v>
      </c>
      <c r="C2494">
        <v>1.4483607902631599</v>
      </c>
      <c r="D2494" s="180">
        <v>41901</v>
      </c>
      <c r="E2494" s="173">
        <f t="shared" si="212"/>
        <v>0.2784613250014592</v>
      </c>
      <c r="F2494"/>
      <c r="M2494" s="180">
        <v>41901</v>
      </c>
      <c r="N2494">
        <v>15.993617226</v>
      </c>
      <c r="O2494">
        <v>21.2740153698421</v>
      </c>
      <c r="P2494" s="180">
        <v>41901</v>
      </c>
      <c r="Q2494" s="173">
        <f t="shared" si="211"/>
        <v>-0.24820881493427693</v>
      </c>
      <c r="R2494"/>
    </row>
    <row r="2495" spans="1:18" x14ac:dyDescent="0.25">
      <c r="A2495" s="180">
        <v>41900</v>
      </c>
      <c r="B2495">
        <v>1.870784561</v>
      </c>
      <c r="C2495">
        <v>1.45691760794737</v>
      </c>
      <c r="D2495" s="180">
        <v>41900</v>
      </c>
      <c r="E2495" s="173">
        <f t="shared" si="212"/>
        <v>0.28407025269995956</v>
      </c>
      <c r="F2495"/>
      <c r="M2495" s="180">
        <v>41900</v>
      </c>
      <c r="N2495">
        <v>16.158688964</v>
      </c>
      <c r="O2495">
        <v>21.3986979827895</v>
      </c>
      <c r="P2495" s="180">
        <v>41900</v>
      </c>
      <c r="Q2495" s="173">
        <f t="shared" ref="Q2495:Q2558" si="213">(N2495-O2495)/O2495</f>
        <v>-0.24487513319753959</v>
      </c>
      <c r="R2495"/>
    </row>
    <row r="2496" spans="1:18" x14ac:dyDescent="0.25">
      <c r="A2496" s="180">
        <v>41899</v>
      </c>
      <c r="B2496">
        <v>1.8482226020000001</v>
      </c>
      <c r="C2496">
        <v>1.43602525331579</v>
      </c>
      <c r="D2496" s="180">
        <v>41899</v>
      </c>
      <c r="E2496" s="173">
        <f t="shared" ref="E2496:E2559" si="214">(B2496-C2496)/C2496</f>
        <v>0.28704045958275748</v>
      </c>
      <c r="F2496"/>
      <c r="M2496" s="180">
        <v>41899</v>
      </c>
      <c r="N2496">
        <v>15.963812606999999</v>
      </c>
      <c r="O2496">
        <v>21.0753271854737</v>
      </c>
      <c r="P2496" s="180">
        <v>41899</v>
      </c>
      <c r="Q2496" s="173">
        <f t="shared" si="213"/>
        <v>-0.24253547921176966</v>
      </c>
      <c r="R2496"/>
    </row>
    <row r="2497" spans="1:18" x14ac:dyDescent="0.25">
      <c r="A2497" s="180">
        <v>41898</v>
      </c>
      <c r="B2497">
        <v>1.842648471</v>
      </c>
      <c r="C2497">
        <v>1.42639579889474</v>
      </c>
      <c r="D2497" s="180">
        <v>41898</v>
      </c>
      <c r="E2497" s="173">
        <f t="shared" si="214"/>
        <v>0.29182129702555093</v>
      </c>
      <c r="F2497"/>
      <c r="M2497" s="180">
        <v>41898</v>
      </c>
      <c r="N2497">
        <v>15.915666683</v>
      </c>
      <c r="O2497">
        <v>20.935598225473701</v>
      </c>
      <c r="P2497" s="180">
        <v>41898</v>
      </c>
      <c r="Q2497" s="173">
        <f t="shared" si="213"/>
        <v>-0.23977970385224651</v>
      </c>
      <c r="R2497"/>
    </row>
    <row r="2498" spans="1:18" x14ac:dyDescent="0.25">
      <c r="A2498" s="180">
        <v>41897</v>
      </c>
      <c r="B2498">
        <v>1.8657413</v>
      </c>
      <c r="C2498">
        <v>1.43133736247368</v>
      </c>
      <c r="D2498" s="180">
        <v>41897</v>
      </c>
      <c r="E2498" s="173">
        <f t="shared" si="214"/>
        <v>0.30349514301476077</v>
      </c>
      <c r="F2498"/>
      <c r="M2498" s="180">
        <v>41897</v>
      </c>
      <c r="N2498">
        <v>16.115128366</v>
      </c>
      <c r="O2498">
        <v>21.016367969315802</v>
      </c>
      <c r="P2498" s="180">
        <v>41897</v>
      </c>
      <c r="Q2498" s="173">
        <f t="shared" si="213"/>
        <v>-0.23321059140531233</v>
      </c>
      <c r="R2498"/>
    </row>
    <row r="2499" spans="1:18" x14ac:dyDescent="0.25">
      <c r="A2499" s="180">
        <v>41894</v>
      </c>
      <c r="B2499">
        <v>1.8800747799999999</v>
      </c>
      <c r="C2499">
        <v>1.44460074731579</v>
      </c>
      <c r="D2499" s="180">
        <v>41894</v>
      </c>
      <c r="E2499" s="173">
        <f t="shared" si="214"/>
        <v>0.30144940288405875</v>
      </c>
      <c r="F2499"/>
      <c r="M2499" s="180">
        <v>41894</v>
      </c>
      <c r="N2499">
        <v>16.238932169000002</v>
      </c>
      <c r="O2499">
        <v>21.159928303842101</v>
      </c>
      <c r="P2499" s="180">
        <v>41894</v>
      </c>
      <c r="Q2499" s="173">
        <f t="shared" si="213"/>
        <v>-0.23256204199654931</v>
      </c>
      <c r="R2499"/>
    </row>
    <row r="2500" spans="1:18" x14ac:dyDescent="0.25">
      <c r="A2500" s="180">
        <v>41893</v>
      </c>
      <c r="B2500">
        <v>1.8766241269999999</v>
      </c>
      <c r="C2500">
        <v>1.440898064</v>
      </c>
      <c r="D2500" s="180">
        <v>41893</v>
      </c>
      <c r="E2500" s="173">
        <f t="shared" si="214"/>
        <v>0.30239895096423697</v>
      </c>
      <c r="F2500"/>
      <c r="M2500" s="180">
        <v>41893</v>
      </c>
      <c r="N2500">
        <v>16.209127550000002</v>
      </c>
      <c r="O2500">
        <v>21.090198878789501</v>
      </c>
      <c r="P2500" s="180">
        <v>41893</v>
      </c>
      <c r="Q2500" s="173">
        <f t="shared" si="213"/>
        <v>-0.23143789951162635</v>
      </c>
      <c r="R2500"/>
    </row>
    <row r="2501" spans="1:18" x14ac:dyDescent="0.25">
      <c r="A2501" s="180">
        <v>41892</v>
      </c>
      <c r="B2501">
        <v>1.879278475</v>
      </c>
      <c r="C2501">
        <v>1.4306838663157899</v>
      </c>
      <c r="D2501" s="180">
        <v>41892</v>
      </c>
      <c r="E2501" s="173">
        <f t="shared" si="214"/>
        <v>0.31355257387462099</v>
      </c>
      <c r="F2501"/>
      <c r="M2501" s="180">
        <v>41892</v>
      </c>
      <c r="N2501">
        <v>16.232054179999999</v>
      </c>
      <c r="O2501">
        <v>20.984614785473699</v>
      </c>
      <c r="P2501" s="180">
        <v>41892</v>
      </c>
      <c r="Q2501" s="173">
        <f t="shared" si="213"/>
        <v>-0.22647833443974358</v>
      </c>
      <c r="R2501"/>
    </row>
    <row r="2502" spans="1:18" x14ac:dyDescent="0.25">
      <c r="A2502" s="180">
        <v>41891</v>
      </c>
      <c r="B2502">
        <v>1.85751282</v>
      </c>
      <c r="C2502">
        <v>1.41418192884211</v>
      </c>
      <c r="D2502" s="180">
        <v>41891</v>
      </c>
      <c r="E2502" s="173">
        <f t="shared" si="214"/>
        <v>0.31348929166481149</v>
      </c>
      <c r="F2502"/>
      <c r="M2502" s="180">
        <v>41891</v>
      </c>
      <c r="N2502">
        <v>16.044055813</v>
      </c>
      <c r="O2502">
        <v>20.724720062210501</v>
      </c>
      <c r="P2502" s="180">
        <v>41891</v>
      </c>
      <c r="Q2502" s="173">
        <f t="shared" si="213"/>
        <v>-0.22584933524603956</v>
      </c>
      <c r="R2502"/>
    </row>
    <row r="2503" spans="1:18" x14ac:dyDescent="0.25">
      <c r="A2503" s="180">
        <v>41890</v>
      </c>
      <c r="B2503">
        <v>1.8771549970000001</v>
      </c>
      <c r="C2503">
        <v>1.4255660880000001</v>
      </c>
      <c r="D2503" s="180">
        <v>41890</v>
      </c>
      <c r="E2503" s="173">
        <f t="shared" si="214"/>
        <v>0.31677865572234348</v>
      </c>
      <c r="F2503"/>
      <c r="M2503" s="180">
        <v>41890</v>
      </c>
      <c r="N2503">
        <v>16.213712875999999</v>
      </c>
      <c r="O2503">
        <v>20.8695481467368</v>
      </c>
      <c r="P2503" s="180">
        <v>41890</v>
      </c>
      <c r="Q2503" s="173">
        <f t="shared" si="213"/>
        <v>-0.22309228920535093</v>
      </c>
      <c r="R2503"/>
    </row>
    <row r="2504" spans="1:18" x14ac:dyDescent="0.25">
      <c r="A2504" s="180">
        <v>41887</v>
      </c>
      <c r="B2504">
        <v>1.8686610829999999</v>
      </c>
      <c r="C2504">
        <v>1.4179150445789499</v>
      </c>
      <c r="D2504" s="180">
        <v>41887</v>
      </c>
      <c r="E2504" s="173">
        <f t="shared" si="214"/>
        <v>0.31789354386524554</v>
      </c>
      <c r="F2504"/>
      <c r="M2504" s="180">
        <v>41887</v>
      </c>
      <c r="N2504">
        <v>16.140347659</v>
      </c>
      <c r="O2504">
        <v>20.749814292315801</v>
      </c>
      <c r="P2504" s="180">
        <v>41887</v>
      </c>
      <c r="Q2504" s="173">
        <f t="shared" si="213"/>
        <v>-0.22214495842610057</v>
      </c>
      <c r="R2504"/>
    </row>
    <row r="2505" spans="1:18" x14ac:dyDescent="0.25">
      <c r="A2505" s="180">
        <v>41886</v>
      </c>
      <c r="B2505">
        <v>1.862025212</v>
      </c>
      <c r="C2505">
        <v>1.4150808746842101</v>
      </c>
      <c r="D2505" s="180">
        <v>41886</v>
      </c>
      <c r="E2505" s="173">
        <f t="shared" si="214"/>
        <v>0.31584367035949817</v>
      </c>
      <c r="F2505"/>
      <c r="M2505" s="180">
        <v>41886</v>
      </c>
      <c r="N2505">
        <v>16.083031084000002</v>
      </c>
      <c r="O2505">
        <v>20.7246090610526</v>
      </c>
      <c r="P2505" s="180">
        <v>41886</v>
      </c>
      <c r="Q2505" s="173">
        <f t="shared" si="213"/>
        <v>-0.22396456132798354</v>
      </c>
      <c r="R2505"/>
    </row>
    <row r="2506" spans="1:18" x14ac:dyDescent="0.25">
      <c r="A2506" s="180">
        <v>41885</v>
      </c>
      <c r="B2506">
        <v>1.867599343</v>
      </c>
      <c r="C2506">
        <v>1.4157780747894699</v>
      </c>
      <c r="D2506" s="180">
        <v>41885</v>
      </c>
      <c r="E2506" s="173">
        <f t="shared" si="214"/>
        <v>0.31913283321449731</v>
      </c>
      <c r="F2506"/>
      <c r="M2506" s="180">
        <v>41885</v>
      </c>
      <c r="N2506">
        <v>16.131177007000002</v>
      </c>
      <c r="O2506">
        <v>20.745831568368398</v>
      </c>
      <c r="P2506" s="180">
        <v>41885</v>
      </c>
      <c r="Q2506" s="173">
        <f t="shared" si="213"/>
        <v>-0.22243767602955269</v>
      </c>
      <c r="R2506"/>
    </row>
    <row r="2507" spans="1:18" x14ac:dyDescent="0.25">
      <c r="A2507" s="180">
        <v>41884</v>
      </c>
      <c r="B2507">
        <v>1.8755623880000001</v>
      </c>
      <c r="C2507">
        <v>1.42188089810526</v>
      </c>
      <c r="D2507" s="180">
        <v>41884</v>
      </c>
      <c r="E2507" s="173">
        <f t="shared" si="214"/>
        <v>0.31907137264400798</v>
      </c>
      <c r="F2507"/>
      <c r="M2507" s="180">
        <v>41884</v>
      </c>
      <c r="N2507">
        <v>16.199956898</v>
      </c>
      <c r="O2507">
        <v>20.826801943578999</v>
      </c>
      <c r="P2507" s="180">
        <v>41884</v>
      </c>
      <c r="Q2507" s="173">
        <f t="shared" si="213"/>
        <v>-0.22215821027699731</v>
      </c>
      <c r="R2507"/>
    </row>
    <row r="2508" spans="1:18" x14ac:dyDescent="0.25">
      <c r="A2508" s="180">
        <v>41880</v>
      </c>
      <c r="B2508">
        <v>1.8495497759999999</v>
      </c>
      <c r="C2508">
        <v>1.4057271936315801</v>
      </c>
      <c r="D2508" s="180">
        <v>41880</v>
      </c>
      <c r="E2508" s="173">
        <f t="shared" si="214"/>
        <v>0.31572454767830227</v>
      </c>
      <c r="F2508"/>
      <c r="M2508" s="180">
        <v>41880</v>
      </c>
      <c r="N2508">
        <v>15.975275922</v>
      </c>
      <c r="O2508">
        <v>20.589614844526299</v>
      </c>
      <c r="P2508" s="180">
        <v>41880</v>
      </c>
      <c r="Q2508" s="173">
        <f t="shared" si="213"/>
        <v>-0.22411001649955634</v>
      </c>
      <c r="R2508"/>
    </row>
    <row r="2509" spans="1:18" x14ac:dyDescent="0.25">
      <c r="A2509" s="180">
        <v>41879</v>
      </c>
      <c r="B2509">
        <v>1.8394632529999999</v>
      </c>
      <c r="C2509">
        <v>1.39810889526316</v>
      </c>
      <c r="D2509" s="180">
        <v>41879</v>
      </c>
      <c r="E2509" s="173">
        <f t="shared" si="214"/>
        <v>0.31567952913550823</v>
      </c>
      <c r="F2509"/>
      <c r="M2509" s="180">
        <v>41879</v>
      </c>
      <c r="N2509">
        <v>15.888154727</v>
      </c>
      <c r="O2509">
        <v>20.481513443578901</v>
      </c>
      <c r="P2509" s="180">
        <v>41879</v>
      </c>
      <c r="Q2509" s="173">
        <f t="shared" si="213"/>
        <v>-0.22426852045052129</v>
      </c>
      <c r="R2509"/>
    </row>
    <row r="2510" spans="1:18" x14ac:dyDescent="0.25">
      <c r="A2510" s="180">
        <v>41878</v>
      </c>
      <c r="B2510">
        <v>1.845833689</v>
      </c>
      <c r="C2510">
        <v>1.4071166551052601</v>
      </c>
      <c r="D2510" s="180">
        <v>41878</v>
      </c>
      <c r="E2510" s="173">
        <f t="shared" si="214"/>
        <v>0.31178440842342348</v>
      </c>
      <c r="F2510"/>
      <c r="M2510" s="180">
        <v>41878</v>
      </c>
      <c r="N2510">
        <v>15.943178639999999</v>
      </c>
      <c r="O2510">
        <v>20.583564945684198</v>
      </c>
      <c r="P2510" s="180">
        <v>41878</v>
      </c>
      <c r="Q2510" s="173">
        <f t="shared" si="213"/>
        <v>-0.22544133234108016</v>
      </c>
      <c r="R2510"/>
    </row>
    <row r="2511" spans="1:18" x14ac:dyDescent="0.25">
      <c r="A2511" s="180">
        <v>41877</v>
      </c>
      <c r="B2511">
        <v>1.8596362989999999</v>
      </c>
      <c r="C2511">
        <v>1.41608622578947</v>
      </c>
      <c r="D2511" s="180">
        <v>41877</v>
      </c>
      <c r="E2511" s="173">
        <f t="shared" si="214"/>
        <v>0.31322250378026961</v>
      </c>
      <c r="F2511"/>
      <c r="M2511" s="180">
        <v>41877</v>
      </c>
      <c r="N2511">
        <v>16.062397117</v>
      </c>
      <c r="O2511">
        <v>20.723956618421099</v>
      </c>
      <c r="P2511" s="180">
        <v>41877</v>
      </c>
      <c r="Q2511" s="173">
        <f t="shared" si="213"/>
        <v>-0.22493578746818715</v>
      </c>
      <c r="R2511"/>
    </row>
    <row r="2512" spans="1:18" x14ac:dyDescent="0.25">
      <c r="A2512" s="180">
        <v>41876</v>
      </c>
      <c r="B2512">
        <v>1.8516732549999999</v>
      </c>
      <c r="C2512">
        <v>1.40698248863158</v>
      </c>
      <c r="D2512" s="180">
        <v>41876</v>
      </c>
      <c r="E2512" s="173">
        <f t="shared" si="214"/>
        <v>0.31605991543002254</v>
      </c>
      <c r="F2512"/>
      <c r="M2512" s="180">
        <v>41876</v>
      </c>
      <c r="N2512">
        <v>15.993617226</v>
      </c>
      <c r="O2512">
        <v>20.5883982572105</v>
      </c>
      <c r="P2512" s="180">
        <v>41876</v>
      </c>
      <c r="Q2512" s="173">
        <f t="shared" si="213"/>
        <v>-0.22317331216386924</v>
      </c>
      <c r="R2512"/>
    </row>
    <row r="2513" spans="1:18" x14ac:dyDescent="0.25">
      <c r="A2513" s="180">
        <v>41873</v>
      </c>
      <c r="B2513">
        <v>1.8397286879999999</v>
      </c>
      <c r="C2513">
        <v>1.4018830888421101</v>
      </c>
      <c r="D2513" s="180">
        <v>41873</v>
      </c>
      <c r="E2513" s="173">
        <f t="shared" si="214"/>
        <v>0.31232675723303704</v>
      </c>
      <c r="F2513"/>
      <c r="M2513" s="180">
        <v>41873</v>
      </c>
      <c r="N2513">
        <v>15.89044739</v>
      </c>
      <c r="O2513">
        <v>20.510432113263199</v>
      </c>
      <c r="P2513" s="180">
        <v>41873</v>
      </c>
      <c r="Q2513" s="173">
        <f t="shared" si="213"/>
        <v>-0.22525048218148738</v>
      </c>
      <c r="R2513"/>
    </row>
    <row r="2514" spans="1:18" x14ac:dyDescent="0.25">
      <c r="A2514" s="180">
        <v>41872</v>
      </c>
      <c r="B2514">
        <v>1.8301730350000001</v>
      </c>
      <c r="C2514">
        <v>1.4000293336315801</v>
      </c>
      <c r="D2514" s="180">
        <v>41872</v>
      </c>
      <c r="E2514" s="173">
        <f t="shared" si="214"/>
        <v>0.3072390635220883</v>
      </c>
      <c r="F2514"/>
      <c r="M2514" s="180">
        <v>41872</v>
      </c>
      <c r="N2514">
        <v>15.807911521999999</v>
      </c>
      <c r="O2514">
        <v>20.504436154736801</v>
      </c>
      <c r="P2514" s="180">
        <v>41872</v>
      </c>
      <c r="Q2514" s="173">
        <f t="shared" si="213"/>
        <v>-0.22904919683206412</v>
      </c>
      <c r="R2514"/>
    </row>
    <row r="2515" spans="1:18" x14ac:dyDescent="0.25">
      <c r="A2515" s="180">
        <v>41871</v>
      </c>
      <c r="B2515">
        <v>1.8049567280000001</v>
      </c>
      <c r="C2515">
        <v>1.38294559268421</v>
      </c>
      <c r="D2515" s="180">
        <v>41871</v>
      </c>
      <c r="E2515" s="173">
        <f t="shared" si="214"/>
        <v>0.3051538235113741</v>
      </c>
      <c r="F2515"/>
      <c r="M2515" s="180">
        <v>41871</v>
      </c>
      <c r="N2515">
        <v>15.590108535000001</v>
      </c>
      <c r="O2515">
        <v>20.226701315842099</v>
      </c>
      <c r="P2515" s="180">
        <v>41871</v>
      </c>
      <c r="Q2515" s="173">
        <f t="shared" si="213"/>
        <v>-0.22923128731873813</v>
      </c>
      <c r="R2515"/>
    </row>
    <row r="2516" spans="1:18" x14ac:dyDescent="0.25">
      <c r="A2516" s="180">
        <v>41870</v>
      </c>
      <c r="B2516">
        <v>1.8025678140000001</v>
      </c>
      <c r="C2516">
        <v>1.3830501235789501</v>
      </c>
      <c r="D2516" s="180">
        <v>41870</v>
      </c>
      <c r="E2516" s="173">
        <f t="shared" si="214"/>
        <v>0.3033279006081534</v>
      </c>
      <c r="F2516"/>
      <c r="M2516" s="180">
        <v>41870</v>
      </c>
      <c r="N2516">
        <v>15.569474567</v>
      </c>
      <c r="O2516">
        <v>20.2166339058947</v>
      </c>
      <c r="P2516" s="180">
        <v>41870</v>
      </c>
      <c r="Q2516" s="173">
        <f t="shared" si="213"/>
        <v>-0.22986810566618093</v>
      </c>
      <c r="R2516"/>
    </row>
    <row r="2517" spans="1:18" x14ac:dyDescent="0.25">
      <c r="A2517" s="180">
        <v>41869</v>
      </c>
      <c r="B2517">
        <v>1.80177151</v>
      </c>
      <c r="C2517">
        <v>1.38222173263158</v>
      </c>
      <c r="D2517" s="180">
        <v>41869</v>
      </c>
      <c r="E2517" s="173">
        <f t="shared" si="214"/>
        <v>0.30353290464450222</v>
      </c>
      <c r="F2517"/>
      <c r="M2517" s="180">
        <v>41869</v>
      </c>
      <c r="N2517">
        <v>15.562596578000001</v>
      </c>
      <c r="O2517">
        <v>20.1925405478421</v>
      </c>
      <c r="P2517" s="180">
        <v>41869</v>
      </c>
      <c r="Q2517" s="173">
        <f t="shared" si="213"/>
        <v>-0.22928981912268012</v>
      </c>
      <c r="R2517"/>
    </row>
    <row r="2518" spans="1:18" x14ac:dyDescent="0.25">
      <c r="A2518" s="180">
        <v>41866</v>
      </c>
      <c r="B2518">
        <v>1.7773515070000001</v>
      </c>
      <c r="C2518">
        <v>1.3621735567894699</v>
      </c>
      <c r="D2518" s="180">
        <v>41866</v>
      </c>
      <c r="E2518" s="173">
        <f t="shared" si="214"/>
        <v>0.30479078685763811</v>
      </c>
      <c r="F2518"/>
      <c r="M2518" s="180">
        <v>41866</v>
      </c>
      <c r="N2518">
        <v>15.351671581</v>
      </c>
      <c r="O2518">
        <v>19.915351332947399</v>
      </c>
      <c r="P2518" s="180">
        <v>41866</v>
      </c>
      <c r="Q2518" s="173">
        <f t="shared" si="213"/>
        <v>-0.22915386606297902</v>
      </c>
      <c r="R2518"/>
    </row>
    <row r="2519" spans="1:18" x14ac:dyDescent="0.25">
      <c r="A2519" s="180">
        <v>41865</v>
      </c>
      <c r="B2519">
        <v>1.7853145509999999</v>
      </c>
      <c r="C2519">
        <v>1.371842443</v>
      </c>
      <c r="D2519" s="180">
        <v>41865</v>
      </c>
      <c r="E2519" s="173">
        <f t="shared" si="214"/>
        <v>0.30139912211478348</v>
      </c>
      <c r="F2519"/>
      <c r="M2519" s="180">
        <v>41865</v>
      </c>
      <c r="N2519">
        <v>15.420451471</v>
      </c>
      <c r="O2519">
        <v>20.0570434701579</v>
      </c>
      <c r="P2519" s="180">
        <v>41865</v>
      </c>
      <c r="Q2519" s="173">
        <f t="shared" si="213"/>
        <v>-0.23117026226006374</v>
      </c>
      <c r="R2519"/>
    </row>
    <row r="2520" spans="1:18" x14ac:dyDescent="0.25">
      <c r="A2520" s="180">
        <v>41864</v>
      </c>
      <c r="B2520">
        <v>1.7826602030000001</v>
      </c>
      <c r="C2520">
        <v>1.37303852552632</v>
      </c>
      <c r="D2520" s="180">
        <v>41864</v>
      </c>
      <c r="E2520" s="173">
        <f t="shared" si="214"/>
        <v>0.29833225350808118</v>
      </c>
      <c r="F2520"/>
      <c r="M2520" s="180">
        <v>41864</v>
      </c>
      <c r="N2520">
        <v>15.397524840999999</v>
      </c>
      <c r="O2520">
        <v>20.072691875368399</v>
      </c>
      <c r="P2520" s="180">
        <v>41864</v>
      </c>
      <c r="Q2520" s="173">
        <f t="shared" si="213"/>
        <v>-0.23291181189830301</v>
      </c>
      <c r="R2520"/>
    </row>
    <row r="2521" spans="1:18" x14ac:dyDescent="0.25">
      <c r="A2521" s="180">
        <v>41863</v>
      </c>
      <c r="B2521">
        <v>1.766203245</v>
      </c>
      <c r="C2521">
        <v>1.36038768131579</v>
      </c>
      <c r="D2521" s="180">
        <v>41863</v>
      </c>
      <c r="E2521" s="173">
        <f t="shared" si="214"/>
        <v>0.29830876099355613</v>
      </c>
      <c r="F2521"/>
      <c r="M2521" s="180">
        <v>41863</v>
      </c>
      <c r="N2521">
        <v>15.255379734</v>
      </c>
      <c r="O2521">
        <v>19.871003112105299</v>
      </c>
      <c r="P2521" s="180">
        <v>41863</v>
      </c>
      <c r="Q2521" s="173">
        <f t="shared" si="213"/>
        <v>-0.23227933446870069</v>
      </c>
      <c r="R2521"/>
    </row>
    <row r="2522" spans="1:18" x14ac:dyDescent="0.25">
      <c r="A2522" s="180">
        <v>41862</v>
      </c>
      <c r="B2522">
        <v>1.7720428109999999</v>
      </c>
      <c r="C2522">
        <v>1.4130555215263201</v>
      </c>
      <c r="D2522" s="180">
        <v>41862</v>
      </c>
      <c r="E2522" s="173">
        <f t="shared" si="214"/>
        <v>0.25405037806718145</v>
      </c>
      <c r="F2522"/>
      <c r="M2522" s="180">
        <v>41862</v>
      </c>
      <c r="N2522">
        <v>15.30581832</v>
      </c>
      <c r="O2522">
        <v>18.234026502999999</v>
      </c>
      <c r="P2522" s="180">
        <v>41862</v>
      </c>
      <c r="Q2522" s="173">
        <f t="shared" si="213"/>
        <v>-0.16059032175467267</v>
      </c>
      <c r="R2522"/>
    </row>
    <row r="2523" spans="1:18" x14ac:dyDescent="0.25">
      <c r="A2523" s="180">
        <v>41859</v>
      </c>
      <c r="B2523">
        <v>1.8176226520000001</v>
      </c>
      <c r="C2523">
        <v>1.41166996605263</v>
      </c>
      <c r="D2523" s="180">
        <v>41859</v>
      </c>
      <c r="E2523" s="173">
        <f t="shared" si="214"/>
        <v>0.28756911722256995</v>
      </c>
      <c r="F2523"/>
      <c r="M2523" s="180">
        <v>41859</v>
      </c>
      <c r="N2523">
        <v>15.694358616000001</v>
      </c>
      <c r="O2523">
        <v>18.166241847736799</v>
      </c>
      <c r="P2523" s="180">
        <v>41859</v>
      </c>
      <c r="Q2523" s="173">
        <f t="shared" si="213"/>
        <v>-0.13607014882083346</v>
      </c>
      <c r="R2523"/>
    </row>
    <row r="2524" spans="1:18" x14ac:dyDescent="0.25">
      <c r="A2524" s="180">
        <v>41858</v>
      </c>
      <c r="B2524">
        <v>1.8176226520000001</v>
      </c>
      <c r="C2524">
        <v>1.4395362304210499</v>
      </c>
      <c r="D2524" s="180">
        <v>41858</v>
      </c>
      <c r="E2524" s="173">
        <f t="shared" si="214"/>
        <v>0.26264460288600283</v>
      </c>
      <c r="F2524"/>
      <c r="M2524" s="180">
        <v>41858</v>
      </c>
      <c r="N2524">
        <v>15.694358616000001</v>
      </c>
      <c r="O2524">
        <v>21.382441148263201</v>
      </c>
      <c r="P2524" s="180">
        <v>41858</v>
      </c>
      <c r="Q2524" s="173">
        <f t="shared" si="213"/>
        <v>-0.266016517610068</v>
      </c>
      <c r="R2524"/>
    </row>
    <row r="2525" spans="1:18" x14ac:dyDescent="0.25">
      <c r="A2525" s="180">
        <v>41857</v>
      </c>
      <c r="B2525">
        <v>1.8230858999999999</v>
      </c>
      <c r="C2525">
        <v>1.4580643122105299</v>
      </c>
      <c r="D2525" s="180">
        <v>41857</v>
      </c>
      <c r="E2525" s="173">
        <f t="shared" si="214"/>
        <v>0.25034669920428348</v>
      </c>
      <c r="F2525"/>
      <c r="M2525" s="180">
        <v>41857</v>
      </c>
      <c r="N2525">
        <v>15.74153132</v>
      </c>
      <c r="O2525">
        <v>21.693812845578901</v>
      </c>
      <c r="P2525" s="180">
        <v>41857</v>
      </c>
      <c r="Q2525" s="173">
        <f t="shared" si="213"/>
        <v>-0.27437691879931325</v>
      </c>
      <c r="R2525"/>
    </row>
    <row r="2526" spans="1:18" x14ac:dyDescent="0.25">
      <c r="A2526" s="180">
        <v>41856</v>
      </c>
      <c r="B2526">
        <v>1.819807951</v>
      </c>
      <c r="C2526">
        <v>1.45158778421053</v>
      </c>
      <c r="D2526" s="180">
        <v>41856</v>
      </c>
      <c r="E2526" s="173">
        <f t="shared" si="214"/>
        <v>0.25366717107621062</v>
      </c>
      <c r="F2526"/>
      <c r="M2526" s="180">
        <v>41856</v>
      </c>
      <c r="N2526">
        <v>15.713227698000001</v>
      </c>
      <c r="O2526">
        <v>21.594533170421101</v>
      </c>
      <c r="P2526" s="180">
        <v>41856</v>
      </c>
      <c r="Q2526" s="173">
        <f t="shared" si="213"/>
        <v>-0.27235159130353237</v>
      </c>
      <c r="R2526"/>
    </row>
    <row r="2527" spans="1:18" x14ac:dyDescent="0.25">
      <c r="A2527" s="180">
        <v>41855</v>
      </c>
      <c r="B2527">
        <v>1.83783667</v>
      </c>
      <c r="C2527">
        <v>1.4569070051052599</v>
      </c>
      <c r="D2527" s="180">
        <v>41855</v>
      </c>
      <c r="E2527" s="173">
        <f t="shared" si="214"/>
        <v>0.26146463951363746</v>
      </c>
      <c r="F2527"/>
      <c r="M2527" s="180">
        <v>41855</v>
      </c>
      <c r="N2527">
        <v>15.868897621</v>
      </c>
      <c r="O2527">
        <v>21.6529962192105</v>
      </c>
      <c r="P2527" s="180">
        <v>41855</v>
      </c>
      <c r="Q2527" s="173">
        <f t="shared" si="213"/>
        <v>-0.26712693890736738</v>
      </c>
      <c r="R2527"/>
    </row>
    <row r="2528" spans="1:18" x14ac:dyDescent="0.25">
      <c r="A2528" s="180">
        <v>41852</v>
      </c>
      <c r="B2528">
        <v>1.837290345</v>
      </c>
      <c r="C2528">
        <v>1.46261579689474</v>
      </c>
      <c r="D2528" s="180">
        <v>41852</v>
      </c>
      <c r="E2528" s="173">
        <f t="shared" si="214"/>
        <v>0.25616744253735435</v>
      </c>
      <c r="F2528"/>
      <c r="M2528" s="180">
        <v>41852</v>
      </c>
      <c r="N2528">
        <v>15.864180351</v>
      </c>
      <c r="O2528">
        <v>21.741393957105299</v>
      </c>
      <c r="P2528" s="180">
        <v>41852</v>
      </c>
      <c r="Q2528" s="173">
        <f t="shared" si="213"/>
        <v>-0.27032367923145828</v>
      </c>
      <c r="R2528"/>
    </row>
    <row r="2529" spans="1:18" x14ac:dyDescent="0.25">
      <c r="A2529" s="180">
        <v>41851</v>
      </c>
      <c r="B2529">
        <v>1.860782312</v>
      </c>
      <c r="C2529">
        <v>1.4737186619473699</v>
      </c>
      <c r="D2529" s="180">
        <v>41851</v>
      </c>
      <c r="E2529" s="173">
        <f t="shared" si="214"/>
        <v>0.2626441939339797</v>
      </c>
      <c r="F2529"/>
      <c r="M2529" s="180">
        <v>41851</v>
      </c>
      <c r="N2529">
        <v>16.067022978000001</v>
      </c>
      <c r="O2529">
        <v>21.9848603298421</v>
      </c>
      <c r="P2529" s="180">
        <v>41851</v>
      </c>
      <c r="Q2529" s="173">
        <f t="shared" si="213"/>
        <v>-0.26917784616576651</v>
      </c>
      <c r="R2529"/>
    </row>
    <row r="2530" spans="1:18" x14ac:dyDescent="0.25">
      <c r="A2530" s="180">
        <v>41850</v>
      </c>
      <c r="B2530">
        <v>1.8941081259999999</v>
      </c>
      <c r="C2530">
        <v>1.51398340052632</v>
      </c>
      <c r="D2530" s="180">
        <v>41850</v>
      </c>
      <c r="E2530" s="173">
        <f t="shared" si="214"/>
        <v>0.25107588718709445</v>
      </c>
      <c r="F2530"/>
      <c r="M2530" s="180">
        <v>41850</v>
      </c>
      <c r="N2530">
        <v>16.354776472000001</v>
      </c>
      <c r="O2530">
        <v>22.421339329578899</v>
      </c>
      <c r="P2530" s="180">
        <v>41850</v>
      </c>
      <c r="Q2530" s="173">
        <f t="shared" si="213"/>
        <v>-0.27057093996056281</v>
      </c>
      <c r="R2530"/>
    </row>
    <row r="2531" spans="1:18" x14ac:dyDescent="0.25">
      <c r="A2531" s="180">
        <v>41849</v>
      </c>
      <c r="B2531">
        <v>1.884274279</v>
      </c>
      <c r="C2531">
        <v>1.5009555147368401</v>
      </c>
      <c r="D2531" s="180">
        <v>41849</v>
      </c>
      <c r="E2531" s="173">
        <f t="shared" si="214"/>
        <v>0.25538316125935717</v>
      </c>
      <c r="F2531"/>
      <c r="M2531" s="180">
        <v>41849</v>
      </c>
      <c r="N2531">
        <v>16.269865605</v>
      </c>
      <c r="O2531">
        <v>22.2106145256842</v>
      </c>
      <c r="P2531" s="180">
        <v>41849</v>
      </c>
      <c r="Q2531" s="173">
        <f t="shared" si="213"/>
        <v>-0.26747341519138784</v>
      </c>
      <c r="R2531"/>
    </row>
    <row r="2532" spans="1:18" x14ac:dyDescent="0.25">
      <c r="A2532" s="180">
        <v>41848</v>
      </c>
      <c r="B2532">
        <v>1.893015476</v>
      </c>
      <c r="C2532">
        <v>1.50017426305263</v>
      </c>
      <c r="D2532" s="180">
        <v>41848</v>
      </c>
      <c r="E2532" s="173">
        <f t="shared" si="214"/>
        <v>0.26186371985078383</v>
      </c>
      <c r="F2532"/>
      <c r="M2532" s="180">
        <v>41848</v>
      </c>
      <c r="N2532">
        <v>16.345341931</v>
      </c>
      <c r="O2532">
        <v>22.228223517631601</v>
      </c>
      <c r="P2532" s="180">
        <v>41848</v>
      </c>
      <c r="Q2532" s="173">
        <f t="shared" si="213"/>
        <v>-0.26465819825706061</v>
      </c>
      <c r="R2532"/>
    </row>
    <row r="2533" spans="1:18" x14ac:dyDescent="0.25">
      <c r="A2533" s="180">
        <v>41845</v>
      </c>
      <c r="B2533">
        <v>1.9208780409999999</v>
      </c>
      <c r="C2533">
        <v>1.5161367856315799</v>
      </c>
      <c r="D2533" s="180">
        <v>41845</v>
      </c>
      <c r="E2533" s="173">
        <f t="shared" si="214"/>
        <v>0.2669556330300476</v>
      </c>
      <c r="F2533"/>
      <c r="M2533" s="180">
        <v>41845</v>
      </c>
      <c r="N2533">
        <v>16.585922721999999</v>
      </c>
      <c r="O2533">
        <v>22.466152147842099</v>
      </c>
      <c r="P2533" s="180">
        <v>41845</v>
      </c>
      <c r="Q2533" s="173">
        <f t="shared" si="213"/>
        <v>-0.26173727424021309</v>
      </c>
      <c r="R2533"/>
    </row>
    <row r="2534" spans="1:18" x14ac:dyDescent="0.25">
      <c r="A2534" s="180">
        <v>41844</v>
      </c>
      <c r="B2534">
        <v>1.9285265890000001</v>
      </c>
      <c r="C2534">
        <v>1.5167434748947399</v>
      </c>
      <c r="D2534" s="180">
        <v>41844</v>
      </c>
      <c r="E2534" s="173">
        <f t="shared" si="214"/>
        <v>0.27149160086799606</v>
      </c>
      <c r="F2534"/>
      <c r="M2534" s="180">
        <v>41844</v>
      </c>
      <c r="N2534">
        <v>16.651964506999999</v>
      </c>
      <c r="O2534">
        <v>22.448857165</v>
      </c>
      <c r="P2534" s="180">
        <v>41844</v>
      </c>
      <c r="Q2534" s="173">
        <f t="shared" si="213"/>
        <v>-0.25822662665598556</v>
      </c>
      <c r="R2534"/>
    </row>
    <row r="2535" spans="1:18" x14ac:dyDescent="0.25">
      <c r="A2535" s="180">
        <v>41843</v>
      </c>
      <c r="B2535">
        <v>1.8897375270000001</v>
      </c>
      <c r="C2535">
        <v>1.50017045563158</v>
      </c>
      <c r="D2535" s="180">
        <v>41843</v>
      </c>
      <c r="E2535" s="173">
        <f t="shared" si="214"/>
        <v>0.25968187142067811</v>
      </c>
      <c r="F2535"/>
      <c r="M2535" s="180">
        <v>41843</v>
      </c>
      <c r="N2535">
        <v>16.317038309000001</v>
      </c>
      <c r="O2535">
        <v>22.180004353789499</v>
      </c>
      <c r="P2535" s="180">
        <v>41843</v>
      </c>
      <c r="Q2535" s="173">
        <f t="shared" si="213"/>
        <v>-0.26433565797690201</v>
      </c>
      <c r="R2535"/>
    </row>
    <row r="2536" spans="1:18" x14ac:dyDescent="0.25">
      <c r="A2536" s="180">
        <v>41842</v>
      </c>
      <c r="B2536">
        <v>1.8853669289999999</v>
      </c>
      <c r="C2536">
        <v>1.4996032788421001</v>
      </c>
      <c r="D2536" s="180">
        <v>41842</v>
      </c>
      <c r="E2536" s="173">
        <f t="shared" si="214"/>
        <v>0.25724380281147585</v>
      </c>
      <c r="F2536"/>
      <c r="M2536" s="180">
        <v>41842</v>
      </c>
      <c r="N2536">
        <v>16.279300146000001</v>
      </c>
      <c r="O2536">
        <v>22.1059477369474</v>
      </c>
      <c r="P2536" s="180">
        <v>41842</v>
      </c>
      <c r="Q2536" s="173">
        <f t="shared" si="213"/>
        <v>-0.26357827586866439</v>
      </c>
      <c r="R2536"/>
    </row>
    <row r="2537" spans="1:18" x14ac:dyDescent="0.25">
      <c r="A2537" s="180">
        <v>41841</v>
      </c>
      <c r="B2537">
        <v>1.8957470999999999</v>
      </c>
      <c r="C2537">
        <v>1.5027189851578899</v>
      </c>
      <c r="D2537" s="180">
        <v>41841</v>
      </c>
      <c r="E2537" s="173">
        <f t="shared" si="214"/>
        <v>0.26154465254248099</v>
      </c>
      <c r="F2537"/>
      <c r="M2537" s="180">
        <v>41841</v>
      </c>
      <c r="N2537">
        <v>16.368928282999999</v>
      </c>
      <c r="O2537">
        <v>22.101012854157901</v>
      </c>
      <c r="P2537" s="180">
        <v>41841</v>
      </c>
      <c r="Q2537" s="173">
        <f t="shared" si="213"/>
        <v>-0.25935845605734376</v>
      </c>
      <c r="R2537"/>
    </row>
    <row r="2538" spans="1:18" x14ac:dyDescent="0.25">
      <c r="A2538" s="180">
        <v>41838</v>
      </c>
      <c r="B2538">
        <v>1.9104978699999999</v>
      </c>
      <c r="C2538">
        <v>1.5105869241052601</v>
      </c>
      <c r="D2538" s="180">
        <v>41838</v>
      </c>
      <c r="E2538" s="173">
        <f t="shared" si="214"/>
        <v>0.26473878431829551</v>
      </c>
      <c r="F2538"/>
      <c r="M2538" s="180">
        <v>41838</v>
      </c>
      <c r="N2538">
        <v>16.496294584000001</v>
      </c>
      <c r="O2538">
        <v>22.218002361105299</v>
      </c>
      <c r="P2538" s="180">
        <v>41838</v>
      </c>
      <c r="Q2538" s="173">
        <f t="shared" si="213"/>
        <v>-0.25752575250066967</v>
      </c>
      <c r="R2538"/>
    </row>
    <row r="2539" spans="1:18" x14ac:dyDescent="0.25">
      <c r="A2539" s="180">
        <v>41837</v>
      </c>
      <c r="B2539">
        <v>1.884820604</v>
      </c>
      <c r="C2539">
        <v>1.49354400905263</v>
      </c>
      <c r="D2539" s="180">
        <v>41837</v>
      </c>
      <c r="E2539" s="173">
        <f t="shared" si="214"/>
        <v>0.26197861768771091</v>
      </c>
      <c r="F2539"/>
      <c r="M2539" s="180">
        <v>41837</v>
      </c>
      <c r="N2539">
        <v>16.274582875</v>
      </c>
      <c r="O2539">
        <v>21.9324363606842</v>
      </c>
      <c r="P2539" s="180">
        <v>41837</v>
      </c>
      <c r="Q2539" s="173">
        <f t="shared" si="213"/>
        <v>-0.25796739553415027</v>
      </c>
      <c r="R2539"/>
    </row>
    <row r="2540" spans="1:18" x14ac:dyDescent="0.25">
      <c r="A2540" s="180">
        <v>41836</v>
      </c>
      <c r="B2540">
        <v>1.9197853920000001</v>
      </c>
      <c r="C2540">
        <v>1.52846353142105</v>
      </c>
      <c r="D2540" s="180">
        <v>41836</v>
      </c>
      <c r="E2540" s="173">
        <f t="shared" si="214"/>
        <v>0.25602302739609928</v>
      </c>
      <c r="F2540"/>
      <c r="M2540" s="180">
        <v>41836</v>
      </c>
      <c r="N2540">
        <v>16.576488180999998</v>
      </c>
      <c r="O2540">
        <v>22.434488794684199</v>
      </c>
      <c r="P2540" s="180">
        <v>41836</v>
      </c>
      <c r="Q2540" s="173">
        <f t="shared" si="213"/>
        <v>-0.26111585012234556</v>
      </c>
      <c r="R2540"/>
    </row>
    <row r="2541" spans="1:18" x14ac:dyDescent="0.25">
      <c r="A2541" s="180">
        <v>41835</v>
      </c>
      <c r="B2541">
        <v>1.948194282</v>
      </c>
      <c r="C2541">
        <v>1.5498810548947399</v>
      </c>
      <c r="D2541" s="180">
        <v>41835</v>
      </c>
      <c r="E2541" s="173">
        <f t="shared" si="214"/>
        <v>0.25699599711044374</v>
      </c>
      <c r="F2541"/>
      <c r="M2541" s="180">
        <v>41835</v>
      </c>
      <c r="N2541">
        <v>16.821786242000002</v>
      </c>
      <c r="O2541">
        <v>22.738990879999999</v>
      </c>
      <c r="P2541" s="180">
        <v>41835</v>
      </c>
      <c r="Q2541" s="173">
        <f t="shared" si="213"/>
        <v>-0.26022283351212627</v>
      </c>
      <c r="R2541"/>
    </row>
    <row r="2542" spans="1:18" x14ac:dyDescent="0.25">
      <c r="A2542" s="180">
        <v>41834</v>
      </c>
      <c r="B2542">
        <v>1.931804538</v>
      </c>
      <c r="C2542">
        <v>1.5329161364736801</v>
      </c>
      <c r="D2542" s="180">
        <v>41834</v>
      </c>
      <c r="E2542" s="173">
        <f t="shared" si="214"/>
        <v>0.26021541037719303</v>
      </c>
      <c r="F2542"/>
      <c r="M2542" s="180">
        <v>41834</v>
      </c>
      <c r="N2542">
        <v>16.680268130000002</v>
      </c>
      <c r="O2542">
        <v>22.458716453421101</v>
      </c>
      <c r="P2542" s="180">
        <v>41834</v>
      </c>
      <c r="Q2542" s="173">
        <f t="shared" si="213"/>
        <v>-0.25729201111762007</v>
      </c>
      <c r="R2542"/>
    </row>
    <row r="2543" spans="1:18" x14ac:dyDescent="0.25">
      <c r="A2543" s="180">
        <v>41831</v>
      </c>
      <c r="B2543">
        <v>1.942184709</v>
      </c>
      <c r="C2543">
        <v>1.5328342013157901</v>
      </c>
      <c r="D2543" s="180">
        <v>41831</v>
      </c>
      <c r="E2543" s="173">
        <f t="shared" si="214"/>
        <v>0.26705465426908015</v>
      </c>
      <c r="F2543"/>
      <c r="M2543" s="180">
        <v>41831</v>
      </c>
      <c r="N2543">
        <v>16.769896267</v>
      </c>
      <c r="O2543">
        <v>22.450862322526302</v>
      </c>
      <c r="P2543" s="180">
        <v>41831</v>
      </c>
      <c r="Q2543" s="173">
        <f t="shared" si="213"/>
        <v>-0.25303999347170936</v>
      </c>
      <c r="R2543"/>
    </row>
    <row r="2544" spans="1:18" x14ac:dyDescent="0.25">
      <c r="A2544" s="180">
        <v>41830</v>
      </c>
      <c r="B2544">
        <v>1.9531112049999999</v>
      </c>
      <c r="C2544">
        <v>1.53297573336842</v>
      </c>
      <c r="D2544" s="180">
        <v>41830</v>
      </c>
      <c r="E2544" s="173">
        <f t="shared" si="214"/>
        <v>0.27406531133301953</v>
      </c>
      <c r="F2544"/>
      <c r="M2544" s="180">
        <v>41830</v>
      </c>
      <c r="N2544">
        <v>16.864241674999999</v>
      </c>
      <c r="O2544">
        <v>22.445246019368401</v>
      </c>
      <c r="P2544" s="180">
        <v>41830</v>
      </c>
      <c r="Q2544" s="173">
        <f t="shared" si="213"/>
        <v>-0.24864972919220643</v>
      </c>
      <c r="R2544"/>
    </row>
    <row r="2545" spans="1:18" x14ac:dyDescent="0.25">
      <c r="A2545" s="180">
        <v>41829</v>
      </c>
      <c r="B2545">
        <v>1.9673156510000001</v>
      </c>
      <c r="C2545">
        <v>1.5419560170526301</v>
      </c>
      <c r="D2545" s="180">
        <v>41829</v>
      </c>
      <c r="E2545" s="173">
        <f t="shared" si="214"/>
        <v>0.275857177016257</v>
      </c>
      <c r="F2545"/>
      <c r="M2545" s="180">
        <v>41829</v>
      </c>
      <c r="N2545">
        <v>16.986890706000001</v>
      </c>
      <c r="O2545">
        <v>22.5951249771053</v>
      </c>
      <c r="P2545" s="180">
        <v>41829</v>
      </c>
      <c r="Q2545" s="173">
        <f t="shared" si="213"/>
        <v>-0.24820549905291031</v>
      </c>
      <c r="R2545"/>
    </row>
    <row r="2546" spans="1:18" x14ac:dyDescent="0.25">
      <c r="A2546" s="180">
        <v>41828</v>
      </c>
      <c r="B2546">
        <v>1.9443700079999999</v>
      </c>
      <c r="C2546">
        <v>1.5422007632105299</v>
      </c>
      <c r="D2546" s="180">
        <v>41828</v>
      </c>
      <c r="E2546" s="173">
        <f t="shared" si="214"/>
        <v>0.26077619359508047</v>
      </c>
      <c r="F2546"/>
      <c r="M2546" s="180">
        <v>41828</v>
      </c>
      <c r="N2546">
        <v>16.788765348999998</v>
      </c>
      <c r="O2546">
        <v>22.571282856315801</v>
      </c>
      <c r="P2546" s="180">
        <v>41828</v>
      </c>
      <c r="Q2546" s="173">
        <f t="shared" si="213"/>
        <v>-0.25618913838996804</v>
      </c>
      <c r="R2546"/>
    </row>
    <row r="2547" spans="1:18" x14ac:dyDescent="0.25">
      <c r="A2547" s="180">
        <v>41827</v>
      </c>
      <c r="B2547">
        <v>1.98206642</v>
      </c>
      <c r="C2547">
        <v>1.55992239447368</v>
      </c>
      <c r="D2547" s="180">
        <v>41827</v>
      </c>
      <c r="E2547" s="173">
        <f t="shared" si="214"/>
        <v>0.27061860706779073</v>
      </c>
      <c r="F2547"/>
      <c r="M2547" s="180">
        <v>41827</v>
      </c>
      <c r="N2547">
        <v>17.114257005999999</v>
      </c>
      <c r="O2547">
        <v>22.852279579157901</v>
      </c>
      <c r="P2547" s="180">
        <v>41827</v>
      </c>
      <c r="Q2547" s="173">
        <f t="shared" si="213"/>
        <v>-0.25109191200300146</v>
      </c>
      <c r="R2547"/>
    </row>
    <row r="2548" spans="1:18" x14ac:dyDescent="0.25">
      <c r="A2548" s="180">
        <v>41823</v>
      </c>
      <c r="B2548">
        <v>2.006104712</v>
      </c>
      <c r="C2548">
        <v>1.57221100847368</v>
      </c>
      <c r="D2548" s="180">
        <v>41823</v>
      </c>
      <c r="E2548" s="173">
        <f t="shared" si="214"/>
        <v>0.27597676214438216</v>
      </c>
      <c r="F2548"/>
      <c r="M2548" s="180">
        <v>41823</v>
      </c>
      <c r="N2548">
        <v>17.321816903999999</v>
      </c>
      <c r="O2548">
        <v>23.030383888368402</v>
      </c>
      <c r="P2548" s="180">
        <v>41823</v>
      </c>
      <c r="Q2548" s="173">
        <f t="shared" si="213"/>
        <v>-0.24787111721796093</v>
      </c>
      <c r="R2548"/>
    </row>
    <row r="2549" spans="1:18" x14ac:dyDescent="0.25">
      <c r="A2549" s="180">
        <v>41822</v>
      </c>
      <c r="B2549">
        <v>1.9514722309999999</v>
      </c>
      <c r="C2549">
        <v>1.5501918914736801</v>
      </c>
      <c r="D2549" s="180">
        <v>41822</v>
      </c>
      <c r="E2549" s="173">
        <f t="shared" si="214"/>
        <v>0.25885849470212696</v>
      </c>
      <c r="F2549"/>
      <c r="M2549" s="180">
        <v>41822</v>
      </c>
      <c r="N2549">
        <v>16.850089864000001</v>
      </c>
      <c r="O2549">
        <v>22.709767714578899</v>
      </c>
      <c r="P2549" s="180">
        <v>41822</v>
      </c>
      <c r="Q2549" s="173">
        <f t="shared" si="213"/>
        <v>-0.25802456124714934</v>
      </c>
      <c r="R2549"/>
    </row>
    <row r="2550" spans="1:18" x14ac:dyDescent="0.25">
      <c r="A2550" s="180">
        <v>41821</v>
      </c>
      <c r="B2550">
        <v>1.9454626580000001</v>
      </c>
      <c r="C2550">
        <v>1.56411642552632</v>
      </c>
      <c r="D2550" s="180">
        <v>41821</v>
      </c>
      <c r="E2550" s="173">
        <f t="shared" si="214"/>
        <v>0.24380936498723763</v>
      </c>
      <c r="F2550"/>
      <c r="M2550" s="180">
        <v>41821</v>
      </c>
      <c r="N2550">
        <v>16.798199889999999</v>
      </c>
      <c r="O2550">
        <v>22.934089621736799</v>
      </c>
      <c r="P2550" s="180">
        <v>41821</v>
      </c>
      <c r="Q2550" s="173">
        <f t="shared" si="213"/>
        <v>-0.2675445083253376</v>
      </c>
      <c r="R2550"/>
    </row>
    <row r="2551" spans="1:18" x14ac:dyDescent="0.25">
      <c r="A2551" s="180">
        <v>41820</v>
      </c>
      <c r="B2551">
        <v>1.9115905200000001</v>
      </c>
      <c r="C2551">
        <v>1.5466941183157901</v>
      </c>
      <c r="D2551" s="180">
        <v>41820</v>
      </c>
      <c r="E2551" s="173">
        <f t="shared" si="214"/>
        <v>0.23592021031382027</v>
      </c>
      <c r="F2551"/>
      <c r="M2551" s="180">
        <v>41820</v>
      </c>
      <c r="N2551">
        <v>16.505729124999998</v>
      </c>
      <c r="O2551">
        <v>22.6920504767895</v>
      </c>
      <c r="P2551" s="180">
        <v>41820</v>
      </c>
      <c r="Q2551" s="173">
        <f t="shared" si="213"/>
        <v>-0.2726206412292782</v>
      </c>
      <c r="R2551"/>
    </row>
    <row r="2552" spans="1:18" x14ac:dyDescent="0.25">
      <c r="A2552" s="180">
        <v>41817</v>
      </c>
      <c r="B2552">
        <v>1.9050346220000001</v>
      </c>
      <c r="C2552">
        <v>1.543752858</v>
      </c>
      <c r="D2552" s="180">
        <v>41817</v>
      </c>
      <c r="E2552" s="173">
        <f t="shared" si="214"/>
        <v>0.23402823977152445</v>
      </c>
      <c r="F2552"/>
      <c r="M2552" s="180">
        <v>41817</v>
      </c>
      <c r="N2552">
        <v>16.44912188</v>
      </c>
      <c r="O2552">
        <v>22.686368536894701</v>
      </c>
      <c r="P2552" s="180">
        <v>41817</v>
      </c>
      <c r="Q2552" s="173">
        <f t="shared" si="213"/>
        <v>-0.27493367423486509</v>
      </c>
      <c r="R2552"/>
    </row>
    <row r="2553" spans="1:18" x14ac:dyDescent="0.25">
      <c r="A2553" s="180">
        <v>41816</v>
      </c>
      <c r="B2553">
        <v>1.907219921</v>
      </c>
      <c r="C2553">
        <v>1.5392622399473701</v>
      </c>
      <c r="D2553" s="180">
        <v>41816</v>
      </c>
      <c r="E2553" s="173">
        <f t="shared" si="214"/>
        <v>0.23904807868554678</v>
      </c>
      <c r="F2553"/>
      <c r="M2553" s="180">
        <v>41816</v>
      </c>
      <c r="N2553">
        <v>16.467990961999998</v>
      </c>
      <c r="O2553">
        <v>22.596259215210502</v>
      </c>
      <c r="P2553" s="180">
        <v>41816</v>
      </c>
      <c r="Q2553" s="173">
        <f t="shared" si="213"/>
        <v>-0.27120720269863546</v>
      </c>
      <c r="R2553"/>
    </row>
    <row r="2554" spans="1:18" x14ac:dyDescent="0.25">
      <c r="A2554" s="180">
        <v>41815</v>
      </c>
      <c r="B2554">
        <v>1.913775819</v>
      </c>
      <c r="C2554">
        <v>1.53855802742105</v>
      </c>
      <c r="D2554" s="180">
        <v>41815</v>
      </c>
      <c r="E2554" s="173">
        <f t="shared" si="214"/>
        <v>0.24387626913746946</v>
      </c>
      <c r="F2554"/>
      <c r="M2554" s="180">
        <v>41815</v>
      </c>
      <c r="N2554">
        <v>16.524598206</v>
      </c>
      <c r="O2554">
        <v>22.5949196386842</v>
      </c>
      <c r="P2554" s="180">
        <v>41815</v>
      </c>
      <c r="Q2554" s="173">
        <f t="shared" si="213"/>
        <v>-0.26865868654347208</v>
      </c>
      <c r="R2554"/>
    </row>
    <row r="2555" spans="1:18" x14ac:dyDescent="0.25">
      <c r="A2555" s="180">
        <v>41814</v>
      </c>
      <c r="B2555">
        <v>1.907219921</v>
      </c>
      <c r="C2555">
        <v>1.5275884440526299</v>
      </c>
      <c r="D2555" s="180">
        <v>41814</v>
      </c>
      <c r="E2555" s="173">
        <f t="shared" si="214"/>
        <v>0.24851685571816926</v>
      </c>
      <c r="F2555"/>
      <c r="M2555" s="180">
        <v>41814</v>
      </c>
      <c r="N2555">
        <v>16.467990961999998</v>
      </c>
      <c r="O2555">
        <v>22.445092597368401</v>
      </c>
      <c r="P2555" s="180">
        <v>41814</v>
      </c>
      <c r="Q2555" s="173">
        <f t="shared" si="213"/>
        <v>-0.26629881830245578</v>
      </c>
      <c r="R2555"/>
    </row>
    <row r="2556" spans="1:18" x14ac:dyDescent="0.25">
      <c r="A2556" s="180">
        <v>41813</v>
      </c>
      <c r="B2556">
        <v>1.9279802640000001</v>
      </c>
      <c r="C2556">
        <v>1.5421816058421101</v>
      </c>
      <c r="D2556" s="180">
        <v>41813</v>
      </c>
      <c r="E2556" s="173">
        <f t="shared" si="214"/>
        <v>0.25016421976270703</v>
      </c>
      <c r="F2556"/>
      <c r="M2556" s="180">
        <v>41813</v>
      </c>
      <c r="N2556">
        <v>16.647247236999998</v>
      </c>
      <c r="O2556">
        <v>22.629374724421101</v>
      </c>
      <c r="P2556" s="180">
        <v>41813</v>
      </c>
      <c r="Q2556" s="173">
        <f t="shared" si="213"/>
        <v>-0.26435231022823308</v>
      </c>
      <c r="R2556"/>
    </row>
    <row r="2557" spans="1:18" x14ac:dyDescent="0.25">
      <c r="A2557" s="180">
        <v>41810</v>
      </c>
      <c r="B2557">
        <v>1.9323508629999999</v>
      </c>
      <c r="C2557">
        <v>1.5486834239473699</v>
      </c>
      <c r="D2557" s="180">
        <v>41810</v>
      </c>
      <c r="E2557" s="173">
        <f t="shared" si="214"/>
        <v>0.24773780949673835</v>
      </c>
      <c r="F2557"/>
      <c r="M2557" s="180">
        <v>41810</v>
      </c>
      <c r="N2557">
        <v>16.684985399999999</v>
      </c>
      <c r="O2557">
        <v>22.7432910808947</v>
      </c>
      <c r="P2557" s="180">
        <v>41810</v>
      </c>
      <c r="Q2557" s="173">
        <f t="shared" si="213"/>
        <v>-0.26637770493927887</v>
      </c>
      <c r="R2557"/>
    </row>
    <row r="2558" spans="1:18" x14ac:dyDescent="0.25">
      <c r="A2558" s="180">
        <v>41809</v>
      </c>
      <c r="B2558">
        <v>1.922517016</v>
      </c>
      <c r="C2558">
        <v>1.5409376171578899</v>
      </c>
      <c r="D2558" s="180">
        <v>41809</v>
      </c>
      <c r="E2558" s="173">
        <f t="shared" si="214"/>
        <v>0.24762806397438486</v>
      </c>
      <c r="F2558"/>
      <c r="M2558" s="180">
        <v>41809</v>
      </c>
      <c r="N2558">
        <v>16.600074533000001</v>
      </c>
      <c r="O2558">
        <v>22.666835591473699</v>
      </c>
      <c r="P2558" s="180">
        <v>41809</v>
      </c>
      <c r="Q2558" s="173">
        <f t="shared" si="213"/>
        <v>-0.26764922849468042</v>
      </c>
      <c r="R2558"/>
    </row>
    <row r="2559" spans="1:18" x14ac:dyDescent="0.25">
      <c r="A2559" s="180">
        <v>41808</v>
      </c>
      <c r="B2559">
        <v>1.9301655630000001</v>
      </c>
      <c r="C2559">
        <v>1.54443686594737</v>
      </c>
      <c r="D2559" s="180">
        <v>41808</v>
      </c>
      <c r="E2559" s="173">
        <f t="shared" si="214"/>
        <v>0.24975361930124676</v>
      </c>
      <c r="F2559"/>
      <c r="M2559" s="180">
        <v>41808</v>
      </c>
      <c r="N2559">
        <v>16.666116318</v>
      </c>
      <c r="O2559">
        <v>22.7850188094211</v>
      </c>
      <c r="P2559" s="180">
        <v>41808</v>
      </c>
      <c r="Q2559" s="173">
        <f t="shared" ref="Q2559:Q2622" si="215">(N2559-O2559)/O2559</f>
        <v>-0.2685493719623821</v>
      </c>
      <c r="R2559"/>
    </row>
    <row r="2560" spans="1:18" x14ac:dyDescent="0.25">
      <c r="A2560" s="180">
        <v>41807</v>
      </c>
      <c r="B2560">
        <v>1.9383604350000001</v>
      </c>
      <c r="C2560">
        <v>1.5381085839999999</v>
      </c>
      <c r="D2560" s="180">
        <v>41807</v>
      </c>
      <c r="E2560" s="173">
        <f t="shared" ref="E2560:E2623" si="216">(B2560-C2560)/C2560</f>
        <v>0.26022340370736802</v>
      </c>
      <c r="F2560"/>
      <c r="M2560" s="180">
        <v>41807</v>
      </c>
      <c r="N2560">
        <v>16.736875374</v>
      </c>
      <c r="O2560">
        <v>22.724334507579002</v>
      </c>
      <c r="P2560" s="180">
        <v>41807</v>
      </c>
      <c r="Q2560" s="173">
        <f t="shared" si="215"/>
        <v>-0.26348226530383406</v>
      </c>
      <c r="R2560"/>
    </row>
    <row r="2561" spans="1:18" x14ac:dyDescent="0.25">
      <c r="A2561" s="180">
        <v>41806</v>
      </c>
      <c r="B2561">
        <v>1.897386075</v>
      </c>
      <c r="C2561">
        <v>1.5132953208947399</v>
      </c>
      <c r="D2561" s="180">
        <v>41806</v>
      </c>
      <c r="E2561" s="173">
        <f t="shared" si="216"/>
        <v>0.25381083837500096</v>
      </c>
      <c r="F2561"/>
      <c r="M2561" s="180">
        <v>41806</v>
      </c>
      <c r="N2561">
        <v>16.383080095</v>
      </c>
      <c r="O2561">
        <v>22.3526760751053</v>
      </c>
      <c r="P2561" s="180">
        <v>41806</v>
      </c>
      <c r="Q2561" s="173">
        <f t="shared" si="215"/>
        <v>-0.26706404011973223</v>
      </c>
      <c r="R2561"/>
    </row>
    <row r="2562" spans="1:18" x14ac:dyDescent="0.25">
      <c r="A2562" s="180">
        <v>41803</v>
      </c>
      <c r="B2562">
        <v>1.9257949649999999</v>
      </c>
      <c r="C2562">
        <v>1.5212519043684201</v>
      </c>
      <c r="D2562" s="180">
        <v>41803</v>
      </c>
      <c r="E2562" s="173">
        <f t="shared" si="216"/>
        <v>0.26592772667688752</v>
      </c>
      <c r="F2562"/>
      <c r="M2562" s="180">
        <v>41803</v>
      </c>
      <c r="N2562">
        <v>16.628378155</v>
      </c>
      <c r="O2562">
        <v>22.529361741526301</v>
      </c>
      <c r="P2562" s="180">
        <v>41803</v>
      </c>
      <c r="Q2562" s="173">
        <f t="shared" si="215"/>
        <v>-0.26192413501220324</v>
      </c>
      <c r="R2562"/>
    </row>
    <row r="2563" spans="1:18" x14ac:dyDescent="0.25">
      <c r="A2563" s="180">
        <v>41802</v>
      </c>
      <c r="B2563">
        <v>1.9219706910000001</v>
      </c>
      <c r="C2563">
        <v>1.52193338063158</v>
      </c>
      <c r="D2563" s="180">
        <v>41802</v>
      </c>
      <c r="E2563" s="173">
        <f t="shared" si="216"/>
        <v>0.26284810850420431</v>
      </c>
      <c r="F2563"/>
      <c r="M2563" s="180">
        <v>41802</v>
      </c>
      <c r="N2563">
        <v>16.595357262</v>
      </c>
      <c r="O2563">
        <v>22.572831677</v>
      </c>
      <c r="P2563" s="180">
        <v>41802</v>
      </c>
      <c r="Q2563" s="173">
        <f t="shared" si="215"/>
        <v>-0.26480835459782354</v>
      </c>
      <c r="R2563"/>
    </row>
    <row r="2564" spans="1:18" x14ac:dyDescent="0.25">
      <c r="A2564" s="180">
        <v>41801</v>
      </c>
      <c r="B2564">
        <v>1.930711888</v>
      </c>
      <c r="C2564">
        <v>1.52659025194737</v>
      </c>
      <c r="D2564" s="180">
        <v>41801</v>
      </c>
      <c r="E2564" s="173">
        <f t="shared" si="216"/>
        <v>0.26472174543045779</v>
      </c>
      <c r="F2564"/>
      <c r="M2564" s="180">
        <v>41801</v>
      </c>
      <c r="N2564">
        <v>16.670833589000001</v>
      </c>
      <c r="O2564">
        <v>22.6233542201579</v>
      </c>
      <c r="P2564" s="180">
        <v>41801</v>
      </c>
      <c r="Q2564" s="173">
        <f t="shared" si="215"/>
        <v>-0.26311397387103957</v>
      </c>
      <c r="R2564"/>
    </row>
    <row r="2565" spans="1:18" x14ac:dyDescent="0.25">
      <c r="A2565" s="180">
        <v>41800</v>
      </c>
      <c r="B2565">
        <v>1.9536575300000001</v>
      </c>
      <c r="C2565">
        <v>1.54394974494737</v>
      </c>
      <c r="D2565" s="180">
        <v>41800</v>
      </c>
      <c r="E2565" s="173">
        <f t="shared" si="216"/>
        <v>0.26536342027544174</v>
      </c>
      <c r="F2565"/>
      <c r="M2565" s="180">
        <v>41800</v>
      </c>
      <c r="N2565">
        <v>16.868958945999999</v>
      </c>
      <c r="O2565">
        <v>22.867348804947401</v>
      </c>
      <c r="P2565" s="180">
        <v>41800</v>
      </c>
      <c r="Q2565" s="173">
        <f t="shared" si="215"/>
        <v>-0.26231243114853947</v>
      </c>
      <c r="R2565"/>
    </row>
    <row r="2566" spans="1:18" x14ac:dyDescent="0.25">
      <c r="A2566" s="180">
        <v>41799</v>
      </c>
      <c r="B2566">
        <v>1.9618524020000001</v>
      </c>
      <c r="C2566">
        <v>1.5493301194736799</v>
      </c>
      <c r="D2566" s="180">
        <v>41799</v>
      </c>
      <c r="E2566" s="173">
        <f t="shared" si="216"/>
        <v>0.26625847993354529</v>
      </c>
      <c r="F2566"/>
      <c r="M2566" s="180">
        <v>41799</v>
      </c>
      <c r="N2566">
        <v>16.939718001999999</v>
      </c>
      <c r="O2566">
        <v>22.920263274684199</v>
      </c>
      <c r="P2566" s="180">
        <v>41799</v>
      </c>
      <c r="Q2566" s="173">
        <f t="shared" si="215"/>
        <v>-0.26092829742011769</v>
      </c>
      <c r="R2566"/>
    </row>
    <row r="2567" spans="1:18" x14ac:dyDescent="0.25">
      <c r="A2567" s="180">
        <v>41796</v>
      </c>
      <c r="B2567">
        <v>1.9350824870000001</v>
      </c>
      <c r="C2567">
        <v>1.5267725113684201</v>
      </c>
      <c r="D2567" s="180">
        <v>41796</v>
      </c>
      <c r="E2567" s="173">
        <f t="shared" si="216"/>
        <v>0.26743340778752872</v>
      </c>
      <c r="F2567"/>
      <c r="M2567" s="180">
        <v>41796</v>
      </c>
      <c r="N2567">
        <v>16.708571752000001</v>
      </c>
      <c r="O2567">
        <v>22.5804575794211</v>
      </c>
      <c r="P2567" s="180">
        <v>41796</v>
      </c>
      <c r="Q2567" s="173">
        <f t="shared" si="215"/>
        <v>-0.26004281829844295</v>
      </c>
      <c r="R2567"/>
    </row>
    <row r="2568" spans="1:18" x14ac:dyDescent="0.25">
      <c r="A2568" s="180">
        <v>41795</v>
      </c>
      <c r="B2568">
        <v>1.9126831689999999</v>
      </c>
      <c r="C2568">
        <v>1.5152863045263201</v>
      </c>
      <c r="D2568" s="180">
        <v>41795</v>
      </c>
      <c r="E2568" s="173">
        <f t="shared" si="216"/>
        <v>0.26225859976864668</v>
      </c>
      <c r="F2568"/>
      <c r="M2568" s="180">
        <v>41795</v>
      </c>
      <c r="N2568">
        <v>16.515163665999999</v>
      </c>
      <c r="O2568">
        <v>22.3916202787895</v>
      </c>
      <c r="P2568" s="180">
        <v>41795</v>
      </c>
      <c r="Q2568" s="173">
        <f t="shared" si="215"/>
        <v>-0.26243999047965205</v>
      </c>
      <c r="R2568"/>
    </row>
    <row r="2569" spans="1:18" x14ac:dyDescent="0.25">
      <c r="A2569" s="180">
        <v>41794</v>
      </c>
      <c r="B2569">
        <v>1.8897375270000001</v>
      </c>
      <c r="C2569">
        <v>1.4893170375263201</v>
      </c>
      <c r="D2569" s="180">
        <v>41794</v>
      </c>
      <c r="E2569" s="173">
        <f t="shared" si="216"/>
        <v>0.26886182013922177</v>
      </c>
      <c r="F2569"/>
      <c r="M2569" s="180">
        <v>41794</v>
      </c>
      <c r="N2569">
        <v>16.317038309000001</v>
      </c>
      <c r="O2569">
        <v>22.049123349157899</v>
      </c>
      <c r="P2569" s="180">
        <v>41794</v>
      </c>
      <c r="Q2569" s="173">
        <f t="shared" si="215"/>
        <v>-0.25996884090980504</v>
      </c>
      <c r="R2569"/>
    </row>
    <row r="2570" spans="1:18" x14ac:dyDescent="0.25">
      <c r="A2570" s="180">
        <v>41793</v>
      </c>
      <c r="B2570">
        <v>1.891376502</v>
      </c>
      <c r="C2570">
        <v>1.48699549136842</v>
      </c>
      <c r="D2570" s="180">
        <v>41793</v>
      </c>
      <c r="E2570" s="173">
        <f t="shared" si="216"/>
        <v>0.27194501461429782</v>
      </c>
      <c r="F2570"/>
      <c r="M2570" s="180">
        <v>41793</v>
      </c>
      <c r="N2570">
        <v>16.331190119999999</v>
      </c>
      <c r="O2570">
        <v>22.014437373315801</v>
      </c>
      <c r="P2570" s="180">
        <v>41793</v>
      </c>
      <c r="Q2570" s="173">
        <f t="shared" si="215"/>
        <v>-0.25816000458883381</v>
      </c>
      <c r="R2570"/>
    </row>
    <row r="2571" spans="1:18" x14ac:dyDescent="0.25">
      <c r="A2571" s="180">
        <v>41792</v>
      </c>
      <c r="B2571">
        <v>1.852041115</v>
      </c>
      <c r="C2571">
        <v>1.4792866386315799</v>
      </c>
      <c r="D2571" s="180">
        <v>41792</v>
      </c>
      <c r="E2571" s="173">
        <f t="shared" si="216"/>
        <v>0.25198258852201766</v>
      </c>
      <c r="F2571"/>
      <c r="M2571" s="180">
        <v>41792</v>
      </c>
      <c r="N2571">
        <v>15.991546651</v>
      </c>
      <c r="O2571">
        <v>21.879910382526301</v>
      </c>
      <c r="P2571" s="180">
        <v>41792</v>
      </c>
      <c r="Q2571" s="173">
        <f t="shared" si="215"/>
        <v>-0.26912193096681314</v>
      </c>
      <c r="R2571"/>
    </row>
    <row r="2572" spans="1:18" x14ac:dyDescent="0.25">
      <c r="A2572" s="180">
        <v>41789</v>
      </c>
      <c r="B2572">
        <v>1.829095473</v>
      </c>
      <c r="C2572">
        <v>1.46199672052632</v>
      </c>
      <c r="D2572" s="180">
        <v>41789</v>
      </c>
      <c r="E2572" s="173">
        <f t="shared" si="216"/>
        <v>0.2510941011834309</v>
      </c>
      <c r="F2572"/>
      <c r="M2572" s="180">
        <v>41789</v>
      </c>
      <c r="N2572">
        <v>15.793421295</v>
      </c>
      <c r="O2572">
        <v>21.631792294473701</v>
      </c>
      <c r="P2572" s="180">
        <v>41789</v>
      </c>
      <c r="Q2572" s="173">
        <f t="shared" si="215"/>
        <v>-0.26989770056941775</v>
      </c>
      <c r="R2572"/>
    </row>
    <row r="2573" spans="1:18" x14ac:dyDescent="0.25">
      <c r="A2573" s="180">
        <v>41788</v>
      </c>
      <c r="B2573">
        <v>1.822539575</v>
      </c>
      <c r="C2573">
        <v>1.4626261714736799</v>
      </c>
      <c r="D2573" s="180">
        <v>41788</v>
      </c>
      <c r="E2573" s="173">
        <f t="shared" si="216"/>
        <v>0.24607340586808085</v>
      </c>
      <c r="F2573"/>
      <c r="M2573" s="180">
        <v>41788</v>
      </c>
      <c r="N2573">
        <v>15.73681405</v>
      </c>
      <c r="O2573">
        <v>21.635071762947401</v>
      </c>
      <c r="P2573" s="180">
        <v>41788</v>
      </c>
      <c r="Q2573" s="173">
        <f t="shared" si="215"/>
        <v>-0.27262482775993652</v>
      </c>
      <c r="R2573"/>
    </row>
    <row r="2574" spans="1:18" x14ac:dyDescent="0.25">
      <c r="A2574" s="180">
        <v>41787</v>
      </c>
      <c r="B2574">
        <v>1.827456499</v>
      </c>
      <c r="C2574">
        <v>1.46540153673684</v>
      </c>
      <c r="D2574" s="180">
        <v>41787</v>
      </c>
      <c r="E2574" s="173">
        <f t="shared" si="216"/>
        <v>0.24706877479423481</v>
      </c>
      <c r="F2574"/>
      <c r="M2574" s="180">
        <v>41787</v>
      </c>
      <c r="N2574">
        <v>15.779269484</v>
      </c>
      <c r="O2574">
        <v>21.670530885578899</v>
      </c>
      <c r="P2574" s="180">
        <v>41787</v>
      </c>
      <c r="Q2574" s="173">
        <f t="shared" si="215"/>
        <v>-0.27185588727313365</v>
      </c>
      <c r="R2574"/>
    </row>
    <row r="2575" spans="1:18" x14ac:dyDescent="0.25">
      <c r="A2575" s="180">
        <v>41786</v>
      </c>
      <c r="B2575">
        <v>1.8405682940000001</v>
      </c>
      <c r="C2575">
        <v>1.4719768583684201</v>
      </c>
      <c r="D2575" s="180">
        <v>41786</v>
      </c>
      <c r="E2575" s="173">
        <f t="shared" si="216"/>
        <v>0.25040572719338605</v>
      </c>
      <c r="F2575"/>
      <c r="M2575" s="180">
        <v>41786</v>
      </c>
      <c r="N2575">
        <v>15.892483972999999</v>
      </c>
      <c r="O2575">
        <v>21.7348398857368</v>
      </c>
      <c r="P2575" s="180">
        <v>41786</v>
      </c>
      <c r="Q2575" s="173">
        <f t="shared" si="215"/>
        <v>-0.268801424047792</v>
      </c>
      <c r="R2575"/>
    </row>
    <row r="2576" spans="1:18" x14ac:dyDescent="0.25">
      <c r="A2576" s="180">
        <v>41782</v>
      </c>
      <c r="B2576">
        <v>1.826363849</v>
      </c>
      <c r="C2576">
        <v>1.4565443523157899</v>
      </c>
      <c r="D2576" s="180">
        <v>41782</v>
      </c>
      <c r="E2576" s="173">
        <f t="shared" si="216"/>
        <v>0.2539019811488929</v>
      </c>
      <c r="F2576"/>
      <c r="M2576" s="180">
        <v>41782</v>
      </c>
      <c r="N2576">
        <v>15.769834942999999</v>
      </c>
      <c r="O2576">
        <v>21.512014543947402</v>
      </c>
      <c r="P2576" s="180">
        <v>41782</v>
      </c>
      <c r="Q2576" s="173">
        <f t="shared" si="215"/>
        <v>-0.26692895680302597</v>
      </c>
      <c r="R2576"/>
    </row>
    <row r="2577" spans="1:18" x14ac:dyDescent="0.25">
      <c r="A2577" s="180">
        <v>41781</v>
      </c>
      <c r="B2577">
        <v>1.819807951</v>
      </c>
      <c r="C2577">
        <v>1.44834137210526</v>
      </c>
      <c r="D2577" s="180">
        <v>41781</v>
      </c>
      <c r="E2577" s="173">
        <f t="shared" si="216"/>
        <v>0.25647722701919973</v>
      </c>
      <c r="F2577"/>
      <c r="M2577" s="180">
        <v>41781</v>
      </c>
      <c r="N2577">
        <v>15.713227698000001</v>
      </c>
      <c r="O2577">
        <v>21.432490548473702</v>
      </c>
      <c r="P2577" s="180">
        <v>41781</v>
      </c>
      <c r="Q2577" s="173">
        <f t="shared" si="215"/>
        <v>-0.2668501281985165</v>
      </c>
      <c r="R2577"/>
    </row>
    <row r="2578" spans="1:18" x14ac:dyDescent="0.25">
      <c r="A2578" s="180">
        <v>41780</v>
      </c>
      <c r="B2578">
        <v>1.820354276</v>
      </c>
      <c r="C2578">
        <v>1.437104055</v>
      </c>
      <c r="D2578" s="180">
        <v>41780</v>
      </c>
      <c r="E2578" s="173">
        <f t="shared" si="216"/>
        <v>0.26668230436521867</v>
      </c>
      <c r="F2578"/>
      <c r="M2578" s="180">
        <v>41780</v>
      </c>
      <c r="N2578">
        <v>15.717944967999999</v>
      </c>
      <c r="O2578">
        <v>21.302827672421</v>
      </c>
      <c r="P2578" s="180">
        <v>41780</v>
      </c>
      <c r="Q2578" s="173">
        <f t="shared" si="215"/>
        <v>-0.26216626216487138</v>
      </c>
      <c r="R2578"/>
    </row>
    <row r="2579" spans="1:18" x14ac:dyDescent="0.25">
      <c r="A2579" s="180">
        <v>41779</v>
      </c>
      <c r="B2579">
        <v>1.8001402580000001</v>
      </c>
      <c r="C2579">
        <v>1.4278434258947399</v>
      </c>
      <c r="D2579" s="180">
        <v>41779</v>
      </c>
      <c r="E2579" s="173">
        <f t="shared" si="216"/>
        <v>0.26074065640072908</v>
      </c>
      <c r="F2579"/>
      <c r="M2579" s="180">
        <v>41779</v>
      </c>
      <c r="N2579">
        <v>15.543405964</v>
      </c>
      <c r="O2579">
        <v>21.181392411210499</v>
      </c>
      <c r="P2579" s="180">
        <v>41779</v>
      </c>
      <c r="Q2579" s="173">
        <f t="shared" si="215"/>
        <v>-0.26617638433564589</v>
      </c>
      <c r="R2579"/>
    </row>
    <row r="2580" spans="1:18" x14ac:dyDescent="0.25">
      <c r="A2580" s="180">
        <v>41778</v>
      </c>
      <c r="B2580">
        <v>1.8165300019999999</v>
      </c>
      <c r="C2580">
        <v>1.44252467452632</v>
      </c>
      <c r="D2580" s="180">
        <v>41778</v>
      </c>
      <c r="E2580" s="173">
        <f t="shared" si="216"/>
        <v>0.25927135533850854</v>
      </c>
      <c r="F2580"/>
      <c r="M2580" s="180">
        <v>41778</v>
      </c>
      <c r="N2580">
        <v>15.684924076</v>
      </c>
      <c r="O2580">
        <v>21.3425513522632</v>
      </c>
      <c r="P2580" s="180">
        <v>41778</v>
      </c>
      <c r="Q2580" s="173">
        <f t="shared" si="215"/>
        <v>-0.26508673601777494</v>
      </c>
      <c r="R2580"/>
    </row>
    <row r="2581" spans="1:18" x14ac:dyDescent="0.25">
      <c r="A2581" s="180">
        <v>41775</v>
      </c>
      <c r="B2581">
        <v>1.785935813</v>
      </c>
      <c r="C2581">
        <v>1.4222040745789499</v>
      </c>
      <c r="D2581" s="180">
        <v>41775</v>
      </c>
      <c r="E2581" s="173">
        <f t="shared" si="216"/>
        <v>0.25575214199040636</v>
      </c>
      <c r="F2581"/>
      <c r="M2581" s="180">
        <v>41775</v>
      </c>
      <c r="N2581">
        <v>15.420756933</v>
      </c>
      <c r="O2581">
        <v>21.047230928631599</v>
      </c>
      <c r="P2581" s="180">
        <v>41775</v>
      </c>
      <c r="Q2581" s="173">
        <f t="shared" si="215"/>
        <v>-0.26732609219285114</v>
      </c>
      <c r="R2581"/>
    </row>
    <row r="2582" spans="1:18" x14ac:dyDescent="0.25">
      <c r="A2582" s="180">
        <v>41774</v>
      </c>
      <c r="B2582">
        <v>1.798501283</v>
      </c>
      <c r="C2582">
        <v>1.4233465045263201</v>
      </c>
      <c r="D2582" s="180">
        <v>41774</v>
      </c>
      <c r="E2582" s="173">
        <f t="shared" si="216"/>
        <v>0.26357234677618357</v>
      </c>
      <c r="F2582"/>
      <c r="M2582" s="180">
        <v>41774</v>
      </c>
      <c r="N2582">
        <v>15.529254152</v>
      </c>
      <c r="O2582">
        <v>21.0977615187895</v>
      </c>
      <c r="P2582" s="180">
        <v>41774</v>
      </c>
      <c r="Q2582" s="173">
        <f t="shared" si="215"/>
        <v>-0.26393830273558794</v>
      </c>
      <c r="R2582"/>
    </row>
    <row r="2583" spans="1:18" x14ac:dyDescent="0.25">
      <c r="A2583" s="180">
        <v>41773</v>
      </c>
      <c r="B2583">
        <v>1.8236322250000001</v>
      </c>
      <c r="C2583">
        <v>1.43229435152632</v>
      </c>
      <c r="D2583" s="180">
        <v>41773</v>
      </c>
      <c r="E2583" s="173">
        <f t="shared" si="216"/>
        <v>0.27322447586046272</v>
      </c>
      <c r="F2583"/>
      <c r="M2583" s="180">
        <v>41773</v>
      </c>
      <c r="N2583">
        <v>15.746248591000001</v>
      </c>
      <c r="O2583">
        <v>21.283318258473699</v>
      </c>
      <c r="P2583" s="180">
        <v>41773</v>
      </c>
      <c r="Q2583" s="173">
        <f t="shared" si="215"/>
        <v>-0.26016007467581709</v>
      </c>
      <c r="R2583"/>
    </row>
    <row r="2584" spans="1:18" x14ac:dyDescent="0.25">
      <c r="A2584" s="180">
        <v>41772</v>
      </c>
      <c r="B2584">
        <v>1.861328637</v>
      </c>
      <c r="C2584">
        <v>1.4648360782105301</v>
      </c>
      <c r="D2584" s="180">
        <v>41772</v>
      </c>
      <c r="E2584" s="173">
        <f t="shared" si="216"/>
        <v>0.27067367105938045</v>
      </c>
      <c r="F2584"/>
      <c r="M2584" s="180">
        <v>41772</v>
      </c>
      <c r="N2584">
        <v>16.071740248000001</v>
      </c>
      <c r="O2584">
        <v>21.7874218592105</v>
      </c>
      <c r="P2584" s="180">
        <v>41772</v>
      </c>
      <c r="Q2584" s="173">
        <f t="shared" si="215"/>
        <v>-0.26233859371453028</v>
      </c>
      <c r="R2584"/>
    </row>
    <row r="2585" spans="1:18" x14ac:dyDescent="0.25">
      <c r="A2585" s="180">
        <v>41771</v>
      </c>
      <c r="B2585">
        <v>1.884274279</v>
      </c>
      <c r="C2585">
        <v>1.4860744993684201</v>
      </c>
      <c r="D2585" s="180">
        <v>41771</v>
      </c>
      <c r="E2585" s="173">
        <f t="shared" si="216"/>
        <v>0.26795411656738233</v>
      </c>
      <c r="F2585"/>
      <c r="M2585" s="180">
        <v>41771</v>
      </c>
      <c r="N2585">
        <v>16.269865605</v>
      </c>
      <c r="O2585">
        <v>22.425065924842102</v>
      </c>
      <c r="P2585" s="180">
        <v>41771</v>
      </c>
      <c r="Q2585" s="173">
        <f t="shared" si="215"/>
        <v>-0.2744785830494918</v>
      </c>
      <c r="R2585"/>
    </row>
    <row r="2586" spans="1:18" x14ac:dyDescent="0.25">
      <c r="A2586" s="180">
        <v>41768</v>
      </c>
      <c r="B2586">
        <v>1.9641390160000001</v>
      </c>
      <c r="C2586">
        <v>1.4609648722631601</v>
      </c>
      <c r="D2586" s="180">
        <v>41768</v>
      </c>
      <c r="E2586" s="173">
        <f t="shared" si="216"/>
        <v>0.34441221229185343</v>
      </c>
      <c r="F2586"/>
      <c r="M2586" s="180">
        <v>41768</v>
      </c>
      <c r="N2586">
        <v>16.075086949999999</v>
      </c>
      <c r="O2586">
        <v>22.046157690000001</v>
      </c>
      <c r="P2586" s="180">
        <v>41768</v>
      </c>
      <c r="Q2586" s="173">
        <f t="shared" si="215"/>
        <v>-0.27084405473106282</v>
      </c>
      <c r="R2586"/>
    </row>
    <row r="2587" spans="1:18" x14ac:dyDescent="0.25">
      <c r="A2587" s="180">
        <v>41767</v>
      </c>
      <c r="B2587">
        <v>1.9682139940000001</v>
      </c>
      <c r="C2587">
        <v>1.45767077547368</v>
      </c>
      <c r="D2587" s="180">
        <v>41767</v>
      </c>
      <c r="E2587" s="173">
        <f t="shared" si="216"/>
        <v>0.35024590402480671</v>
      </c>
      <c r="F2587"/>
      <c r="M2587" s="180">
        <v>41767</v>
      </c>
      <c r="N2587">
        <v>16.108437753</v>
      </c>
      <c r="O2587">
        <v>23.692249022263201</v>
      </c>
      <c r="P2587" s="180">
        <v>41767</v>
      </c>
      <c r="Q2587" s="173">
        <f t="shared" si="215"/>
        <v>-0.32009672286226704</v>
      </c>
      <c r="R2587"/>
    </row>
    <row r="2588" spans="1:18" x14ac:dyDescent="0.25">
      <c r="A2588" s="180">
        <v>41766</v>
      </c>
      <c r="B2588">
        <v>1.979856786</v>
      </c>
      <c r="C2588">
        <v>1.4691135448947401</v>
      </c>
      <c r="D2588" s="180">
        <v>41766</v>
      </c>
      <c r="E2588" s="173">
        <f t="shared" si="216"/>
        <v>0.34765402775035603</v>
      </c>
      <c r="F2588"/>
      <c r="M2588" s="180">
        <v>41766</v>
      </c>
      <c r="N2588">
        <v>16.203725761000001</v>
      </c>
      <c r="O2588">
        <v>23.7647666932105</v>
      </c>
      <c r="P2588" s="180">
        <v>41766</v>
      </c>
      <c r="Q2588" s="173">
        <f t="shared" si="215"/>
        <v>-0.31816179934855654</v>
      </c>
      <c r="R2588"/>
    </row>
    <row r="2589" spans="1:18" x14ac:dyDescent="0.25">
      <c r="A2589" s="180">
        <v>41765</v>
      </c>
      <c r="B2589">
        <v>1.9833496230000001</v>
      </c>
      <c r="C2589">
        <v>1.4526105423684199</v>
      </c>
      <c r="D2589" s="180">
        <v>41765</v>
      </c>
      <c r="E2589" s="173">
        <f t="shared" si="216"/>
        <v>0.36536915102256701</v>
      </c>
      <c r="F2589"/>
      <c r="M2589" s="180">
        <v>41765</v>
      </c>
      <c r="N2589">
        <v>16.232312164</v>
      </c>
      <c r="O2589">
        <v>23.490967919368401</v>
      </c>
      <c r="P2589" s="180">
        <v>41765</v>
      </c>
      <c r="Q2589" s="173">
        <f t="shared" si="215"/>
        <v>-0.30899772969267947</v>
      </c>
      <c r="R2589"/>
    </row>
    <row r="2590" spans="1:18" x14ac:dyDescent="0.25">
      <c r="A2590" s="180">
        <v>41764</v>
      </c>
      <c r="B2590">
        <v>2.0112923239999998</v>
      </c>
      <c r="C2590">
        <v>1.4729846595263201</v>
      </c>
      <c r="D2590" s="180">
        <v>41764</v>
      </c>
      <c r="E2590" s="173">
        <f t="shared" si="216"/>
        <v>0.36545368004496925</v>
      </c>
      <c r="F2590"/>
      <c r="M2590" s="180">
        <v>41764</v>
      </c>
      <c r="N2590">
        <v>16.461003383000001</v>
      </c>
      <c r="O2590">
        <v>23.8608475091579</v>
      </c>
      <c r="P2590" s="180">
        <v>41764</v>
      </c>
      <c r="Q2590" s="173">
        <f t="shared" si="215"/>
        <v>-0.31012494938906948</v>
      </c>
      <c r="R2590"/>
    </row>
    <row r="2591" spans="1:18" x14ac:dyDescent="0.25">
      <c r="A2591" s="180">
        <v>41761</v>
      </c>
      <c r="B2591">
        <v>2.0316672100000002</v>
      </c>
      <c r="C2591">
        <v>1.48089286194737</v>
      </c>
      <c r="D2591" s="180">
        <v>41761</v>
      </c>
      <c r="E2591" s="173">
        <f t="shared" si="216"/>
        <v>0.37192045569614224</v>
      </c>
      <c r="F2591"/>
      <c r="M2591" s="180">
        <v>41761</v>
      </c>
      <c r="N2591">
        <v>16.627757397</v>
      </c>
      <c r="O2591">
        <v>23.9999693652105</v>
      </c>
      <c r="P2591" s="180">
        <v>41761</v>
      </c>
      <c r="Q2591" s="173">
        <f t="shared" si="215"/>
        <v>-0.30717589076996887</v>
      </c>
      <c r="R2591"/>
    </row>
    <row r="2592" spans="1:18" x14ac:dyDescent="0.25">
      <c r="A2592" s="180">
        <v>41760</v>
      </c>
      <c r="B2592">
        <v>2.0025602299999998</v>
      </c>
      <c r="C2592">
        <v>1.4757022417894701</v>
      </c>
      <c r="D2592" s="180">
        <v>41760</v>
      </c>
      <c r="E2592" s="173">
        <f t="shared" si="216"/>
        <v>0.35702187967922971</v>
      </c>
      <c r="F2592"/>
      <c r="M2592" s="180">
        <v>41760</v>
      </c>
      <c r="N2592">
        <v>16.389537377</v>
      </c>
      <c r="O2592">
        <v>23.876334930105301</v>
      </c>
      <c r="P2592" s="180">
        <v>41760</v>
      </c>
      <c r="Q2592" s="173">
        <f t="shared" si="215"/>
        <v>-0.31356561109658898</v>
      </c>
      <c r="R2592"/>
    </row>
    <row r="2593" spans="1:18" x14ac:dyDescent="0.25">
      <c r="A2593" s="180">
        <v>41759</v>
      </c>
      <c r="B2593">
        <v>2.0089637659999999</v>
      </c>
      <c r="C2593">
        <v>1.48408551757895</v>
      </c>
      <c r="D2593" s="180">
        <v>41759</v>
      </c>
      <c r="E2593" s="173">
        <f t="shared" si="216"/>
        <v>0.35367116126657272</v>
      </c>
      <c r="F2593"/>
      <c r="M2593" s="180">
        <v>41759</v>
      </c>
      <c r="N2593">
        <v>16.441945781000001</v>
      </c>
      <c r="O2593">
        <v>23.9711204438421</v>
      </c>
      <c r="P2593" s="180">
        <v>41759</v>
      </c>
      <c r="Q2593" s="173">
        <f t="shared" si="215"/>
        <v>-0.31409356439891634</v>
      </c>
      <c r="R2593"/>
    </row>
    <row r="2594" spans="1:18" x14ac:dyDescent="0.25">
      <c r="A2594" s="180">
        <v>41758</v>
      </c>
      <c r="B2594">
        <v>2.0142030219999998</v>
      </c>
      <c r="C2594">
        <v>1.47959058426316</v>
      </c>
      <c r="D2594" s="180">
        <v>41758</v>
      </c>
      <c r="E2594" s="173">
        <f t="shared" si="216"/>
        <v>0.36132457412404939</v>
      </c>
      <c r="F2594"/>
      <c r="M2594" s="180">
        <v>41758</v>
      </c>
      <c r="N2594">
        <v>16.484825385000001</v>
      </c>
      <c r="O2594">
        <v>23.822592676684199</v>
      </c>
      <c r="P2594" s="180">
        <v>41758</v>
      </c>
      <c r="Q2594" s="173">
        <f t="shared" si="215"/>
        <v>-0.30801715796727136</v>
      </c>
      <c r="R2594"/>
    </row>
    <row r="2595" spans="1:18" x14ac:dyDescent="0.25">
      <c r="A2595" s="180">
        <v>41757</v>
      </c>
      <c r="B2595">
        <v>2.012456603</v>
      </c>
      <c r="C2595">
        <v>1.49049742431579</v>
      </c>
      <c r="D2595" s="180">
        <v>41757</v>
      </c>
      <c r="E2595" s="173">
        <f t="shared" si="216"/>
        <v>0.3501912651233291</v>
      </c>
      <c r="F2595"/>
      <c r="M2595" s="180">
        <v>41757</v>
      </c>
      <c r="N2595">
        <v>16.470532184</v>
      </c>
      <c r="O2595">
        <v>23.9362587257895</v>
      </c>
      <c r="P2595" s="180">
        <v>41757</v>
      </c>
      <c r="Q2595" s="173">
        <f t="shared" si="215"/>
        <v>-0.31190031104341914</v>
      </c>
      <c r="R2595"/>
    </row>
    <row r="2596" spans="1:18" x14ac:dyDescent="0.25">
      <c r="A2596" s="180">
        <v>41754</v>
      </c>
      <c r="B2596">
        <v>2.0462207000000001</v>
      </c>
      <c r="C2596">
        <v>1.5008644603157899</v>
      </c>
      <c r="D2596" s="180">
        <v>41754</v>
      </c>
      <c r="E2596" s="173">
        <f t="shared" si="216"/>
        <v>0.36336141877159539</v>
      </c>
      <c r="F2596"/>
      <c r="M2596" s="180">
        <v>41754</v>
      </c>
      <c r="N2596">
        <v>16.746867407</v>
      </c>
      <c r="O2596">
        <v>24.145768646947399</v>
      </c>
      <c r="P2596" s="180">
        <v>41754</v>
      </c>
      <c r="Q2596" s="173">
        <f t="shared" si="215"/>
        <v>-0.30642641152294803</v>
      </c>
      <c r="R2596"/>
    </row>
    <row r="2597" spans="1:18" x14ac:dyDescent="0.25">
      <c r="A2597" s="180">
        <v>41753</v>
      </c>
      <c r="B2597">
        <v>2.0875526120000001</v>
      </c>
      <c r="C2597">
        <v>1.5211931054210499</v>
      </c>
      <c r="D2597" s="180">
        <v>41753</v>
      </c>
      <c r="E2597" s="173">
        <f t="shared" si="216"/>
        <v>0.37231269623864616</v>
      </c>
      <c r="F2597"/>
      <c r="M2597" s="180">
        <v>41753</v>
      </c>
      <c r="N2597">
        <v>17.085139835</v>
      </c>
      <c r="O2597">
        <v>24.4603569745789</v>
      </c>
      <c r="P2597" s="180">
        <v>41753</v>
      </c>
      <c r="Q2597" s="173">
        <f t="shared" si="215"/>
        <v>-0.30151715067951779</v>
      </c>
      <c r="R2597"/>
    </row>
    <row r="2598" spans="1:18" x14ac:dyDescent="0.25">
      <c r="A2598" s="180">
        <v>41752</v>
      </c>
      <c r="B2598">
        <v>2.11957029</v>
      </c>
      <c r="C2598">
        <v>1.5450472148947401</v>
      </c>
      <c r="D2598" s="180">
        <v>41752</v>
      </c>
      <c r="E2598" s="173">
        <f t="shared" si="216"/>
        <v>0.37184823192888677</v>
      </c>
      <c r="F2598"/>
      <c r="M2598" s="180">
        <v>41752</v>
      </c>
      <c r="N2598">
        <v>17.347181856999999</v>
      </c>
      <c r="O2598">
        <v>24.805243035789498</v>
      </c>
      <c r="P2598" s="180">
        <v>41752</v>
      </c>
      <c r="Q2598" s="173">
        <f t="shared" si="215"/>
        <v>-0.30066470899030745</v>
      </c>
      <c r="R2598"/>
    </row>
    <row r="2599" spans="1:18" x14ac:dyDescent="0.25">
      <c r="A2599" s="180">
        <v>41751</v>
      </c>
      <c r="B2599">
        <v>2.1160774519999999</v>
      </c>
      <c r="C2599">
        <v>1.53932896231579</v>
      </c>
      <c r="D2599" s="180">
        <v>41751</v>
      </c>
      <c r="E2599" s="173">
        <f t="shared" si="216"/>
        <v>0.37467526682311014</v>
      </c>
      <c r="F2599"/>
      <c r="M2599" s="180">
        <v>41751</v>
      </c>
      <c r="N2599">
        <v>17.318595455000001</v>
      </c>
      <c r="O2599">
        <v>24.8042918395263</v>
      </c>
      <c r="P2599" s="180">
        <v>41751</v>
      </c>
      <c r="Q2599" s="173">
        <f t="shared" si="215"/>
        <v>-0.30179036889888722</v>
      </c>
      <c r="R2599"/>
    </row>
    <row r="2600" spans="1:18" x14ac:dyDescent="0.25">
      <c r="A2600" s="180">
        <v>41750</v>
      </c>
      <c r="B2600">
        <v>2.1050168</v>
      </c>
      <c r="C2600">
        <v>1.53194508594737</v>
      </c>
      <c r="D2600" s="180">
        <v>41750</v>
      </c>
      <c r="E2600" s="173">
        <f t="shared" si="216"/>
        <v>0.37408110728605964</v>
      </c>
      <c r="F2600"/>
      <c r="M2600" s="180">
        <v>41750</v>
      </c>
      <c r="N2600">
        <v>17.228071846999999</v>
      </c>
      <c r="O2600">
        <v>24.6248558715263</v>
      </c>
      <c r="P2600" s="180">
        <v>41750</v>
      </c>
      <c r="Q2600" s="173">
        <f t="shared" si="215"/>
        <v>-0.30037877432124166</v>
      </c>
      <c r="R2600"/>
    </row>
    <row r="2601" spans="1:18" x14ac:dyDescent="0.25">
      <c r="A2601" s="180">
        <v>41746</v>
      </c>
      <c r="B2601">
        <v>2.0945382870000002</v>
      </c>
      <c r="C2601">
        <v>1.53539838542105</v>
      </c>
      <c r="D2601" s="180">
        <v>41746</v>
      </c>
      <c r="E2601" s="173">
        <f t="shared" si="216"/>
        <v>0.36416600856696751</v>
      </c>
      <c r="F2601"/>
      <c r="M2601" s="180">
        <v>41746</v>
      </c>
      <c r="N2601">
        <v>17.14231264</v>
      </c>
      <c r="O2601">
        <v>24.4589188643684</v>
      </c>
      <c r="P2601" s="180">
        <v>41746</v>
      </c>
      <c r="Q2601" s="173">
        <f t="shared" si="215"/>
        <v>-0.29913857864859211</v>
      </c>
      <c r="R2601"/>
    </row>
    <row r="2602" spans="1:18" x14ac:dyDescent="0.25">
      <c r="A2602" s="180">
        <v>41745</v>
      </c>
      <c r="B2602">
        <v>2.0369064670000001</v>
      </c>
      <c r="C2602">
        <v>1.52829579652632</v>
      </c>
      <c r="D2602" s="180">
        <v>41745</v>
      </c>
      <c r="E2602" s="173">
        <f t="shared" si="216"/>
        <v>0.33279596242409804</v>
      </c>
      <c r="F2602"/>
      <c r="M2602" s="180">
        <v>41745</v>
      </c>
      <c r="N2602">
        <v>16.670636999999999</v>
      </c>
      <c r="O2602">
        <v>24.596308709315799</v>
      </c>
      <c r="P2602" s="180">
        <v>41745</v>
      </c>
      <c r="Q2602" s="173">
        <f t="shared" si="215"/>
        <v>-0.32223012822708513</v>
      </c>
      <c r="R2602"/>
    </row>
    <row r="2603" spans="1:18" x14ac:dyDescent="0.25">
      <c r="A2603" s="180">
        <v>41744</v>
      </c>
      <c r="B2603">
        <v>1.991499578</v>
      </c>
      <c r="C2603">
        <v>1.5175224683684201</v>
      </c>
      <c r="D2603" s="180">
        <v>41744</v>
      </c>
      <c r="E2603" s="173">
        <f t="shared" si="216"/>
        <v>0.31233613966927376</v>
      </c>
      <c r="F2603"/>
      <c r="M2603" s="180">
        <v>41744</v>
      </c>
      <c r="N2603">
        <v>16.299013768999998</v>
      </c>
      <c r="O2603">
        <v>24.454752105368399</v>
      </c>
      <c r="P2603" s="180">
        <v>41744</v>
      </c>
      <c r="Q2603" s="173">
        <f t="shared" si="215"/>
        <v>-0.33350321038740044</v>
      </c>
      <c r="R2603"/>
    </row>
    <row r="2604" spans="1:18" x14ac:dyDescent="0.25">
      <c r="A2604" s="180">
        <v>41743</v>
      </c>
      <c r="B2604">
        <v>1.9775282270000001</v>
      </c>
      <c r="C2604">
        <v>1.5176378508947399</v>
      </c>
      <c r="D2604" s="180">
        <v>41743</v>
      </c>
      <c r="E2604" s="173">
        <f t="shared" si="216"/>
        <v>0.30303038095295715</v>
      </c>
      <c r="F2604"/>
      <c r="M2604" s="180">
        <v>41743</v>
      </c>
      <c r="N2604">
        <v>16.184668160000001</v>
      </c>
      <c r="O2604">
        <v>24.327136080526301</v>
      </c>
      <c r="P2604" s="180">
        <v>41743</v>
      </c>
      <c r="Q2604" s="173">
        <f t="shared" si="215"/>
        <v>-0.33470721311269713</v>
      </c>
      <c r="R2604"/>
    </row>
    <row r="2605" spans="1:18" x14ac:dyDescent="0.25">
      <c r="A2605" s="180">
        <v>41740</v>
      </c>
      <c r="B2605">
        <v>1.9821853439999999</v>
      </c>
      <c r="C2605">
        <v>1.5095759730526299</v>
      </c>
      <c r="D2605" s="180">
        <v>41740</v>
      </c>
      <c r="E2605" s="173">
        <f t="shared" si="216"/>
        <v>0.3130742535545728</v>
      </c>
      <c r="F2605"/>
      <c r="M2605" s="180">
        <v>41740</v>
      </c>
      <c r="N2605">
        <v>16.222783363000001</v>
      </c>
      <c r="O2605">
        <v>24.245085883263201</v>
      </c>
      <c r="P2605" s="180">
        <v>41740</v>
      </c>
      <c r="Q2605" s="173">
        <f t="shared" si="215"/>
        <v>-0.33088365035659173</v>
      </c>
      <c r="R2605"/>
    </row>
    <row r="2606" spans="1:18" x14ac:dyDescent="0.25">
      <c r="A2606" s="180">
        <v>41739</v>
      </c>
      <c r="B2606">
        <v>1.996156694</v>
      </c>
      <c r="C2606">
        <v>1.52355748578947</v>
      </c>
      <c r="D2606" s="180">
        <v>41739</v>
      </c>
      <c r="E2606" s="173">
        <f t="shared" si="216"/>
        <v>0.31019453654920059</v>
      </c>
      <c r="F2606"/>
      <c r="M2606" s="180">
        <v>41739</v>
      </c>
      <c r="N2606">
        <v>16.337128971999999</v>
      </c>
      <c r="O2606">
        <v>24.558535729789501</v>
      </c>
      <c r="P2606" s="180">
        <v>41739</v>
      </c>
      <c r="Q2606" s="173">
        <f t="shared" si="215"/>
        <v>-0.33476779105429061</v>
      </c>
      <c r="R2606"/>
    </row>
    <row r="2607" spans="1:18" x14ac:dyDescent="0.25">
      <c r="A2607" s="180">
        <v>41738</v>
      </c>
      <c r="B2607">
        <v>2.0683420049999999</v>
      </c>
      <c r="C2607">
        <v>1.56862371347368</v>
      </c>
      <c r="D2607" s="180">
        <v>41738</v>
      </c>
      <c r="E2607" s="173">
        <f t="shared" si="216"/>
        <v>0.31857116989498108</v>
      </c>
      <c r="F2607"/>
      <c r="M2607" s="180">
        <v>41738</v>
      </c>
      <c r="N2607">
        <v>16.927914621999999</v>
      </c>
      <c r="O2607">
        <v>25.204007562631599</v>
      </c>
      <c r="P2607" s="180">
        <v>41738</v>
      </c>
      <c r="Q2607" s="173">
        <f t="shared" si="215"/>
        <v>-0.32836416669315888</v>
      </c>
      <c r="R2607"/>
    </row>
    <row r="2608" spans="1:18" x14ac:dyDescent="0.25">
      <c r="A2608" s="180">
        <v>41737</v>
      </c>
      <c r="B2608">
        <v>2.072416982</v>
      </c>
      <c r="C2608">
        <v>1.5750666818947401</v>
      </c>
      <c r="D2608" s="180">
        <v>41737</v>
      </c>
      <c r="E2608" s="173">
        <f t="shared" si="216"/>
        <v>0.31576459957045633</v>
      </c>
      <c r="F2608"/>
      <c r="M2608" s="180">
        <v>41737</v>
      </c>
      <c r="N2608">
        <v>16.961265425000001</v>
      </c>
      <c r="O2608">
        <v>25.312678722421101</v>
      </c>
      <c r="P2608" s="180">
        <v>41737</v>
      </c>
      <c r="Q2608" s="173">
        <f t="shared" si="215"/>
        <v>-0.3299300476651531</v>
      </c>
      <c r="R2608"/>
    </row>
    <row r="2609" spans="1:18" x14ac:dyDescent="0.25">
      <c r="A2609" s="180">
        <v>41736</v>
      </c>
      <c r="B2609">
        <v>2.0729991220000001</v>
      </c>
      <c r="C2609">
        <v>1.5822945786315801</v>
      </c>
      <c r="D2609" s="180">
        <v>41736</v>
      </c>
      <c r="E2609" s="173">
        <f t="shared" si="216"/>
        <v>0.31012211632096809</v>
      </c>
      <c r="F2609"/>
      <c r="M2609" s="180">
        <v>41736</v>
      </c>
      <c r="N2609">
        <v>16.966029825</v>
      </c>
      <c r="O2609">
        <v>25.5105344491053</v>
      </c>
      <c r="P2609" s="180">
        <v>41736</v>
      </c>
      <c r="Q2609" s="173">
        <f t="shared" si="215"/>
        <v>-0.3349402436531459</v>
      </c>
      <c r="R2609"/>
    </row>
    <row r="2610" spans="1:18" x14ac:dyDescent="0.25">
      <c r="A2610" s="180">
        <v>41733</v>
      </c>
      <c r="B2610">
        <v>2.077656239</v>
      </c>
      <c r="C2610">
        <v>1.5953660120526301</v>
      </c>
      <c r="D2610" s="180">
        <v>41733</v>
      </c>
      <c r="E2610" s="173">
        <f t="shared" si="216"/>
        <v>0.30230694605737873</v>
      </c>
      <c r="F2610"/>
      <c r="M2610" s="180">
        <v>41733</v>
      </c>
      <c r="N2610">
        <v>17.004145028</v>
      </c>
      <c r="O2610">
        <v>25.771958719368399</v>
      </c>
      <c r="P2610" s="180">
        <v>41733</v>
      </c>
      <c r="Q2610" s="173">
        <f t="shared" si="215"/>
        <v>-0.34020750175962078</v>
      </c>
      <c r="R2610"/>
    </row>
    <row r="2611" spans="1:18" x14ac:dyDescent="0.25">
      <c r="A2611" s="180">
        <v>41732</v>
      </c>
      <c r="B2611">
        <v>2.1416915950000002</v>
      </c>
      <c r="C2611">
        <v>1.6242618760526299</v>
      </c>
      <c r="D2611" s="180">
        <v>41732</v>
      </c>
      <c r="E2611" s="173">
        <f t="shared" si="216"/>
        <v>0.31856298948840456</v>
      </c>
      <c r="F2611"/>
      <c r="M2611" s="180">
        <v>41732</v>
      </c>
      <c r="N2611">
        <v>17.528229071999998</v>
      </c>
      <c r="O2611">
        <v>26.224121938684199</v>
      </c>
      <c r="P2611" s="180">
        <v>41732</v>
      </c>
      <c r="Q2611" s="173">
        <f t="shared" si="215"/>
        <v>-0.33159900975965789</v>
      </c>
      <c r="R2611"/>
    </row>
    <row r="2612" spans="1:18" x14ac:dyDescent="0.25">
      <c r="A2612" s="180">
        <v>41731</v>
      </c>
      <c r="B2612">
        <v>2.1300488030000002</v>
      </c>
      <c r="C2612">
        <v>1.6174287609473701</v>
      </c>
      <c r="D2612" s="180">
        <v>41731</v>
      </c>
      <c r="E2612" s="173">
        <f t="shared" si="216"/>
        <v>0.316935159328053</v>
      </c>
      <c r="F2612"/>
      <c r="M2612" s="180">
        <v>41731</v>
      </c>
      <c r="N2612">
        <v>17.432941064000001</v>
      </c>
      <c r="O2612">
        <v>26.046207775631601</v>
      </c>
      <c r="P2612" s="180">
        <v>41731</v>
      </c>
      <c r="Q2612" s="173">
        <f t="shared" si="215"/>
        <v>-0.33069177616290185</v>
      </c>
      <c r="R2612"/>
    </row>
    <row r="2613" spans="1:18" x14ac:dyDescent="0.25">
      <c r="A2613" s="180">
        <v>41730</v>
      </c>
      <c r="B2613">
        <v>2.1393630369999999</v>
      </c>
      <c r="C2613">
        <v>1.6192209355263201</v>
      </c>
      <c r="D2613" s="180">
        <v>41730</v>
      </c>
      <c r="E2613" s="173">
        <f t="shared" si="216"/>
        <v>0.32122985199954202</v>
      </c>
      <c r="F2613"/>
      <c r="M2613" s="180">
        <v>41730</v>
      </c>
      <c r="N2613">
        <v>17.509171470999998</v>
      </c>
      <c r="O2613">
        <v>26.117062896947399</v>
      </c>
      <c r="P2613" s="180">
        <v>41730</v>
      </c>
      <c r="Q2613" s="173">
        <f t="shared" si="215"/>
        <v>-0.32958880023808129</v>
      </c>
      <c r="R2613"/>
    </row>
    <row r="2614" spans="1:18" x14ac:dyDescent="0.25">
      <c r="A2614" s="180">
        <v>41729</v>
      </c>
      <c r="B2614">
        <v>2.1248095459999998</v>
      </c>
      <c r="C2614">
        <v>1.5915854058421099</v>
      </c>
      <c r="D2614" s="180">
        <v>41729</v>
      </c>
      <c r="E2614" s="173">
        <f t="shared" si="216"/>
        <v>0.33502703543311285</v>
      </c>
      <c r="F2614"/>
      <c r="M2614" s="180">
        <v>41729</v>
      </c>
      <c r="N2614">
        <v>17.390061460999998</v>
      </c>
      <c r="O2614">
        <v>25.661075372105302</v>
      </c>
      <c r="P2614" s="180">
        <v>41729</v>
      </c>
      <c r="Q2614" s="173">
        <f t="shared" si="215"/>
        <v>-0.32231750973679979</v>
      </c>
      <c r="R2614"/>
    </row>
    <row r="2615" spans="1:18" x14ac:dyDescent="0.25">
      <c r="A2615" s="180">
        <v>41726</v>
      </c>
      <c r="B2615">
        <v>2.0759098200000001</v>
      </c>
      <c r="C2615">
        <v>1.56232627068421</v>
      </c>
      <c r="D2615" s="180">
        <v>41726</v>
      </c>
      <c r="E2615" s="173">
        <f t="shared" si="216"/>
        <v>0.32873002198885748</v>
      </c>
      <c r="F2615"/>
      <c r="M2615" s="180">
        <v>41726</v>
      </c>
      <c r="N2615">
        <v>16.989851826999999</v>
      </c>
      <c r="O2615">
        <v>25.1938510245263</v>
      </c>
      <c r="P2615" s="180">
        <v>41726</v>
      </c>
      <c r="Q2615" s="173">
        <f t="shared" si="215"/>
        <v>-0.32563498091417942</v>
      </c>
      <c r="R2615"/>
    </row>
    <row r="2616" spans="1:18" x14ac:dyDescent="0.25">
      <c r="A2616" s="180">
        <v>41725</v>
      </c>
      <c r="B2616">
        <v>2.0852240540000002</v>
      </c>
      <c r="C2616">
        <v>1.5563689044736799</v>
      </c>
      <c r="D2616" s="180">
        <v>41725</v>
      </c>
      <c r="E2616" s="173">
        <f t="shared" si="216"/>
        <v>0.33980063981371061</v>
      </c>
      <c r="F2616"/>
      <c r="M2616" s="180">
        <v>41725</v>
      </c>
      <c r="N2616">
        <v>17.066082234</v>
      </c>
      <c r="O2616">
        <v>25.054370403684199</v>
      </c>
      <c r="P2616" s="180">
        <v>41725</v>
      </c>
      <c r="Q2616" s="173">
        <f t="shared" si="215"/>
        <v>-0.31883811251188082</v>
      </c>
      <c r="R2616"/>
    </row>
    <row r="2617" spans="1:18" x14ac:dyDescent="0.25">
      <c r="A2617" s="180">
        <v>41724</v>
      </c>
      <c r="B2617">
        <v>2.1288845240000001</v>
      </c>
      <c r="C2617">
        <v>1.5830906309999999</v>
      </c>
      <c r="D2617" s="180">
        <v>41724</v>
      </c>
      <c r="E2617" s="173">
        <f t="shared" si="216"/>
        <v>0.34476477992623544</v>
      </c>
      <c r="F2617"/>
      <c r="M2617" s="180">
        <v>41724</v>
      </c>
      <c r="N2617">
        <v>17.423412264</v>
      </c>
      <c r="O2617">
        <v>25.525926638263201</v>
      </c>
      <c r="P2617" s="180">
        <v>41724</v>
      </c>
      <c r="Q2617" s="173">
        <f t="shared" si="215"/>
        <v>-0.31742292803261385</v>
      </c>
      <c r="R2617"/>
    </row>
    <row r="2618" spans="1:18" x14ac:dyDescent="0.25">
      <c r="A2618" s="180">
        <v>41723</v>
      </c>
      <c r="B2618">
        <v>2.1632307599999998</v>
      </c>
      <c r="C2618">
        <v>1.59653820668421</v>
      </c>
      <c r="D2618" s="180">
        <v>41723</v>
      </c>
      <c r="E2618" s="173">
        <f t="shared" si="216"/>
        <v>0.35495082481786155</v>
      </c>
      <c r="F2618"/>
      <c r="M2618" s="180">
        <v>41723</v>
      </c>
      <c r="N2618">
        <v>17.704511886999999</v>
      </c>
      <c r="O2618">
        <v>25.780600994526299</v>
      </c>
      <c r="P2618" s="180">
        <v>41723</v>
      </c>
      <c r="Q2618" s="173">
        <f t="shared" si="215"/>
        <v>-0.31326225130442087</v>
      </c>
      <c r="R2618"/>
    </row>
    <row r="2619" spans="1:18" x14ac:dyDescent="0.25">
      <c r="A2619" s="180">
        <v>41722</v>
      </c>
      <c r="B2619">
        <v>2.1713807150000002</v>
      </c>
      <c r="C2619">
        <v>1.5941085020000001</v>
      </c>
      <c r="D2619" s="180">
        <v>41722</v>
      </c>
      <c r="E2619" s="173">
        <f t="shared" si="216"/>
        <v>0.36212855792171167</v>
      </c>
      <c r="F2619"/>
      <c r="M2619" s="180">
        <v>41722</v>
      </c>
      <c r="N2619">
        <v>17.771213493000001</v>
      </c>
      <c r="O2619">
        <v>25.791013492684201</v>
      </c>
      <c r="P2619" s="180">
        <v>41722</v>
      </c>
      <c r="Q2619" s="173">
        <f t="shared" si="215"/>
        <v>-0.31095327067930351</v>
      </c>
      <c r="R2619"/>
    </row>
    <row r="2620" spans="1:18" x14ac:dyDescent="0.25">
      <c r="A2620" s="180">
        <v>41719</v>
      </c>
      <c r="B2620">
        <v>2.1789485289999999</v>
      </c>
      <c r="C2620">
        <v>1.5979099513684201</v>
      </c>
      <c r="D2620" s="180">
        <v>41719</v>
      </c>
      <c r="E2620" s="173">
        <f t="shared" si="216"/>
        <v>0.36362410606053824</v>
      </c>
      <c r="F2620"/>
      <c r="M2620" s="180">
        <v>41719</v>
      </c>
      <c r="N2620">
        <v>17.833150698000001</v>
      </c>
      <c r="O2620">
        <v>25.8778718724211</v>
      </c>
      <c r="P2620" s="180">
        <v>41719</v>
      </c>
      <c r="Q2620" s="173">
        <f t="shared" si="215"/>
        <v>-0.31087259470492329</v>
      </c>
      <c r="R2620"/>
    </row>
    <row r="2621" spans="1:18" x14ac:dyDescent="0.25">
      <c r="A2621" s="180">
        <v>41718</v>
      </c>
      <c r="B2621">
        <v>2.217951883</v>
      </c>
      <c r="C2621">
        <v>1.61288877805263</v>
      </c>
      <c r="D2621" s="180">
        <v>41718</v>
      </c>
      <c r="E2621" s="173">
        <f t="shared" si="216"/>
        <v>0.37514248544646162</v>
      </c>
      <c r="F2621"/>
      <c r="M2621" s="180">
        <v>41718</v>
      </c>
      <c r="N2621">
        <v>18.152365525</v>
      </c>
      <c r="O2621">
        <v>26.096160955736799</v>
      </c>
      <c r="P2621" s="180">
        <v>41718</v>
      </c>
      <c r="Q2621" s="173">
        <f t="shared" si="215"/>
        <v>-0.30440475302902703</v>
      </c>
      <c r="R2621"/>
    </row>
    <row r="2622" spans="1:18" x14ac:dyDescent="0.25">
      <c r="A2622" s="180">
        <v>41717</v>
      </c>
      <c r="B2622">
        <v>2.1655593190000002</v>
      </c>
      <c r="C2622">
        <v>1.58778672657895</v>
      </c>
      <c r="D2622" s="180">
        <v>41717</v>
      </c>
      <c r="E2622" s="173">
        <f t="shared" si="216"/>
        <v>0.36388551607678488</v>
      </c>
      <c r="F2622"/>
      <c r="M2622" s="180">
        <v>41717</v>
      </c>
      <c r="N2622">
        <v>17.723569488999999</v>
      </c>
      <c r="O2622">
        <v>25.665434447631601</v>
      </c>
      <c r="P2622" s="180">
        <v>41717</v>
      </c>
      <c r="Q2622" s="173">
        <f t="shared" si="215"/>
        <v>-0.30943816574920574</v>
      </c>
      <c r="R2622"/>
    </row>
    <row r="2623" spans="1:18" x14ac:dyDescent="0.25">
      <c r="A2623" s="180">
        <v>41716</v>
      </c>
      <c r="B2623">
        <v>2.158573643</v>
      </c>
      <c r="C2623">
        <v>1.5809124754736801</v>
      </c>
      <c r="D2623" s="180">
        <v>41716</v>
      </c>
      <c r="E2623" s="173">
        <f t="shared" si="216"/>
        <v>0.3653973110391443</v>
      </c>
      <c r="F2623"/>
      <c r="M2623" s="180">
        <v>41716</v>
      </c>
      <c r="N2623">
        <v>17.666396683999999</v>
      </c>
      <c r="O2623">
        <v>25.493805645526301</v>
      </c>
      <c r="P2623" s="180">
        <v>41716</v>
      </c>
      <c r="Q2623" s="173">
        <f t="shared" ref="Q2623:Q2686" si="217">(N2623-O2623)/O2623</f>
        <v>-0.3070317970710611</v>
      </c>
      <c r="R2623"/>
    </row>
    <row r="2624" spans="1:18" x14ac:dyDescent="0.25">
      <c r="A2624" s="180">
        <v>41715</v>
      </c>
      <c r="B2624">
        <v>2.1539165269999998</v>
      </c>
      <c r="C2624">
        <v>1.5717711764736799</v>
      </c>
      <c r="D2624" s="180">
        <v>41715</v>
      </c>
      <c r="E2624" s="173">
        <f t="shared" ref="E2624:E2687" si="218">(B2624-C2624)/C2624</f>
        <v>0.37037538239655343</v>
      </c>
      <c r="F2624"/>
      <c r="M2624" s="180">
        <v>41715</v>
      </c>
      <c r="N2624">
        <v>17.628281480999998</v>
      </c>
      <c r="O2624">
        <v>25.344194731684201</v>
      </c>
      <c r="P2624" s="180">
        <v>41715</v>
      </c>
      <c r="Q2624" s="173">
        <f t="shared" si="217"/>
        <v>-0.30444499548601189</v>
      </c>
      <c r="R2624"/>
    </row>
    <row r="2625" spans="1:18" x14ac:dyDescent="0.25">
      <c r="A2625" s="180">
        <v>41712</v>
      </c>
      <c r="B2625">
        <v>2.1352880590000001</v>
      </c>
      <c r="C2625">
        <v>1.563517856</v>
      </c>
      <c r="D2625" s="180">
        <v>41712</v>
      </c>
      <c r="E2625" s="173">
        <f t="shared" si="218"/>
        <v>0.36569470620743588</v>
      </c>
      <c r="F2625"/>
      <c r="M2625" s="180">
        <v>41712</v>
      </c>
      <c r="N2625">
        <v>17.475820668000001</v>
      </c>
      <c r="O2625">
        <v>25.218629696947399</v>
      </c>
      <c r="P2625" s="180">
        <v>41712</v>
      </c>
      <c r="Q2625" s="173">
        <f t="shared" si="217"/>
        <v>-0.30702734930457504</v>
      </c>
      <c r="R2625"/>
    </row>
    <row r="2626" spans="1:18" x14ac:dyDescent="0.25">
      <c r="A2626" s="180">
        <v>41711</v>
      </c>
      <c r="B2626">
        <v>2.1230631280000001</v>
      </c>
      <c r="C2626">
        <v>1.56143513905263</v>
      </c>
      <c r="D2626" s="180">
        <v>41711</v>
      </c>
      <c r="E2626" s="173">
        <f t="shared" si="218"/>
        <v>0.35968704360536347</v>
      </c>
      <c r="F2626"/>
      <c r="M2626" s="180">
        <v>41711</v>
      </c>
      <c r="N2626">
        <v>17.375768260000001</v>
      </c>
      <c r="O2626">
        <v>25.188600959999999</v>
      </c>
      <c r="P2626" s="180">
        <v>41711</v>
      </c>
      <c r="Q2626" s="173">
        <f t="shared" si="217"/>
        <v>-0.31017334834939553</v>
      </c>
      <c r="R2626"/>
    </row>
    <row r="2627" spans="1:18" x14ac:dyDescent="0.25">
      <c r="A2627" s="180">
        <v>41710</v>
      </c>
      <c r="B2627">
        <v>2.1312130819999999</v>
      </c>
      <c r="C2627">
        <v>1.56967823894737</v>
      </c>
      <c r="D2627" s="180">
        <v>41710</v>
      </c>
      <c r="E2627" s="173">
        <f t="shared" si="218"/>
        <v>0.35773882131996459</v>
      </c>
      <c r="F2627"/>
      <c r="M2627" s="180">
        <v>41710</v>
      </c>
      <c r="N2627">
        <v>17.442469865</v>
      </c>
      <c r="O2627">
        <v>25.3720375328421</v>
      </c>
      <c r="P2627" s="180">
        <v>41710</v>
      </c>
      <c r="Q2627" s="173">
        <f t="shared" si="217"/>
        <v>-0.31253176484458139</v>
      </c>
      <c r="R2627"/>
    </row>
    <row r="2628" spans="1:18" x14ac:dyDescent="0.25">
      <c r="A2628" s="180">
        <v>41709</v>
      </c>
      <c r="B2628">
        <v>2.137616618</v>
      </c>
      <c r="C2628">
        <v>1.57077640715789</v>
      </c>
      <c r="D2628" s="180">
        <v>41709</v>
      </c>
      <c r="E2628" s="173">
        <f t="shared" si="218"/>
        <v>0.36086626222489016</v>
      </c>
      <c r="F2628"/>
      <c r="M2628" s="180">
        <v>41709</v>
      </c>
      <c r="N2628">
        <v>17.494878270000001</v>
      </c>
      <c r="O2628">
        <v>25.453757761736799</v>
      </c>
      <c r="P2628" s="180">
        <v>41709</v>
      </c>
      <c r="Q2628" s="173">
        <f t="shared" si="217"/>
        <v>-0.31267994165093116</v>
      </c>
      <c r="R2628"/>
    </row>
    <row r="2629" spans="1:18" x14ac:dyDescent="0.25">
      <c r="A2629" s="180">
        <v>41708</v>
      </c>
      <c r="B2629">
        <v>2.152170108</v>
      </c>
      <c r="C2629">
        <v>1.57671567905263</v>
      </c>
      <c r="D2629" s="180">
        <v>41708</v>
      </c>
      <c r="E2629" s="173">
        <f t="shared" si="218"/>
        <v>0.36497032191189466</v>
      </c>
      <c r="F2629"/>
      <c r="M2629" s="180">
        <v>41708</v>
      </c>
      <c r="N2629">
        <v>17.613988280000001</v>
      </c>
      <c r="O2629">
        <v>25.543172493052602</v>
      </c>
      <c r="P2629" s="180">
        <v>41708</v>
      </c>
      <c r="Q2629" s="173">
        <f t="shared" si="217"/>
        <v>-0.31042284255055758</v>
      </c>
      <c r="R2629"/>
    </row>
    <row r="2630" spans="1:18" x14ac:dyDescent="0.25">
      <c r="A2630" s="180">
        <v>41705</v>
      </c>
      <c r="B2630">
        <v>2.1451844329999998</v>
      </c>
      <c r="C2630">
        <v>1.5771909583157899</v>
      </c>
      <c r="D2630" s="180">
        <v>41705</v>
      </c>
      <c r="E2630" s="173">
        <f t="shared" si="218"/>
        <v>0.36012980653322041</v>
      </c>
      <c r="F2630"/>
      <c r="M2630" s="180">
        <v>41705</v>
      </c>
      <c r="N2630">
        <v>17.556815475000001</v>
      </c>
      <c r="O2630">
        <v>25.594742096578901</v>
      </c>
      <c r="P2630" s="180">
        <v>41705</v>
      </c>
      <c r="Q2630" s="173">
        <f t="shared" si="217"/>
        <v>-0.31404600957683737</v>
      </c>
      <c r="R2630"/>
    </row>
    <row r="2631" spans="1:18" x14ac:dyDescent="0.25">
      <c r="A2631" s="180">
        <v>41704</v>
      </c>
      <c r="B2631">
        <v>2.11957029</v>
      </c>
      <c r="C2631">
        <v>1.5692978859473701</v>
      </c>
      <c r="D2631" s="180">
        <v>41704</v>
      </c>
      <c r="E2631" s="173">
        <f t="shared" si="218"/>
        <v>0.350648789487431</v>
      </c>
      <c r="F2631"/>
      <c r="M2631" s="180">
        <v>41704</v>
      </c>
      <c r="N2631">
        <v>17.347181856999999</v>
      </c>
      <c r="O2631">
        <v>25.4034935058421</v>
      </c>
      <c r="P2631" s="180">
        <v>41704</v>
      </c>
      <c r="Q2631" s="173">
        <f t="shared" si="217"/>
        <v>-0.31713400548587434</v>
      </c>
      <c r="R2631"/>
    </row>
    <row r="2632" spans="1:18" x14ac:dyDescent="0.25">
      <c r="A2632" s="180">
        <v>41703</v>
      </c>
      <c r="B2632">
        <v>2.1009418229999999</v>
      </c>
      <c r="C2632">
        <v>1.56180256005263</v>
      </c>
      <c r="D2632" s="180">
        <v>41703</v>
      </c>
      <c r="E2632" s="173">
        <f t="shared" si="218"/>
        <v>0.34520321373349644</v>
      </c>
      <c r="F2632"/>
      <c r="M2632" s="180">
        <v>41703</v>
      </c>
      <c r="N2632">
        <v>17.194721044000001</v>
      </c>
      <c r="O2632">
        <v>25.323405578631601</v>
      </c>
      <c r="P2632" s="180">
        <v>41703</v>
      </c>
      <c r="Q2632" s="173">
        <f t="shared" si="217"/>
        <v>-0.32099491947839537</v>
      </c>
      <c r="R2632"/>
    </row>
    <row r="2633" spans="1:18" x14ac:dyDescent="0.25">
      <c r="A2633" s="180">
        <v>41702</v>
      </c>
      <c r="B2633">
        <v>2.110838196</v>
      </c>
      <c r="C2633">
        <v>1.56534081042105</v>
      </c>
      <c r="D2633" s="180">
        <v>41702</v>
      </c>
      <c r="E2633" s="173">
        <f t="shared" si="218"/>
        <v>0.3484847401584199</v>
      </c>
      <c r="F2633"/>
      <c r="M2633" s="180">
        <v>41702</v>
      </c>
      <c r="N2633">
        <v>17.275715851000001</v>
      </c>
      <c r="O2633">
        <v>25.351067977052601</v>
      </c>
      <c r="P2633" s="180">
        <v>41702</v>
      </c>
      <c r="Q2633" s="173">
        <f t="shared" si="217"/>
        <v>-0.31854090460261025</v>
      </c>
      <c r="R2633"/>
    </row>
    <row r="2634" spans="1:18" x14ac:dyDescent="0.25">
      <c r="A2634" s="180">
        <v>41701</v>
      </c>
      <c r="B2634">
        <v>2.104332721</v>
      </c>
      <c r="C2634">
        <v>1.5307365029473701</v>
      </c>
      <c r="D2634" s="180">
        <v>41701</v>
      </c>
      <c r="E2634" s="173">
        <f t="shared" si="218"/>
        <v>0.37471910870890845</v>
      </c>
      <c r="F2634"/>
      <c r="M2634" s="180">
        <v>41701</v>
      </c>
      <c r="N2634">
        <v>17.291179149000001</v>
      </c>
      <c r="O2634">
        <v>23.835534015736801</v>
      </c>
      <c r="P2634" s="180">
        <v>41701</v>
      </c>
      <c r="Q2634" s="173">
        <f t="shared" si="217"/>
        <v>-0.27456296395189034</v>
      </c>
      <c r="R2634"/>
    </row>
    <row r="2635" spans="1:18" x14ac:dyDescent="0.25">
      <c r="A2635" s="180">
        <v>41698</v>
      </c>
      <c r="B2635">
        <v>2.1263769770000001</v>
      </c>
      <c r="C2635">
        <v>1.5509575902105299</v>
      </c>
      <c r="D2635" s="180">
        <v>41698</v>
      </c>
      <c r="E2635" s="173">
        <f t="shared" si="218"/>
        <v>0.37100910458251901</v>
      </c>
      <c r="F2635"/>
      <c r="M2635" s="180">
        <v>41698</v>
      </c>
      <c r="N2635">
        <v>17.472315510000001</v>
      </c>
      <c r="O2635">
        <v>22.925384831157899</v>
      </c>
      <c r="P2635" s="180">
        <v>41698</v>
      </c>
      <c r="Q2635" s="173">
        <f t="shared" si="217"/>
        <v>-0.23786162637264127</v>
      </c>
      <c r="R2635"/>
    </row>
    <row r="2636" spans="1:18" x14ac:dyDescent="0.25">
      <c r="A2636" s="180">
        <v>41697</v>
      </c>
      <c r="B2636">
        <v>2.084075838</v>
      </c>
      <c r="C2636">
        <v>1.53343679284211</v>
      </c>
      <c r="D2636" s="180">
        <v>41697</v>
      </c>
      <c r="E2636" s="173">
        <f t="shared" si="218"/>
        <v>0.35908819178475682</v>
      </c>
      <c r="F2636"/>
      <c r="M2636" s="180">
        <v>41697</v>
      </c>
      <c r="N2636">
        <v>17.124729518999999</v>
      </c>
      <c r="O2636">
        <v>28.396026867736801</v>
      </c>
      <c r="P2636" s="180">
        <v>41697</v>
      </c>
      <c r="Q2636" s="173">
        <f t="shared" si="217"/>
        <v>-0.39693219763582854</v>
      </c>
      <c r="R2636"/>
    </row>
    <row r="2637" spans="1:18" x14ac:dyDescent="0.25">
      <c r="A2637" s="180">
        <v>41696</v>
      </c>
      <c r="B2637">
        <v>2.0685852800000002</v>
      </c>
      <c r="C2637">
        <v>1.52217565178947</v>
      </c>
      <c r="D2637" s="180">
        <v>41696</v>
      </c>
      <c r="E2637" s="173">
        <f t="shared" si="218"/>
        <v>0.35896621232127246</v>
      </c>
      <c r="F2637"/>
      <c r="M2637" s="180">
        <v>41696</v>
      </c>
      <c r="N2637">
        <v>16.997444509000001</v>
      </c>
      <c r="O2637">
        <v>28.241559431368401</v>
      </c>
      <c r="P2637" s="180">
        <v>41696</v>
      </c>
      <c r="Q2637" s="173">
        <f t="shared" si="217"/>
        <v>-0.39814072412302282</v>
      </c>
      <c r="R2637"/>
    </row>
    <row r="2638" spans="1:18" x14ac:dyDescent="0.25">
      <c r="A2638" s="180">
        <v>41695</v>
      </c>
      <c r="B2638">
        <v>2.0495199780000002</v>
      </c>
      <c r="C2638">
        <v>1.50289239521053</v>
      </c>
      <c r="D2638" s="180">
        <v>41695</v>
      </c>
      <c r="E2638" s="173">
        <f t="shared" si="218"/>
        <v>0.36371704623130846</v>
      </c>
      <c r="F2638"/>
      <c r="M2638" s="180">
        <v>41695</v>
      </c>
      <c r="N2638">
        <v>16.840786034000001</v>
      </c>
      <c r="O2638">
        <v>27.8608640164211</v>
      </c>
      <c r="P2638" s="180">
        <v>41695</v>
      </c>
      <c r="Q2638" s="173">
        <f t="shared" si="217"/>
        <v>-0.39553970673436051</v>
      </c>
      <c r="R2638"/>
    </row>
    <row r="2639" spans="1:18" x14ac:dyDescent="0.25">
      <c r="A2639" s="180">
        <v>41694</v>
      </c>
      <c r="B2639">
        <v>2.0745431870000002</v>
      </c>
      <c r="C2639">
        <v>1.5080208538947399</v>
      </c>
      <c r="D2639" s="180">
        <v>41694</v>
      </c>
      <c r="E2639" s="173">
        <f t="shared" si="218"/>
        <v>0.37567274460569466</v>
      </c>
      <c r="F2639"/>
      <c r="M2639" s="180">
        <v>41694</v>
      </c>
      <c r="N2639">
        <v>17.046400282</v>
      </c>
      <c r="O2639">
        <v>27.979098855526299</v>
      </c>
      <c r="P2639" s="180">
        <v>41694</v>
      </c>
      <c r="Q2639" s="173">
        <f t="shared" si="217"/>
        <v>-0.39074519983573108</v>
      </c>
      <c r="R2639"/>
    </row>
    <row r="2640" spans="1:18" x14ac:dyDescent="0.25">
      <c r="A2640" s="180">
        <v>41691</v>
      </c>
      <c r="B2640">
        <v>2.0423704890000001</v>
      </c>
      <c r="C2640">
        <v>1.49145087521053</v>
      </c>
      <c r="D2640" s="180">
        <v>41691</v>
      </c>
      <c r="E2640" s="173">
        <f t="shared" si="218"/>
        <v>0.36938502162312481</v>
      </c>
      <c r="F2640"/>
      <c r="M2640" s="180">
        <v>41691</v>
      </c>
      <c r="N2640">
        <v>16.782039105999999</v>
      </c>
      <c r="O2640">
        <v>27.564683817105301</v>
      </c>
      <c r="P2640" s="180">
        <v>41691</v>
      </c>
      <c r="Q2640" s="173">
        <f t="shared" si="217"/>
        <v>-0.39117607089743278</v>
      </c>
      <c r="R2640"/>
    </row>
    <row r="2641" spans="1:18" x14ac:dyDescent="0.25">
      <c r="A2641" s="180">
        <v>41690</v>
      </c>
      <c r="B2641">
        <v>2.0322420480000001</v>
      </c>
      <c r="C2641">
        <v>1.4793977097894699</v>
      </c>
      <c r="D2641" s="180">
        <v>41690</v>
      </c>
      <c r="E2641" s="173">
        <f t="shared" si="218"/>
        <v>0.37369554823037027</v>
      </c>
      <c r="F2641"/>
      <c r="M2641" s="180">
        <v>41690</v>
      </c>
      <c r="N2641">
        <v>16.698814291000001</v>
      </c>
      <c r="O2641">
        <v>27.423639094736799</v>
      </c>
      <c r="P2641" s="180">
        <v>41690</v>
      </c>
      <c r="Q2641" s="173">
        <f t="shared" si="217"/>
        <v>-0.39107956339008004</v>
      </c>
      <c r="R2641"/>
    </row>
    <row r="2642" spans="1:18" x14ac:dyDescent="0.25">
      <c r="A2642" s="180">
        <v>41689</v>
      </c>
      <c r="B2642">
        <v>2.0179430709999999</v>
      </c>
      <c r="C2642">
        <v>1.4763317774736799</v>
      </c>
      <c r="D2642" s="180">
        <v>41689</v>
      </c>
      <c r="E2642" s="173">
        <f t="shared" si="218"/>
        <v>0.36686285683908598</v>
      </c>
      <c r="F2642"/>
      <c r="M2642" s="180">
        <v>41689</v>
      </c>
      <c r="N2642">
        <v>16.581320434999999</v>
      </c>
      <c r="O2642">
        <v>27.345796418684198</v>
      </c>
      <c r="P2642" s="180">
        <v>41689</v>
      </c>
      <c r="Q2642" s="173">
        <f t="shared" si="217"/>
        <v>-0.39364280413969949</v>
      </c>
      <c r="R2642"/>
    </row>
    <row r="2643" spans="1:18" x14ac:dyDescent="0.25">
      <c r="A2643" s="180">
        <v>41688</v>
      </c>
      <c r="B2643">
        <v>2.0751389769999999</v>
      </c>
      <c r="C2643">
        <v>1.5228682460526299</v>
      </c>
      <c r="D2643" s="180">
        <v>41688</v>
      </c>
      <c r="E2643" s="173">
        <f t="shared" si="218"/>
        <v>0.36265168203414211</v>
      </c>
      <c r="F2643"/>
      <c r="M2643" s="180">
        <v>41688</v>
      </c>
      <c r="N2643">
        <v>17.051295859</v>
      </c>
      <c r="O2643">
        <v>28.191130064526298</v>
      </c>
      <c r="P2643" s="180">
        <v>41688</v>
      </c>
      <c r="Q2643" s="173">
        <f t="shared" si="217"/>
        <v>-0.39515387215867126</v>
      </c>
      <c r="R2643"/>
    </row>
    <row r="2644" spans="1:18" x14ac:dyDescent="0.25">
      <c r="A2644" s="180">
        <v>41684</v>
      </c>
      <c r="B2644">
        <v>2.0775221400000001</v>
      </c>
      <c r="C2644">
        <v>1.5148250977894699</v>
      </c>
      <c r="D2644" s="180">
        <v>41684</v>
      </c>
      <c r="E2644" s="173">
        <f t="shared" si="218"/>
        <v>0.37146007353037247</v>
      </c>
      <c r="F2644"/>
      <c r="M2644" s="180">
        <v>41684</v>
      </c>
      <c r="N2644">
        <v>17.070878169</v>
      </c>
      <c r="O2644">
        <v>28.151467055421001</v>
      </c>
      <c r="P2644" s="180">
        <v>41684</v>
      </c>
      <c r="Q2644" s="173">
        <f t="shared" si="217"/>
        <v>-0.39360609038978173</v>
      </c>
      <c r="R2644"/>
    </row>
    <row r="2645" spans="1:18" x14ac:dyDescent="0.25">
      <c r="A2645" s="180">
        <v>41683</v>
      </c>
      <c r="B2645">
        <v>2.0757347679999998</v>
      </c>
      <c r="C2645">
        <v>1.507682814</v>
      </c>
      <c r="D2645" s="180">
        <v>41683</v>
      </c>
      <c r="E2645" s="173">
        <f t="shared" si="218"/>
        <v>0.3767715256320483</v>
      </c>
      <c r="F2645"/>
      <c r="M2645" s="180">
        <v>41683</v>
      </c>
      <c r="N2645">
        <v>17.056191436999999</v>
      </c>
      <c r="O2645">
        <v>28.0957597402105</v>
      </c>
      <c r="P2645" s="180">
        <v>41683</v>
      </c>
      <c r="Q2645" s="173">
        <f t="shared" si="217"/>
        <v>-0.39292649158765158</v>
      </c>
      <c r="R2645"/>
    </row>
    <row r="2646" spans="1:18" x14ac:dyDescent="0.25">
      <c r="A2646" s="180">
        <v>41682</v>
      </c>
      <c r="B2646">
        <v>2.06024421</v>
      </c>
      <c r="C2646">
        <v>1.5054357404210501</v>
      </c>
      <c r="D2646" s="180">
        <v>41682</v>
      </c>
      <c r="E2646" s="173">
        <f t="shared" si="218"/>
        <v>0.36853679946762619</v>
      </c>
      <c r="F2646"/>
      <c r="M2646" s="180">
        <v>41682</v>
      </c>
      <c r="N2646">
        <v>16.928906426000001</v>
      </c>
      <c r="O2646">
        <v>27.9847236898947</v>
      </c>
      <c r="P2646" s="180">
        <v>41682</v>
      </c>
      <c r="Q2646" s="173">
        <f t="shared" si="217"/>
        <v>-0.39506615775116483</v>
      </c>
      <c r="R2646"/>
    </row>
    <row r="2647" spans="1:18" x14ac:dyDescent="0.25">
      <c r="A2647" s="180">
        <v>41681</v>
      </c>
      <c r="B2647">
        <v>2.0459452339999999</v>
      </c>
      <c r="C2647">
        <v>1.50174676326316</v>
      </c>
      <c r="D2647" s="180">
        <v>41681</v>
      </c>
      <c r="E2647" s="173">
        <f t="shared" si="218"/>
        <v>0.36237698928303053</v>
      </c>
      <c r="F2647"/>
      <c r="M2647" s="180">
        <v>41681</v>
      </c>
      <c r="N2647">
        <v>16.811412570000002</v>
      </c>
      <c r="O2647">
        <v>27.884443868999998</v>
      </c>
      <c r="P2647" s="180">
        <v>41681</v>
      </c>
      <c r="Q2647" s="173">
        <f t="shared" si="217"/>
        <v>-0.39710425465254584</v>
      </c>
      <c r="R2647"/>
    </row>
    <row r="2648" spans="1:18" x14ac:dyDescent="0.25">
      <c r="A2648" s="180">
        <v>41680</v>
      </c>
      <c r="B2648">
        <v>2.0084104200000001</v>
      </c>
      <c r="C2648">
        <v>1.4792261797894699</v>
      </c>
      <c r="D2648" s="180">
        <v>41680</v>
      </c>
      <c r="E2648" s="173">
        <f t="shared" si="218"/>
        <v>0.3577439660281338</v>
      </c>
      <c r="F2648"/>
      <c r="M2648" s="180">
        <v>41680</v>
      </c>
      <c r="N2648">
        <v>16.502991198</v>
      </c>
      <c r="O2648">
        <v>27.522657330473699</v>
      </c>
      <c r="P2648" s="180">
        <v>41680</v>
      </c>
      <c r="Q2648" s="173">
        <f t="shared" si="217"/>
        <v>-0.40038525350793358</v>
      </c>
      <c r="R2648"/>
    </row>
    <row r="2649" spans="1:18" x14ac:dyDescent="0.25">
      <c r="A2649" s="180">
        <v>41677</v>
      </c>
      <c r="B2649">
        <v>1.99113249</v>
      </c>
      <c r="C2649">
        <v>1.4769502245789501</v>
      </c>
      <c r="D2649" s="180">
        <v>41677</v>
      </c>
      <c r="E2649" s="173">
        <f t="shared" si="218"/>
        <v>0.34813784301203066</v>
      </c>
      <c r="F2649"/>
      <c r="M2649" s="180">
        <v>41677</v>
      </c>
      <c r="N2649">
        <v>16.361019455000001</v>
      </c>
      <c r="O2649">
        <v>27.418472072894701</v>
      </c>
      <c r="P2649" s="180">
        <v>41677</v>
      </c>
      <c r="Q2649" s="173">
        <f t="shared" si="217"/>
        <v>-0.40328478510755</v>
      </c>
      <c r="R2649"/>
    </row>
    <row r="2650" spans="1:18" x14ac:dyDescent="0.25">
      <c r="A2650" s="180">
        <v>41676</v>
      </c>
      <c r="B2650">
        <v>1.9917282810000001</v>
      </c>
      <c r="C2650">
        <v>1.4721466537894701</v>
      </c>
      <c r="D2650" s="180">
        <v>41676</v>
      </c>
      <c r="E2650" s="173">
        <f t="shared" si="218"/>
        <v>0.35294148573653911</v>
      </c>
      <c r="F2650"/>
      <c r="M2650" s="180">
        <v>41676</v>
      </c>
      <c r="N2650">
        <v>16.365915032</v>
      </c>
      <c r="O2650">
        <v>27.280425504368399</v>
      </c>
      <c r="P2650" s="180">
        <v>41676</v>
      </c>
      <c r="Q2650" s="173">
        <f t="shared" si="217"/>
        <v>-0.40008578570816883</v>
      </c>
      <c r="R2650"/>
    </row>
    <row r="2651" spans="1:18" x14ac:dyDescent="0.25">
      <c r="A2651" s="180">
        <v>41675</v>
      </c>
      <c r="B2651">
        <v>1.978025095</v>
      </c>
      <c r="C2651">
        <v>1.4574406271578899</v>
      </c>
      <c r="D2651" s="180">
        <v>41675</v>
      </c>
      <c r="E2651" s="173">
        <f t="shared" si="218"/>
        <v>0.35719085782402393</v>
      </c>
      <c r="F2651"/>
      <c r="M2651" s="180">
        <v>41675</v>
      </c>
      <c r="N2651">
        <v>16.253316754</v>
      </c>
      <c r="O2651">
        <v>26.952402652263199</v>
      </c>
      <c r="P2651" s="180">
        <v>41675</v>
      </c>
      <c r="Q2651" s="173">
        <f t="shared" si="217"/>
        <v>-0.39696223139367481</v>
      </c>
      <c r="R2651"/>
    </row>
    <row r="2652" spans="1:18" x14ac:dyDescent="0.25">
      <c r="A2652" s="180">
        <v>41674</v>
      </c>
      <c r="B2652">
        <v>1.9917282810000001</v>
      </c>
      <c r="C2652">
        <v>1.46535009094737</v>
      </c>
      <c r="D2652" s="180">
        <v>41674</v>
      </c>
      <c r="E2652" s="173">
        <f t="shared" si="218"/>
        <v>0.35921667682316039</v>
      </c>
      <c r="F2652"/>
      <c r="M2652" s="180">
        <v>41674</v>
      </c>
      <c r="N2652">
        <v>16.365915032</v>
      </c>
      <c r="O2652">
        <v>27.1389383276316</v>
      </c>
      <c r="P2652" s="180">
        <v>41674</v>
      </c>
      <c r="Q2652" s="173">
        <f t="shared" si="217"/>
        <v>-0.39695817004982137</v>
      </c>
      <c r="R2652"/>
    </row>
    <row r="2653" spans="1:18" x14ac:dyDescent="0.25">
      <c r="A2653" s="180">
        <v>41673</v>
      </c>
      <c r="B2653">
        <v>1.890443863</v>
      </c>
      <c r="C2653">
        <v>1.4449956360526299</v>
      </c>
      <c r="D2653" s="180">
        <v>41673</v>
      </c>
      <c r="E2653" s="173">
        <f t="shared" si="218"/>
        <v>0.30826960015202831</v>
      </c>
      <c r="F2653"/>
      <c r="M2653" s="180">
        <v>41673</v>
      </c>
      <c r="N2653">
        <v>15.533666885000001</v>
      </c>
      <c r="O2653">
        <v>26.791924621842099</v>
      </c>
      <c r="P2653" s="180">
        <v>41673</v>
      </c>
      <c r="Q2653" s="173">
        <f t="shared" si="217"/>
        <v>-0.42021086188275597</v>
      </c>
      <c r="R2653"/>
    </row>
    <row r="2654" spans="1:18" x14ac:dyDescent="0.25">
      <c r="A2654" s="180">
        <v>41670</v>
      </c>
      <c r="B2654">
        <v>1.993515653</v>
      </c>
      <c r="C2654">
        <v>1.5075670946842099</v>
      </c>
      <c r="D2654" s="180">
        <v>41670</v>
      </c>
      <c r="E2654" s="173">
        <f t="shared" si="218"/>
        <v>0.32233958941481256</v>
      </c>
      <c r="F2654"/>
      <c r="M2654" s="180">
        <v>41670</v>
      </c>
      <c r="N2654">
        <v>16.380601764000001</v>
      </c>
      <c r="O2654">
        <v>28.003491913631599</v>
      </c>
      <c r="P2654" s="180">
        <v>41670</v>
      </c>
      <c r="Q2654" s="173">
        <f t="shared" si="217"/>
        <v>-0.41505145806383464</v>
      </c>
      <c r="R2654"/>
    </row>
    <row r="2655" spans="1:18" x14ac:dyDescent="0.25">
      <c r="A2655" s="180">
        <v>41669</v>
      </c>
      <c r="B2655">
        <v>2.054286303</v>
      </c>
      <c r="C2655">
        <v>1.5298197382105301</v>
      </c>
      <c r="D2655" s="180">
        <v>41669</v>
      </c>
      <c r="E2655" s="173">
        <f t="shared" si="218"/>
        <v>0.34282899592010241</v>
      </c>
      <c r="F2655"/>
      <c r="M2655" s="180">
        <v>41669</v>
      </c>
      <c r="N2655">
        <v>16.879950653000002</v>
      </c>
      <c r="O2655">
        <v>28.506901811842098</v>
      </c>
      <c r="P2655" s="180">
        <v>41669</v>
      </c>
      <c r="Q2655" s="173">
        <f t="shared" si="217"/>
        <v>-0.40786442650222082</v>
      </c>
      <c r="R2655"/>
    </row>
    <row r="2656" spans="1:18" x14ac:dyDescent="0.25">
      <c r="A2656" s="180">
        <v>41668</v>
      </c>
      <c r="B2656">
        <v>2.0405831170000002</v>
      </c>
      <c r="C2656">
        <v>1.50186630373684</v>
      </c>
      <c r="D2656" s="180">
        <v>41668</v>
      </c>
      <c r="E2656" s="173">
        <f t="shared" si="218"/>
        <v>0.35869824892053448</v>
      </c>
      <c r="F2656"/>
      <c r="M2656" s="180">
        <v>41668</v>
      </c>
      <c r="N2656">
        <v>16.767352374000001</v>
      </c>
      <c r="O2656">
        <v>27.967239730842099</v>
      </c>
      <c r="P2656" s="180">
        <v>41668</v>
      </c>
      <c r="Q2656" s="173">
        <f t="shared" si="217"/>
        <v>-0.40046452437316976</v>
      </c>
      <c r="R2656"/>
    </row>
    <row r="2657" spans="1:18" x14ac:dyDescent="0.25">
      <c r="A2657" s="180">
        <v>41667</v>
      </c>
      <c r="B2657">
        <v>2.0799053029999999</v>
      </c>
      <c r="C2657">
        <v>1.52856484373684</v>
      </c>
      <c r="D2657" s="180">
        <v>41667</v>
      </c>
      <c r="E2657" s="173">
        <f t="shared" si="218"/>
        <v>0.36069157387874579</v>
      </c>
      <c r="F2657"/>
      <c r="M2657" s="180">
        <v>41667</v>
      </c>
      <c r="N2657">
        <v>17.090460478000001</v>
      </c>
      <c r="O2657">
        <v>28.332972254263201</v>
      </c>
      <c r="P2657" s="180">
        <v>41667</v>
      </c>
      <c r="Q2657" s="173">
        <f t="shared" si="217"/>
        <v>-0.39679959008083115</v>
      </c>
      <c r="R2657"/>
    </row>
    <row r="2658" spans="1:18" x14ac:dyDescent="0.25">
      <c r="A2658" s="180">
        <v>41666</v>
      </c>
      <c r="B2658">
        <v>2.0608400009999999</v>
      </c>
      <c r="C2658">
        <v>1.521693567</v>
      </c>
      <c r="D2658" s="180">
        <v>41666</v>
      </c>
      <c r="E2658" s="173">
        <f t="shared" si="218"/>
        <v>0.35430683660109069</v>
      </c>
      <c r="F2658"/>
      <c r="M2658" s="180">
        <v>41666</v>
      </c>
      <c r="N2658">
        <v>16.933802003</v>
      </c>
      <c r="O2658">
        <v>28.0853777232632</v>
      </c>
      <c r="P2658" s="180">
        <v>41666</v>
      </c>
      <c r="Q2658" s="173">
        <f t="shared" si="217"/>
        <v>-0.39705984481121354</v>
      </c>
      <c r="R2658"/>
    </row>
    <row r="2659" spans="1:18" x14ac:dyDescent="0.25">
      <c r="A2659" s="180">
        <v>41663</v>
      </c>
      <c r="B2659">
        <v>2.1287601399999998</v>
      </c>
      <c r="C2659">
        <v>1.53743162115789</v>
      </c>
      <c r="D2659" s="180">
        <v>41663</v>
      </c>
      <c r="E2659" s="173">
        <f t="shared" si="218"/>
        <v>0.38462102034610224</v>
      </c>
      <c r="F2659"/>
      <c r="M2659" s="180">
        <v>41663</v>
      </c>
      <c r="N2659">
        <v>17.491897819999998</v>
      </c>
      <c r="O2659">
        <v>28.450747943210501</v>
      </c>
      <c r="P2659" s="180">
        <v>41663</v>
      </c>
      <c r="Q2659" s="173">
        <f t="shared" si="217"/>
        <v>-0.38518671442610447</v>
      </c>
      <c r="R2659"/>
    </row>
    <row r="2660" spans="1:18" x14ac:dyDescent="0.25">
      <c r="A2660" s="180">
        <v>41662</v>
      </c>
      <c r="B2660">
        <v>2.1835728830000001</v>
      </c>
      <c r="C2660">
        <v>1.56256404557895</v>
      </c>
      <c r="D2660" s="180">
        <v>41662</v>
      </c>
      <c r="E2660" s="173">
        <f t="shared" si="218"/>
        <v>0.3974293656494306</v>
      </c>
      <c r="F2660"/>
      <c r="M2660" s="180">
        <v>41662</v>
      </c>
      <c r="N2660">
        <v>17.942290933999999</v>
      </c>
      <c r="O2660">
        <v>28.981270121842101</v>
      </c>
      <c r="P2660" s="180">
        <v>41662</v>
      </c>
      <c r="Q2660" s="173">
        <f t="shared" si="217"/>
        <v>-0.38090046231350072</v>
      </c>
      <c r="R2660"/>
    </row>
    <row r="2661" spans="1:18" x14ac:dyDescent="0.25">
      <c r="A2661" s="180">
        <v>41661</v>
      </c>
      <c r="B2661">
        <v>2.169273907</v>
      </c>
      <c r="C2661">
        <v>1.5829991632631599</v>
      </c>
      <c r="D2661" s="180">
        <v>41661</v>
      </c>
      <c r="E2661" s="173">
        <f t="shared" si="218"/>
        <v>0.37035695112327549</v>
      </c>
      <c r="F2661"/>
      <c r="M2661" s="180">
        <v>41661</v>
      </c>
      <c r="N2661">
        <v>17.824797078</v>
      </c>
      <c r="O2661">
        <v>29.375706602736798</v>
      </c>
      <c r="P2661" s="180">
        <v>41661</v>
      </c>
      <c r="Q2661" s="173">
        <f t="shared" si="217"/>
        <v>-0.3932129933398999</v>
      </c>
      <c r="R2661"/>
    </row>
    <row r="2662" spans="1:18" x14ac:dyDescent="0.25">
      <c r="A2662" s="180">
        <v>41660</v>
      </c>
      <c r="B2662">
        <v>2.12935593</v>
      </c>
      <c r="C2662">
        <v>1.57340728210526</v>
      </c>
      <c r="D2662" s="180">
        <v>41660</v>
      </c>
      <c r="E2662" s="173">
        <f t="shared" si="218"/>
        <v>0.35334058397827306</v>
      </c>
      <c r="F2662"/>
      <c r="M2662" s="180">
        <v>41660</v>
      </c>
      <c r="N2662">
        <v>17.496793397000001</v>
      </c>
      <c r="O2662">
        <v>29.217405859105298</v>
      </c>
      <c r="P2662" s="180">
        <v>41660</v>
      </c>
      <c r="Q2662" s="173">
        <f t="shared" si="217"/>
        <v>-0.4011517147903359</v>
      </c>
      <c r="R2662"/>
    </row>
    <row r="2663" spans="1:18" x14ac:dyDescent="0.25">
      <c r="A2663" s="180">
        <v>41656</v>
      </c>
      <c r="B2663">
        <v>2.0745431870000002</v>
      </c>
      <c r="C2663">
        <v>1.5416683936842099</v>
      </c>
      <c r="D2663" s="180">
        <v>41656</v>
      </c>
      <c r="E2663" s="173">
        <f t="shared" si="218"/>
        <v>0.34564812737864464</v>
      </c>
      <c r="F2663"/>
      <c r="M2663" s="180">
        <v>41656</v>
      </c>
      <c r="N2663">
        <v>17.046400282</v>
      </c>
      <c r="O2663">
        <v>28.6288966848421</v>
      </c>
      <c r="P2663" s="180">
        <v>41656</v>
      </c>
      <c r="Q2663" s="173">
        <f t="shared" si="217"/>
        <v>-0.40457362120331331</v>
      </c>
      <c r="R2663"/>
    </row>
    <row r="2664" spans="1:18" x14ac:dyDescent="0.25">
      <c r="A2664" s="180">
        <v>41655</v>
      </c>
      <c r="B2664">
        <v>2.047136815</v>
      </c>
      <c r="C2664">
        <v>1.53230269805263</v>
      </c>
      <c r="D2664" s="180">
        <v>41655</v>
      </c>
      <c r="E2664" s="173">
        <f t="shared" si="218"/>
        <v>0.33598721558192218</v>
      </c>
      <c r="F2664"/>
      <c r="M2664" s="180">
        <v>41655</v>
      </c>
      <c r="N2664">
        <v>16.821203725</v>
      </c>
      <c r="O2664">
        <v>28.4773645603684</v>
      </c>
      <c r="P2664" s="180">
        <v>41655</v>
      </c>
      <c r="Q2664" s="173">
        <f t="shared" si="217"/>
        <v>-0.40931318664193161</v>
      </c>
      <c r="R2664"/>
    </row>
    <row r="2665" spans="1:18" x14ac:dyDescent="0.25">
      <c r="A2665" s="180">
        <v>41654</v>
      </c>
      <c r="B2665">
        <v>2.0608400009999999</v>
      </c>
      <c r="C2665">
        <v>1.5438610165789499</v>
      </c>
      <c r="D2665" s="180">
        <v>41654</v>
      </c>
      <c r="E2665" s="173">
        <f t="shared" si="218"/>
        <v>0.33486109103695522</v>
      </c>
      <c r="F2665"/>
      <c r="M2665" s="180">
        <v>41654</v>
      </c>
      <c r="N2665">
        <v>16.933802003</v>
      </c>
      <c r="O2665">
        <v>28.930095526526301</v>
      </c>
      <c r="P2665" s="180">
        <v>41654</v>
      </c>
      <c r="Q2665" s="173">
        <f t="shared" si="217"/>
        <v>-0.41466484313979457</v>
      </c>
      <c r="R2665"/>
    </row>
    <row r="2666" spans="1:18" x14ac:dyDescent="0.25">
      <c r="A2666" s="180">
        <v>41653</v>
      </c>
      <c r="B2666">
        <v>2.0578610469999998</v>
      </c>
      <c r="C2666">
        <v>1.5371469727368401</v>
      </c>
      <c r="D2666" s="180">
        <v>41653</v>
      </c>
      <c r="E2666" s="173">
        <f t="shared" si="218"/>
        <v>0.33875360228960105</v>
      </c>
      <c r="F2666"/>
      <c r="M2666" s="180">
        <v>41653</v>
      </c>
      <c r="N2666">
        <v>16.909324117000001</v>
      </c>
      <c r="O2666">
        <v>28.839100708894701</v>
      </c>
      <c r="P2666" s="180">
        <v>41653</v>
      </c>
      <c r="Q2666" s="173">
        <f t="shared" si="217"/>
        <v>-0.41366673365842016</v>
      </c>
      <c r="R2666"/>
    </row>
    <row r="2667" spans="1:18" x14ac:dyDescent="0.25">
      <c r="A2667" s="180">
        <v>41652</v>
      </c>
      <c r="B2667">
        <v>2.014964118</v>
      </c>
      <c r="C2667">
        <v>1.53074271115789</v>
      </c>
      <c r="D2667" s="180">
        <v>41652</v>
      </c>
      <c r="E2667" s="173">
        <f t="shared" si="218"/>
        <v>0.31633102239358923</v>
      </c>
      <c r="F2667"/>
      <c r="M2667" s="180">
        <v>41652</v>
      </c>
      <c r="N2667">
        <v>16.556842547999999</v>
      </c>
      <c r="O2667">
        <v>28.692301203473701</v>
      </c>
      <c r="P2667" s="180">
        <v>41652</v>
      </c>
      <c r="Q2667" s="173">
        <f t="shared" si="217"/>
        <v>-0.42295173779942385</v>
      </c>
      <c r="R2667"/>
    </row>
    <row r="2668" spans="1:18" x14ac:dyDescent="0.25">
      <c r="A2668" s="180">
        <v>41649</v>
      </c>
      <c r="B2668">
        <v>2.0346252100000002</v>
      </c>
      <c r="C2668">
        <v>1.54695839131579</v>
      </c>
      <c r="D2668" s="180">
        <v>41649</v>
      </c>
      <c r="E2668" s="173">
        <f t="shared" si="218"/>
        <v>0.31524236296324515</v>
      </c>
      <c r="F2668"/>
      <c r="M2668" s="180">
        <v>41649</v>
      </c>
      <c r="N2668">
        <v>16.718396600999998</v>
      </c>
      <c r="O2668">
        <v>29.0573344658421</v>
      </c>
      <c r="P2668" s="180">
        <v>41649</v>
      </c>
      <c r="Q2668" s="173">
        <f t="shared" si="217"/>
        <v>-0.42464107915152882</v>
      </c>
      <c r="R2668"/>
    </row>
    <row r="2669" spans="1:18" x14ac:dyDescent="0.25">
      <c r="A2669" s="180">
        <v>41648</v>
      </c>
      <c r="B2669">
        <v>2.0483283960000001</v>
      </c>
      <c r="C2669">
        <v>1.55203726284211</v>
      </c>
      <c r="D2669" s="180">
        <v>41648</v>
      </c>
      <c r="E2669" s="173">
        <f t="shared" si="218"/>
        <v>0.31976753718469075</v>
      </c>
      <c r="F2669"/>
      <c r="M2669" s="180">
        <v>41648</v>
      </c>
      <c r="N2669">
        <v>16.830994878999999</v>
      </c>
      <c r="O2669">
        <v>29.066114468105301</v>
      </c>
      <c r="P2669" s="180">
        <v>41648</v>
      </c>
      <c r="Q2669" s="173">
        <f t="shared" si="217"/>
        <v>-0.42094101027955039</v>
      </c>
      <c r="R2669"/>
    </row>
    <row r="2670" spans="1:18" x14ac:dyDescent="0.25">
      <c r="A2670" s="180">
        <v>41647</v>
      </c>
      <c r="B2670">
        <v>2.0465410240000002</v>
      </c>
      <c r="C2670">
        <v>1.5393976571052601</v>
      </c>
      <c r="D2670" s="180">
        <v>41647</v>
      </c>
      <c r="E2670" s="173">
        <f t="shared" si="218"/>
        <v>0.32944273011847441</v>
      </c>
      <c r="F2670"/>
      <c r="M2670" s="180">
        <v>41647</v>
      </c>
      <c r="N2670">
        <v>16.816308147000001</v>
      </c>
      <c r="O2670">
        <v>28.7738221032632</v>
      </c>
      <c r="P2670" s="180">
        <v>41647</v>
      </c>
      <c r="Q2670" s="173">
        <f t="shared" si="217"/>
        <v>-0.41556919040335327</v>
      </c>
      <c r="R2670"/>
    </row>
    <row r="2671" spans="1:18" x14ac:dyDescent="0.25">
      <c r="A2671" s="180">
        <v>41646</v>
      </c>
      <c r="B2671">
        <v>2.0548820939999999</v>
      </c>
      <c r="C2671">
        <v>1.5364721586315799</v>
      </c>
      <c r="D2671" s="180">
        <v>41646</v>
      </c>
      <c r="E2671" s="173">
        <f t="shared" si="218"/>
        <v>0.33740275243915169</v>
      </c>
      <c r="F2671"/>
      <c r="M2671" s="180">
        <v>41646</v>
      </c>
      <c r="N2671">
        <v>16.884846230000001</v>
      </c>
      <c r="O2671">
        <v>28.4586465230526</v>
      </c>
      <c r="P2671" s="180">
        <v>41646</v>
      </c>
      <c r="Q2671" s="173">
        <f t="shared" si="217"/>
        <v>-0.40668836037853645</v>
      </c>
      <c r="R2671"/>
    </row>
    <row r="2672" spans="1:18" x14ac:dyDescent="0.25">
      <c r="A2672" s="180">
        <v>41645</v>
      </c>
      <c r="B2672">
        <v>2.041178908</v>
      </c>
      <c r="C2672">
        <v>1.51573883710526</v>
      </c>
      <c r="D2672" s="180">
        <v>41645</v>
      </c>
      <c r="E2672" s="173">
        <f t="shared" si="218"/>
        <v>0.34665607163449025</v>
      </c>
      <c r="F2672"/>
      <c r="M2672" s="180">
        <v>41645</v>
      </c>
      <c r="N2672">
        <v>16.772247951000001</v>
      </c>
      <c r="O2672">
        <v>28.063102038315801</v>
      </c>
      <c r="P2672" s="180">
        <v>41645</v>
      </c>
      <c r="Q2672" s="173">
        <f t="shared" si="217"/>
        <v>-0.40233806198259536</v>
      </c>
      <c r="R2672"/>
    </row>
    <row r="2673" spans="1:18" x14ac:dyDescent="0.25">
      <c r="A2673" s="180">
        <v>41642</v>
      </c>
      <c r="B2673">
        <v>2.0614357920000002</v>
      </c>
      <c r="C2673">
        <v>1.5236753594210499</v>
      </c>
      <c r="D2673" s="180">
        <v>41642</v>
      </c>
      <c r="E2673" s="173">
        <f t="shared" si="218"/>
        <v>0.35293635829569547</v>
      </c>
      <c r="F2673"/>
      <c r="M2673" s="180">
        <v>41642</v>
      </c>
      <c r="N2673">
        <v>16.938697581</v>
      </c>
      <c r="O2673">
        <v>28.1449986846842</v>
      </c>
      <c r="P2673" s="180">
        <v>41642</v>
      </c>
      <c r="Q2673" s="173">
        <f t="shared" si="217"/>
        <v>-0.39816314185093166</v>
      </c>
      <c r="R2673"/>
    </row>
    <row r="2674" spans="1:18" x14ac:dyDescent="0.25">
      <c r="A2674" s="180">
        <v>41641</v>
      </c>
      <c r="B2674">
        <v>2.0501157679999999</v>
      </c>
      <c r="C2674">
        <v>1.51853736410526</v>
      </c>
      <c r="D2674" s="180">
        <v>41641</v>
      </c>
      <c r="E2674" s="173">
        <f t="shared" si="218"/>
        <v>0.35005948253894442</v>
      </c>
      <c r="F2674"/>
      <c r="M2674" s="180">
        <v>41641</v>
      </c>
      <c r="N2674">
        <v>16.845681611</v>
      </c>
      <c r="O2674">
        <v>28.005004858105298</v>
      </c>
      <c r="P2674" s="180">
        <v>41641</v>
      </c>
      <c r="Q2674" s="173">
        <f t="shared" si="217"/>
        <v>-0.39847603325358938</v>
      </c>
      <c r="R2674"/>
    </row>
    <row r="2675" spans="1:18" x14ac:dyDescent="0.25">
      <c r="A2675" s="180">
        <v>41639</v>
      </c>
      <c r="B2675">
        <v>2.0834800470000001</v>
      </c>
      <c r="C2675">
        <v>1.5406291265263199</v>
      </c>
      <c r="D2675" s="180">
        <v>41639</v>
      </c>
      <c r="E2675" s="173">
        <f t="shared" si="218"/>
        <v>0.35235665166064628</v>
      </c>
      <c r="F2675"/>
      <c r="M2675" s="180">
        <v>41639</v>
      </c>
      <c r="N2675">
        <v>17.119833942</v>
      </c>
      <c r="O2675">
        <v>28.331458077368399</v>
      </c>
      <c r="P2675" s="180">
        <v>41639</v>
      </c>
      <c r="Q2675" s="173">
        <f t="shared" si="217"/>
        <v>-0.39573057287596558</v>
      </c>
      <c r="R2675"/>
    </row>
    <row r="2676" spans="1:18" x14ac:dyDescent="0.25">
      <c r="A2676" s="180">
        <v>41638</v>
      </c>
      <c r="B2676">
        <v>2.0834800470000001</v>
      </c>
      <c r="C2676">
        <v>1.5380373324210499</v>
      </c>
      <c r="D2676" s="180">
        <v>41638</v>
      </c>
      <c r="E2676" s="173">
        <f t="shared" si="218"/>
        <v>0.354635549528801</v>
      </c>
      <c r="F2676"/>
      <c r="M2676" s="180">
        <v>41638</v>
      </c>
      <c r="N2676">
        <v>17.119833942</v>
      </c>
      <c r="O2676">
        <v>28.287653618894701</v>
      </c>
      <c r="P2676" s="180">
        <v>41638</v>
      </c>
      <c r="Q2676" s="173">
        <f t="shared" si="217"/>
        <v>-0.39479483973301949</v>
      </c>
      <c r="R2676"/>
    </row>
    <row r="2677" spans="1:18" x14ac:dyDescent="0.25">
      <c r="A2677" s="180">
        <v>41635</v>
      </c>
      <c r="B2677">
        <v>2.0870547909999999</v>
      </c>
      <c r="C2677">
        <v>1.5411652548947401</v>
      </c>
      <c r="D2677" s="180">
        <v>41635</v>
      </c>
      <c r="E2677" s="173">
        <f t="shared" si="218"/>
        <v>0.35420571179600302</v>
      </c>
      <c r="F2677"/>
      <c r="M2677" s="180">
        <v>41635</v>
      </c>
      <c r="N2677">
        <v>17.149207405999999</v>
      </c>
      <c r="O2677">
        <v>28.338893736263199</v>
      </c>
      <c r="P2677" s="180">
        <v>41635</v>
      </c>
      <c r="Q2677" s="173">
        <f t="shared" si="217"/>
        <v>-0.39485261613951361</v>
      </c>
      <c r="R2677"/>
    </row>
    <row r="2678" spans="1:18" x14ac:dyDescent="0.25">
      <c r="A2678" s="180">
        <v>41634</v>
      </c>
      <c r="B2678">
        <v>2.0888421629999998</v>
      </c>
      <c r="C2678">
        <v>1.5459713974210501</v>
      </c>
      <c r="D2678" s="180">
        <v>41634</v>
      </c>
      <c r="E2678" s="173">
        <f t="shared" si="218"/>
        <v>0.35115188190709923</v>
      </c>
      <c r="F2678"/>
      <c r="M2678" s="180">
        <v>41634</v>
      </c>
      <c r="N2678">
        <v>17.163894138</v>
      </c>
      <c r="O2678">
        <v>28.3742852013158</v>
      </c>
      <c r="P2678" s="180">
        <v>41634</v>
      </c>
      <c r="Q2678" s="173">
        <f t="shared" si="217"/>
        <v>-0.39508981402625576</v>
      </c>
      <c r="R2678"/>
    </row>
    <row r="2679" spans="1:18" x14ac:dyDescent="0.25">
      <c r="A2679" s="180">
        <v>41632</v>
      </c>
      <c r="B2679">
        <v>2.09420428</v>
      </c>
      <c r="C2679">
        <v>1.54641412863158</v>
      </c>
      <c r="D2679" s="180">
        <v>41632</v>
      </c>
      <c r="E2679" s="173">
        <f t="shared" si="218"/>
        <v>0.3542325055275839</v>
      </c>
      <c r="F2679"/>
      <c r="M2679" s="180">
        <v>41632</v>
      </c>
      <c r="N2679">
        <v>17.207954334</v>
      </c>
      <c r="O2679">
        <v>28.433505768789502</v>
      </c>
      <c r="P2679" s="180">
        <v>41632</v>
      </c>
      <c r="Q2679" s="173">
        <f t="shared" si="217"/>
        <v>-0.39480011807447996</v>
      </c>
      <c r="R2679"/>
    </row>
    <row r="2680" spans="1:18" x14ac:dyDescent="0.25">
      <c r="A2680" s="180">
        <v>41631</v>
      </c>
      <c r="B2680">
        <v>2.088246373</v>
      </c>
      <c r="C2680">
        <v>1.54733154515789</v>
      </c>
      <c r="D2680" s="180">
        <v>41631</v>
      </c>
      <c r="E2680" s="173">
        <f t="shared" si="218"/>
        <v>0.34957913805532548</v>
      </c>
      <c r="F2680"/>
      <c r="M2680" s="180">
        <v>41631</v>
      </c>
      <c r="N2680">
        <v>17.158998561000001</v>
      </c>
      <c r="O2680">
        <v>28.431339046473699</v>
      </c>
      <c r="P2680" s="180">
        <v>41631</v>
      </c>
      <c r="Q2680" s="173">
        <f t="shared" si="217"/>
        <v>-0.39647589116530874</v>
      </c>
      <c r="R2680"/>
    </row>
    <row r="2681" spans="1:18" x14ac:dyDescent="0.25">
      <c r="A2681" s="180">
        <v>41628</v>
      </c>
      <c r="B2681">
        <v>2.054286303</v>
      </c>
      <c r="C2681">
        <v>1.5214407655789499</v>
      </c>
      <c r="D2681" s="180">
        <v>41628</v>
      </c>
      <c r="E2681" s="173">
        <f t="shared" si="218"/>
        <v>0.35022430677298683</v>
      </c>
      <c r="F2681"/>
      <c r="M2681" s="180">
        <v>41628</v>
      </c>
      <c r="N2681">
        <v>16.879950653000002</v>
      </c>
      <c r="O2681">
        <v>27.864142807578901</v>
      </c>
      <c r="P2681" s="180">
        <v>41628</v>
      </c>
      <c r="Q2681" s="173">
        <f t="shared" si="217"/>
        <v>-0.39420527774467395</v>
      </c>
      <c r="R2681"/>
    </row>
    <row r="2682" spans="1:18" x14ac:dyDescent="0.25">
      <c r="A2682" s="180">
        <v>41627</v>
      </c>
      <c r="B2682">
        <v>2.0393915360000001</v>
      </c>
      <c r="C2682">
        <v>1.5049236650526301</v>
      </c>
      <c r="D2682" s="180">
        <v>41627</v>
      </c>
      <c r="E2682" s="173">
        <f t="shared" si="218"/>
        <v>0.35514616678493033</v>
      </c>
      <c r="F2682"/>
      <c r="M2682" s="180">
        <v>41627</v>
      </c>
      <c r="N2682">
        <v>16.757561218999999</v>
      </c>
      <c r="O2682">
        <v>27.733790911210502</v>
      </c>
      <c r="P2682" s="180">
        <v>41627</v>
      </c>
      <c r="Q2682" s="173">
        <f t="shared" si="217"/>
        <v>-0.39577098303476826</v>
      </c>
      <c r="R2682"/>
    </row>
    <row r="2683" spans="1:18" x14ac:dyDescent="0.25">
      <c r="A2683" s="180">
        <v>41626</v>
      </c>
      <c r="B2683">
        <v>2.0477326059999998</v>
      </c>
      <c r="C2683">
        <v>1.51296617131579</v>
      </c>
      <c r="D2683" s="180">
        <v>41626</v>
      </c>
      <c r="E2683" s="173">
        <f t="shared" si="218"/>
        <v>0.35345564548818459</v>
      </c>
      <c r="F2683"/>
      <c r="M2683" s="180">
        <v>41626</v>
      </c>
      <c r="N2683">
        <v>16.826099301999999</v>
      </c>
      <c r="O2683">
        <v>27.789428029947398</v>
      </c>
      <c r="P2683" s="180">
        <v>41626</v>
      </c>
      <c r="Q2683" s="173">
        <f t="shared" si="217"/>
        <v>-0.39451437129734085</v>
      </c>
      <c r="R2683"/>
    </row>
    <row r="2684" spans="1:18" x14ac:dyDescent="0.25">
      <c r="A2684" s="180">
        <v>41625</v>
      </c>
      <c r="B2684">
        <v>2.0262841410000001</v>
      </c>
      <c r="C2684">
        <v>1.49267681294737</v>
      </c>
      <c r="D2684" s="180">
        <v>41625</v>
      </c>
      <c r="E2684" s="173">
        <f t="shared" si="218"/>
        <v>0.35748349771642396</v>
      </c>
      <c r="F2684"/>
      <c r="M2684" s="180">
        <v>41625</v>
      </c>
      <c r="N2684">
        <v>16.649858517999998</v>
      </c>
      <c r="O2684">
        <v>27.3995101686316</v>
      </c>
      <c r="P2684" s="180">
        <v>41625</v>
      </c>
      <c r="Q2684" s="173">
        <f t="shared" si="217"/>
        <v>-0.39233006664981801</v>
      </c>
      <c r="R2684"/>
    </row>
    <row r="2685" spans="1:18" x14ac:dyDescent="0.25">
      <c r="A2685" s="180">
        <v>41624</v>
      </c>
      <c r="B2685">
        <v>2.0468389199999999</v>
      </c>
      <c r="C2685">
        <v>1.50202262742105</v>
      </c>
      <c r="D2685" s="180">
        <v>41624</v>
      </c>
      <c r="E2685" s="173">
        <f t="shared" si="218"/>
        <v>0.36272176106587106</v>
      </c>
      <c r="F2685"/>
      <c r="M2685" s="180">
        <v>41624</v>
      </c>
      <c r="N2685">
        <v>16.818755935999999</v>
      </c>
      <c r="O2685">
        <v>27.570608300631601</v>
      </c>
      <c r="P2685" s="180">
        <v>41624</v>
      </c>
      <c r="Q2685" s="173">
        <f t="shared" si="217"/>
        <v>-0.389975159321577</v>
      </c>
      <c r="R2685"/>
    </row>
    <row r="2686" spans="1:18" x14ac:dyDescent="0.25">
      <c r="A2686" s="180">
        <v>41621</v>
      </c>
      <c r="B2686">
        <v>2.0256883499999998</v>
      </c>
      <c r="C2686">
        <v>1.48339859347368</v>
      </c>
      <c r="D2686" s="180">
        <v>41621</v>
      </c>
      <c r="E2686" s="173">
        <f t="shared" si="218"/>
        <v>0.36557251632309956</v>
      </c>
      <c r="F2686"/>
      <c r="M2686" s="180">
        <v>41621</v>
      </c>
      <c r="N2686">
        <v>16.644962939999999</v>
      </c>
      <c r="O2686">
        <v>27.302485610000002</v>
      </c>
      <c r="P2686" s="180">
        <v>41621</v>
      </c>
      <c r="Q2686" s="173">
        <f t="shared" si="217"/>
        <v>-0.39034990521509522</v>
      </c>
      <c r="R2686"/>
    </row>
    <row r="2687" spans="1:18" x14ac:dyDescent="0.25">
      <c r="A2687" s="180">
        <v>41620</v>
      </c>
      <c r="B2687">
        <v>2.044157861</v>
      </c>
      <c r="C2687">
        <v>1.4851666795263201</v>
      </c>
      <c r="D2687" s="180">
        <v>41620</v>
      </c>
      <c r="E2687" s="173">
        <f t="shared" si="218"/>
        <v>0.3763827920324504</v>
      </c>
      <c r="F2687"/>
      <c r="M2687" s="180">
        <v>41620</v>
      </c>
      <c r="N2687">
        <v>16.796725838</v>
      </c>
      <c r="O2687">
        <v>27.279503214315799</v>
      </c>
      <c r="P2687" s="180">
        <v>41620</v>
      </c>
      <c r="Q2687" s="173">
        <f t="shared" ref="Q2687:Q2750" si="219">(N2687-O2687)/O2687</f>
        <v>-0.38427303070587526</v>
      </c>
      <c r="R2687"/>
    </row>
    <row r="2688" spans="1:18" x14ac:dyDescent="0.25">
      <c r="A2688" s="180">
        <v>41619</v>
      </c>
      <c r="B2688">
        <v>2.0203262340000001</v>
      </c>
      <c r="C2688">
        <v>1.47806722</v>
      </c>
      <c r="D2688" s="180">
        <v>41619</v>
      </c>
      <c r="E2688" s="173">
        <f t="shared" ref="E2688:E2751" si="220">(B2688-C2688)/C2688</f>
        <v>0.36687033354274651</v>
      </c>
      <c r="F2688"/>
      <c r="M2688" s="180">
        <v>41619</v>
      </c>
      <c r="N2688">
        <v>16.600902743999999</v>
      </c>
      <c r="O2688">
        <v>27.076803741105302</v>
      </c>
      <c r="P2688" s="180">
        <v>41619</v>
      </c>
      <c r="Q2688" s="173">
        <f t="shared" si="219"/>
        <v>-0.38689577607721237</v>
      </c>
      <c r="R2688"/>
    </row>
    <row r="2689" spans="1:18" x14ac:dyDescent="0.25">
      <c r="A2689" s="180">
        <v>41618</v>
      </c>
      <c r="B2689">
        <v>2.039987327</v>
      </c>
      <c r="C2689">
        <v>1.4991455054210501</v>
      </c>
      <c r="D2689" s="180">
        <v>41618</v>
      </c>
      <c r="E2689" s="173">
        <f t="shared" si="220"/>
        <v>0.36076672986258862</v>
      </c>
      <c r="F2689"/>
      <c r="M2689" s="180">
        <v>41618</v>
      </c>
      <c r="N2689">
        <v>16.762456796999999</v>
      </c>
      <c r="O2689">
        <v>27.482655027421099</v>
      </c>
      <c r="P2689" s="180">
        <v>41618</v>
      </c>
      <c r="Q2689" s="173">
        <f t="shared" si="219"/>
        <v>-0.39007141849013183</v>
      </c>
      <c r="R2689"/>
    </row>
    <row r="2690" spans="1:18" x14ac:dyDescent="0.25">
      <c r="A2690" s="180">
        <v>41617</v>
      </c>
      <c r="B2690">
        <v>2.0548820939999999</v>
      </c>
      <c r="C2690">
        <v>1.51266297163158</v>
      </c>
      <c r="D2690" s="180">
        <v>41617</v>
      </c>
      <c r="E2690" s="173">
        <f t="shared" si="220"/>
        <v>0.35845335843950388</v>
      </c>
      <c r="F2690"/>
      <c r="M2690" s="180">
        <v>41617</v>
      </c>
      <c r="N2690">
        <v>16.884846230000001</v>
      </c>
      <c r="O2690">
        <v>27.730013232789499</v>
      </c>
      <c r="P2690" s="180">
        <v>41617</v>
      </c>
      <c r="Q2690" s="173">
        <f t="shared" si="219"/>
        <v>-0.39109851523495032</v>
      </c>
      <c r="R2690"/>
    </row>
    <row r="2691" spans="1:18" x14ac:dyDescent="0.25">
      <c r="A2691" s="180">
        <v>41614</v>
      </c>
      <c r="B2691">
        <v>2.0560736749999999</v>
      </c>
      <c r="C2691">
        <v>1.5169166510000001</v>
      </c>
      <c r="D2691" s="180">
        <v>41614</v>
      </c>
      <c r="E2691" s="173">
        <f t="shared" si="220"/>
        <v>0.35542956407299653</v>
      </c>
      <c r="F2691"/>
      <c r="M2691" s="180">
        <v>41614</v>
      </c>
      <c r="N2691">
        <v>16.894637384999999</v>
      </c>
      <c r="O2691">
        <v>27.758938415631601</v>
      </c>
      <c r="P2691" s="180">
        <v>41614</v>
      </c>
      <c r="Q2691" s="173">
        <f t="shared" si="219"/>
        <v>-0.3913802778752411</v>
      </c>
      <c r="R2691"/>
    </row>
    <row r="2692" spans="1:18" x14ac:dyDescent="0.25">
      <c r="A2692" s="180">
        <v>41613</v>
      </c>
      <c r="B2692">
        <v>2.0167514899999999</v>
      </c>
      <c r="C2692">
        <v>1.4919475438421099</v>
      </c>
      <c r="D2692" s="180">
        <v>41613</v>
      </c>
      <c r="E2692" s="173">
        <f t="shared" si="220"/>
        <v>0.35175763941833937</v>
      </c>
      <c r="F2692"/>
      <c r="M2692" s="180">
        <v>41613</v>
      </c>
      <c r="N2692">
        <v>16.57152928</v>
      </c>
      <c r="O2692">
        <v>27.1595704205263</v>
      </c>
      <c r="P2692" s="180">
        <v>41613</v>
      </c>
      <c r="Q2692" s="173">
        <f t="shared" si="219"/>
        <v>-0.38984567784342461</v>
      </c>
      <c r="R2692"/>
    </row>
    <row r="2693" spans="1:18" x14ac:dyDescent="0.25">
      <c r="A2693" s="180">
        <v>41612</v>
      </c>
      <c r="B2693">
        <v>1.9982819780000001</v>
      </c>
      <c r="C2693">
        <v>1.4929006715789499</v>
      </c>
      <c r="D2693" s="180">
        <v>41612</v>
      </c>
      <c r="E2693" s="173">
        <f t="shared" si="220"/>
        <v>0.3385230618769427</v>
      </c>
      <c r="F2693"/>
      <c r="M2693" s="180">
        <v>41612</v>
      </c>
      <c r="N2693">
        <v>16.419766382999999</v>
      </c>
      <c r="O2693">
        <v>27.178368518368401</v>
      </c>
      <c r="P2693" s="180">
        <v>41612</v>
      </c>
      <c r="Q2693" s="173">
        <f t="shared" si="219"/>
        <v>-0.39585165416008106</v>
      </c>
      <c r="R2693"/>
    </row>
    <row r="2694" spans="1:18" x14ac:dyDescent="0.25">
      <c r="A2694" s="180">
        <v>41611</v>
      </c>
      <c r="B2694">
        <v>1.9887493270000001</v>
      </c>
      <c r="C2694">
        <v>1.4868767047368401</v>
      </c>
      <c r="D2694" s="180">
        <v>41611</v>
      </c>
      <c r="E2694" s="173">
        <f t="shared" si="220"/>
        <v>0.33753479401776332</v>
      </c>
      <c r="F2694"/>
      <c r="M2694" s="180">
        <v>41611</v>
      </c>
      <c r="N2694">
        <v>16.341437146000001</v>
      </c>
      <c r="O2694">
        <v>27.092014312736801</v>
      </c>
      <c r="P2694" s="180">
        <v>41611</v>
      </c>
      <c r="Q2694" s="173">
        <f t="shared" si="219"/>
        <v>-0.39681719648592606</v>
      </c>
      <c r="R2694"/>
    </row>
    <row r="2695" spans="1:18" x14ac:dyDescent="0.25">
      <c r="A2695" s="180">
        <v>41610</v>
      </c>
      <c r="B2695">
        <v>2.0286673039999998</v>
      </c>
      <c r="C2695">
        <v>1.50066196926316</v>
      </c>
      <c r="D2695" s="180">
        <v>41610</v>
      </c>
      <c r="E2695" s="173">
        <f t="shared" si="220"/>
        <v>0.35184828132620416</v>
      </c>
      <c r="F2695"/>
      <c r="M2695" s="180">
        <v>41610</v>
      </c>
      <c r="N2695">
        <v>16.669440826999999</v>
      </c>
      <c r="O2695">
        <v>27.2861913702632</v>
      </c>
      <c r="P2695" s="180">
        <v>41610</v>
      </c>
      <c r="Q2695" s="173">
        <f t="shared" si="219"/>
        <v>-0.38908876651922392</v>
      </c>
      <c r="R2695"/>
    </row>
    <row r="2696" spans="1:18" x14ac:dyDescent="0.25">
      <c r="A2696" s="180">
        <v>41607</v>
      </c>
      <c r="B2696">
        <v>2.0423704890000001</v>
      </c>
      <c r="C2696">
        <v>1.51221386610526</v>
      </c>
      <c r="D2696" s="180">
        <v>41607</v>
      </c>
      <c r="E2696" s="173">
        <f t="shared" si="220"/>
        <v>0.35058309857994496</v>
      </c>
      <c r="F2696"/>
      <c r="M2696" s="180">
        <v>41607</v>
      </c>
      <c r="N2696">
        <v>16.782039105999999</v>
      </c>
      <c r="O2696">
        <v>27.5698463017895</v>
      </c>
      <c r="P2696" s="180">
        <v>41607</v>
      </c>
      <c r="Q2696" s="173">
        <f t="shared" si="219"/>
        <v>-0.39129007386193831</v>
      </c>
      <c r="R2696"/>
    </row>
    <row r="2697" spans="1:18" x14ac:dyDescent="0.25">
      <c r="A2697" s="180">
        <v>41605</v>
      </c>
      <c r="B2697">
        <v>2.0501157679999999</v>
      </c>
      <c r="C2697">
        <v>1.5140017698947399</v>
      </c>
      <c r="D2697" s="180">
        <v>41605</v>
      </c>
      <c r="E2697" s="173">
        <f t="shared" si="220"/>
        <v>0.3541039441073659</v>
      </c>
      <c r="F2697"/>
      <c r="M2697" s="180">
        <v>41605</v>
      </c>
      <c r="N2697">
        <v>16.845681611</v>
      </c>
      <c r="O2697">
        <v>27.698616935368399</v>
      </c>
      <c r="P2697" s="180">
        <v>41605</v>
      </c>
      <c r="Q2697" s="173">
        <f t="shared" si="219"/>
        <v>-0.39182228302923933</v>
      </c>
      <c r="R2697"/>
    </row>
    <row r="2698" spans="1:18" x14ac:dyDescent="0.25">
      <c r="A2698" s="180">
        <v>41604</v>
      </c>
      <c r="B2698">
        <v>2.0578610469999998</v>
      </c>
      <c r="C2698">
        <v>1.5078427396315801</v>
      </c>
      <c r="D2698" s="180">
        <v>41604</v>
      </c>
      <c r="E2698" s="173">
        <f t="shared" si="220"/>
        <v>0.36477166544755779</v>
      </c>
      <c r="F2698"/>
      <c r="M2698" s="180">
        <v>41604</v>
      </c>
      <c r="N2698">
        <v>16.909324117000001</v>
      </c>
      <c r="O2698">
        <v>27.748350022631602</v>
      </c>
      <c r="P2698" s="180">
        <v>41604</v>
      </c>
      <c r="Q2698" s="173">
        <f t="shared" si="219"/>
        <v>-0.39061875379225336</v>
      </c>
      <c r="R2698"/>
    </row>
    <row r="2699" spans="1:18" x14ac:dyDescent="0.25">
      <c r="A2699" s="180">
        <v>41603</v>
      </c>
      <c r="B2699">
        <v>2.0465410240000002</v>
      </c>
      <c r="C2699">
        <v>1.5027736559473699</v>
      </c>
      <c r="D2699" s="180">
        <v>41603</v>
      </c>
      <c r="E2699" s="173">
        <f t="shared" si="220"/>
        <v>0.36184249431084919</v>
      </c>
      <c r="F2699"/>
      <c r="M2699" s="180">
        <v>41603</v>
      </c>
      <c r="N2699">
        <v>16.816308147000001</v>
      </c>
      <c r="O2699">
        <v>27.8976185569474</v>
      </c>
      <c r="P2699" s="180">
        <v>41603</v>
      </c>
      <c r="Q2699" s="173">
        <f t="shared" si="219"/>
        <v>-0.39721348929218181</v>
      </c>
      <c r="R2699"/>
    </row>
    <row r="2700" spans="1:18" x14ac:dyDescent="0.25">
      <c r="A2700" s="180">
        <v>41600</v>
      </c>
      <c r="B2700">
        <v>2.0483283960000001</v>
      </c>
      <c r="C2700">
        <v>1.4981304737368399</v>
      </c>
      <c r="D2700" s="180">
        <v>41600</v>
      </c>
      <c r="E2700" s="173">
        <f t="shared" si="220"/>
        <v>0.36725634509708754</v>
      </c>
      <c r="F2700"/>
      <c r="M2700" s="180">
        <v>41600</v>
      </c>
      <c r="N2700">
        <v>16.830994878999999</v>
      </c>
      <c r="O2700">
        <v>27.768973424684201</v>
      </c>
      <c r="P2700" s="180">
        <v>41600</v>
      </c>
      <c r="Q2700" s="173">
        <f t="shared" si="219"/>
        <v>-0.39389207438116136</v>
      </c>
      <c r="R2700"/>
    </row>
    <row r="2701" spans="1:18" x14ac:dyDescent="0.25">
      <c r="A2701" s="180">
        <v>41599</v>
      </c>
      <c r="B2701">
        <v>2.0346252100000002</v>
      </c>
      <c r="C2701">
        <v>1.4811843654210499</v>
      </c>
      <c r="D2701" s="180">
        <v>41599</v>
      </c>
      <c r="E2701" s="173">
        <f t="shared" si="220"/>
        <v>0.37364750634646754</v>
      </c>
      <c r="F2701"/>
      <c r="M2701" s="180">
        <v>41599</v>
      </c>
      <c r="N2701">
        <v>16.718396600999998</v>
      </c>
      <c r="O2701">
        <v>27.378582192894701</v>
      </c>
      <c r="P2701" s="180">
        <v>41599</v>
      </c>
      <c r="Q2701" s="173">
        <f t="shared" si="219"/>
        <v>-0.3893622217830271</v>
      </c>
      <c r="R2701"/>
    </row>
    <row r="2702" spans="1:18" x14ac:dyDescent="0.25">
      <c r="A2702" s="180">
        <v>41598</v>
      </c>
      <c r="B2702">
        <v>2.0018567219999999</v>
      </c>
      <c r="C2702">
        <v>1.4544590851052599</v>
      </c>
      <c r="D2702" s="180">
        <v>41598</v>
      </c>
      <c r="E2702" s="173">
        <f t="shared" si="220"/>
        <v>0.37635822313635214</v>
      </c>
      <c r="F2702"/>
      <c r="M2702" s="180">
        <v>41598</v>
      </c>
      <c r="N2702">
        <v>16.449139847000001</v>
      </c>
      <c r="O2702">
        <v>26.8510428468947</v>
      </c>
      <c r="P2702" s="180">
        <v>41598</v>
      </c>
      <c r="Q2702" s="173">
        <f t="shared" si="219"/>
        <v>-0.38739288671976735</v>
      </c>
      <c r="R2702"/>
    </row>
    <row r="2703" spans="1:18" x14ac:dyDescent="0.25">
      <c r="A2703" s="180">
        <v>41597</v>
      </c>
      <c r="B2703">
        <v>2.0012609320000001</v>
      </c>
      <c r="C2703">
        <v>1.45706200131579</v>
      </c>
      <c r="D2703" s="180">
        <v>41597</v>
      </c>
      <c r="E2703" s="173">
        <f t="shared" si="220"/>
        <v>0.37349057911933392</v>
      </c>
      <c r="F2703"/>
      <c r="M2703" s="180">
        <v>41597</v>
      </c>
      <c r="N2703">
        <v>16.444244269999999</v>
      </c>
      <c r="O2703">
        <v>26.984228836421099</v>
      </c>
      <c r="P2703" s="180">
        <v>41597</v>
      </c>
      <c r="Q2703" s="173">
        <f t="shared" si="219"/>
        <v>-0.3905979537275156</v>
      </c>
      <c r="R2703"/>
    </row>
    <row r="2704" spans="1:18" x14ac:dyDescent="0.25">
      <c r="A2704" s="180">
        <v>41596</v>
      </c>
      <c r="B2704">
        <v>2.029263094</v>
      </c>
      <c r="C2704">
        <v>1.4607593107894701</v>
      </c>
      <c r="D2704" s="180">
        <v>41596</v>
      </c>
      <c r="E2704" s="173">
        <f t="shared" si="220"/>
        <v>0.38918374780255965</v>
      </c>
      <c r="F2704"/>
      <c r="M2704" s="180">
        <v>41596</v>
      </c>
      <c r="N2704">
        <v>16.674336404000002</v>
      </c>
      <c r="O2704">
        <v>27.038732065263201</v>
      </c>
      <c r="P2704" s="180">
        <v>41596</v>
      </c>
      <c r="Q2704" s="173">
        <f t="shared" si="219"/>
        <v>-0.38331663024163737</v>
      </c>
      <c r="R2704"/>
    </row>
    <row r="2705" spans="1:18" x14ac:dyDescent="0.25">
      <c r="A2705" s="180">
        <v>41593</v>
      </c>
      <c r="B2705">
        <v>2.0298588849999999</v>
      </c>
      <c r="C2705">
        <v>1.46309447631579</v>
      </c>
      <c r="D2705" s="180">
        <v>41593</v>
      </c>
      <c r="E2705" s="173">
        <f t="shared" si="220"/>
        <v>0.38737376010835345</v>
      </c>
      <c r="F2705"/>
      <c r="M2705" s="180">
        <v>41593</v>
      </c>
      <c r="N2705">
        <v>16.679231982000001</v>
      </c>
      <c r="O2705">
        <v>27.098276248421101</v>
      </c>
      <c r="P2705" s="180">
        <v>41593</v>
      </c>
      <c r="Q2705" s="173">
        <f t="shared" si="219"/>
        <v>-0.38449103444460503</v>
      </c>
      <c r="R2705"/>
    </row>
    <row r="2706" spans="1:18" x14ac:dyDescent="0.25">
      <c r="A2706" s="180">
        <v>41592</v>
      </c>
      <c r="B2706">
        <v>2.0524989310000001</v>
      </c>
      <c r="C2706">
        <v>1.46813199452632</v>
      </c>
      <c r="D2706" s="180">
        <v>41592</v>
      </c>
      <c r="E2706" s="173">
        <f t="shared" si="220"/>
        <v>0.39803433114487841</v>
      </c>
      <c r="F2706"/>
      <c r="M2706" s="180">
        <v>41592</v>
      </c>
      <c r="N2706">
        <v>16.865263921</v>
      </c>
      <c r="O2706">
        <v>27.195434529052601</v>
      </c>
      <c r="P2706" s="180">
        <v>41592</v>
      </c>
      <c r="Q2706" s="173">
        <f t="shared" si="219"/>
        <v>-0.37984944116325797</v>
      </c>
      <c r="R2706"/>
    </row>
    <row r="2707" spans="1:18" x14ac:dyDescent="0.25">
      <c r="A2707" s="180">
        <v>41591</v>
      </c>
      <c r="B2707">
        <v>2.0304546760000002</v>
      </c>
      <c r="C2707">
        <v>1.457956338</v>
      </c>
      <c r="D2707" s="180">
        <v>41591</v>
      </c>
      <c r="E2707" s="173">
        <f t="shared" si="220"/>
        <v>0.39267179892735593</v>
      </c>
      <c r="F2707"/>
      <c r="M2707" s="180">
        <v>41591</v>
      </c>
      <c r="N2707">
        <v>16.684127559</v>
      </c>
      <c r="O2707">
        <v>27.023281097420998</v>
      </c>
      <c r="P2707" s="180">
        <v>41591</v>
      </c>
      <c r="Q2707" s="173">
        <f t="shared" si="219"/>
        <v>-0.38260170928717196</v>
      </c>
      <c r="R2707"/>
    </row>
    <row r="2708" spans="1:18" x14ac:dyDescent="0.25">
      <c r="A2708" s="180">
        <v>41590</v>
      </c>
      <c r="B2708">
        <v>2.0485496460000001</v>
      </c>
      <c r="C2708">
        <v>1.47890863105263</v>
      </c>
      <c r="D2708" s="180">
        <v>41590</v>
      </c>
      <c r="E2708" s="173">
        <f t="shared" si="220"/>
        <v>0.38517661131095138</v>
      </c>
      <c r="F2708"/>
      <c r="M2708" s="180">
        <v>41590</v>
      </c>
      <c r="N2708">
        <v>16.823600119999998</v>
      </c>
      <c r="O2708">
        <v>26.944879085526299</v>
      </c>
      <c r="P2708" s="180">
        <v>41590</v>
      </c>
      <c r="Q2708" s="173">
        <f t="shared" si="219"/>
        <v>-0.37562903635233025</v>
      </c>
      <c r="R2708"/>
    </row>
    <row r="2709" spans="1:18" x14ac:dyDescent="0.25">
      <c r="A2709" s="180">
        <v>41589</v>
      </c>
      <c r="B2709">
        <v>2.0735542709999999</v>
      </c>
      <c r="C2709">
        <v>1.49516968710526</v>
      </c>
      <c r="D2709" s="180">
        <v>41589</v>
      </c>
      <c r="E2709" s="173">
        <f t="shared" si="220"/>
        <v>0.38683541331989402</v>
      </c>
      <c r="F2709"/>
      <c r="M2709" s="180">
        <v>41589</v>
      </c>
      <c r="N2709">
        <v>17.028949214000001</v>
      </c>
      <c r="O2709">
        <v>27.3635357326316</v>
      </c>
      <c r="P2709" s="180">
        <v>41589</v>
      </c>
      <c r="Q2709" s="173">
        <f t="shared" si="219"/>
        <v>-0.37767730821084589</v>
      </c>
      <c r="R2709"/>
    </row>
    <row r="2710" spans="1:18" x14ac:dyDescent="0.25">
      <c r="A2710" s="180">
        <v>41586</v>
      </c>
      <c r="B2710">
        <v>2.083312174</v>
      </c>
      <c r="C2710">
        <v>1.50938891647368</v>
      </c>
      <c r="D2710" s="180">
        <v>41586</v>
      </c>
      <c r="E2710" s="173">
        <f t="shared" si="220"/>
        <v>0.38023550541708767</v>
      </c>
      <c r="F2710"/>
      <c r="M2710" s="180">
        <v>41586</v>
      </c>
      <c r="N2710">
        <v>17.109085445000002</v>
      </c>
      <c r="O2710">
        <v>27.464289371263199</v>
      </c>
      <c r="P2710" s="180">
        <v>41586</v>
      </c>
      <c r="Q2710" s="173">
        <f t="shared" si="219"/>
        <v>-0.37704248547199593</v>
      </c>
      <c r="R2710"/>
    </row>
    <row r="2711" spans="1:18" x14ac:dyDescent="0.25">
      <c r="A2711" s="180">
        <v>41585</v>
      </c>
      <c r="B2711">
        <v>2.00768843</v>
      </c>
      <c r="C2711">
        <v>1.4741390614210499</v>
      </c>
      <c r="D2711" s="180">
        <v>41585</v>
      </c>
      <c r="E2711" s="173">
        <f t="shared" si="220"/>
        <v>0.36193964500514342</v>
      </c>
      <c r="F2711"/>
      <c r="M2711" s="180">
        <v>41585</v>
      </c>
      <c r="N2711">
        <v>16.488029650000001</v>
      </c>
      <c r="O2711">
        <v>15.998445754947401</v>
      </c>
      <c r="P2711" s="180">
        <v>41585</v>
      </c>
      <c r="Q2711" s="173">
        <f t="shared" si="219"/>
        <v>3.060196612544068E-2</v>
      </c>
      <c r="R2711"/>
    </row>
    <row r="2712" spans="1:18" x14ac:dyDescent="0.25">
      <c r="A2712" s="180">
        <v>41584</v>
      </c>
      <c r="B2712">
        <v>2.0491595149999999</v>
      </c>
      <c r="C2712">
        <v>1.4781102346842101</v>
      </c>
      <c r="D2712" s="180">
        <v>41584</v>
      </c>
      <c r="E2712" s="173">
        <f t="shared" si="220"/>
        <v>0.38633741037439695</v>
      </c>
      <c r="F2712"/>
      <c r="M2712" s="180">
        <v>41584</v>
      </c>
      <c r="N2712">
        <v>16.828608634999998</v>
      </c>
      <c r="O2712">
        <v>16.1610424786316</v>
      </c>
      <c r="P2712" s="180">
        <v>41584</v>
      </c>
      <c r="Q2712" s="173">
        <f t="shared" si="219"/>
        <v>4.1307122189120235E-2</v>
      </c>
      <c r="R2712"/>
    </row>
    <row r="2713" spans="1:18" x14ac:dyDescent="0.25">
      <c r="A2713" s="180">
        <v>41583</v>
      </c>
      <c r="B2713">
        <v>2.0430608260000001</v>
      </c>
      <c r="C2713">
        <v>1.47037624673684</v>
      </c>
      <c r="D2713" s="180">
        <v>41583</v>
      </c>
      <c r="E2713" s="173">
        <f t="shared" si="220"/>
        <v>0.38948165854426786</v>
      </c>
      <c r="F2713"/>
      <c r="M2713" s="180">
        <v>41583</v>
      </c>
      <c r="N2713">
        <v>16.778523490000001</v>
      </c>
      <c r="O2713">
        <v>16.0677475982632</v>
      </c>
      <c r="P2713" s="180">
        <v>41583</v>
      </c>
      <c r="Q2713" s="173">
        <f t="shared" si="219"/>
        <v>4.4236187268315762E-2</v>
      </c>
      <c r="R2713"/>
    </row>
    <row r="2714" spans="1:18" x14ac:dyDescent="0.25">
      <c r="A2714" s="180">
        <v>41582</v>
      </c>
      <c r="B2714">
        <v>2.04611017</v>
      </c>
      <c r="C2714">
        <v>1.47238120352632</v>
      </c>
      <c r="D2714" s="180">
        <v>41582</v>
      </c>
      <c r="E2714" s="173">
        <f t="shared" si="220"/>
        <v>0.38966061581037031</v>
      </c>
      <c r="F2714"/>
      <c r="M2714" s="180">
        <v>41582</v>
      </c>
      <c r="N2714">
        <v>16.803566062000002</v>
      </c>
      <c r="O2714">
        <v>16.081715063000001</v>
      </c>
      <c r="P2714" s="180">
        <v>41582</v>
      </c>
      <c r="Q2714" s="173">
        <f t="shared" si="219"/>
        <v>4.4886443776186488E-2</v>
      </c>
      <c r="R2714"/>
    </row>
    <row r="2715" spans="1:18" x14ac:dyDescent="0.25">
      <c r="A2715" s="180">
        <v>41579</v>
      </c>
      <c r="B2715">
        <v>2.047634843</v>
      </c>
      <c r="C2715">
        <v>1.4686298685789501</v>
      </c>
      <c r="D2715" s="180">
        <v>41579</v>
      </c>
      <c r="E2715" s="173">
        <f t="shared" si="220"/>
        <v>0.39424839900695779</v>
      </c>
      <c r="F2715"/>
      <c r="M2715" s="180">
        <v>41579</v>
      </c>
      <c r="N2715">
        <v>16.816087348</v>
      </c>
      <c r="O2715">
        <v>16.048862015157901</v>
      </c>
      <c r="P2715" s="180">
        <v>41579</v>
      </c>
      <c r="Q2715" s="173">
        <f t="shared" si="219"/>
        <v>4.7805590958253999E-2</v>
      </c>
      <c r="R2715"/>
    </row>
    <row r="2716" spans="1:18" x14ac:dyDescent="0.25">
      <c r="A2716" s="180">
        <v>41578</v>
      </c>
      <c r="B2716">
        <v>2.054648335</v>
      </c>
      <c r="C2716">
        <v>1.47646264247368</v>
      </c>
      <c r="D2716" s="180">
        <v>41578</v>
      </c>
      <c r="E2716" s="173">
        <f t="shared" si="220"/>
        <v>0.39160197887406217</v>
      </c>
      <c r="F2716"/>
      <c r="M2716" s="180">
        <v>41578</v>
      </c>
      <c r="N2716">
        <v>16.873685264999999</v>
      </c>
      <c r="O2716">
        <v>16.0834449126842</v>
      </c>
      <c r="P2716" s="180">
        <v>41578</v>
      </c>
      <c r="Q2716" s="173">
        <f t="shared" si="219"/>
        <v>4.9133774300590037E-2</v>
      </c>
      <c r="R2716"/>
    </row>
    <row r="2717" spans="1:18" x14ac:dyDescent="0.25">
      <c r="A2717" s="180">
        <v>41577</v>
      </c>
      <c r="B2717">
        <v>2.0784332220000001</v>
      </c>
      <c r="C2717">
        <v>1.4907547709473701</v>
      </c>
      <c r="D2717" s="180">
        <v>41577</v>
      </c>
      <c r="E2717" s="173">
        <f t="shared" si="220"/>
        <v>0.39421537499367665</v>
      </c>
      <c r="F2717"/>
      <c r="M2717" s="180">
        <v>41577</v>
      </c>
      <c r="N2717">
        <v>17.069017329000001</v>
      </c>
      <c r="O2717">
        <v>16.2046748395789</v>
      </c>
      <c r="P2717" s="180">
        <v>41577</v>
      </c>
      <c r="Q2717" s="173">
        <f t="shared" si="219"/>
        <v>5.3339082578195238E-2</v>
      </c>
      <c r="R2717"/>
    </row>
    <row r="2718" spans="1:18" x14ac:dyDescent="0.25">
      <c r="A2718" s="180">
        <v>41576</v>
      </c>
      <c r="B2718">
        <v>2.0741641400000002</v>
      </c>
      <c r="C2718">
        <v>1.4938726125789501</v>
      </c>
      <c r="D2718" s="180">
        <v>41576</v>
      </c>
      <c r="E2718" s="173">
        <f t="shared" si="220"/>
        <v>0.38844779838306465</v>
      </c>
      <c r="F2718"/>
      <c r="M2718" s="180">
        <v>41576</v>
      </c>
      <c r="N2718">
        <v>17.033957728000001</v>
      </c>
      <c r="O2718">
        <v>16.236823396999998</v>
      </c>
      <c r="P2718" s="180">
        <v>41576</v>
      </c>
      <c r="Q2718" s="173">
        <f t="shared" si="219"/>
        <v>4.909422930271478E-2</v>
      </c>
      <c r="R2718"/>
    </row>
    <row r="2719" spans="1:18" x14ac:dyDescent="0.25">
      <c r="A2719" s="180">
        <v>41575</v>
      </c>
      <c r="B2719">
        <v>2.0851417799999998</v>
      </c>
      <c r="C2719">
        <v>1.4910975578947401</v>
      </c>
      <c r="D2719" s="180">
        <v>41575</v>
      </c>
      <c r="E2719" s="173">
        <f t="shared" si="220"/>
        <v>0.39839393402533807</v>
      </c>
      <c r="F2719"/>
      <c r="M2719" s="180">
        <v>41575</v>
      </c>
      <c r="N2719">
        <v>17.124110988999998</v>
      </c>
      <c r="O2719">
        <v>16.174720685</v>
      </c>
      <c r="P2719" s="180">
        <v>41575</v>
      </c>
      <c r="Q2719" s="173">
        <f t="shared" si="219"/>
        <v>5.8695931910616346E-2</v>
      </c>
      <c r="R2719"/>
    </row>
    <row r="2720" spans="1:18" x14ac:dyDescent="0.25">
      <c r="A2720" s="180">
        <v>41572</v>
      </c>
      <c r="B2720">
        <v>2.097339158</v>
      </c>
      <c r="C2720">
        <v>1.4817531589999999</v>
      </c>
      <c r="D2720" s="180">
        <v>41572</v>
      </c>
      <c r="E2720" s="173">
        <f t="shared" si="220"/>
        <v>0.41544436417159014</v>
      </c>
      <c r="F2720"/>
      <c r="M2720" s="180">
        <v>41572</v>
      </c>
      <c r="N2720">
        <v>17.224281277999999</v>
      </c>
      <c r="O2720">
        <v>16.081157842</v>
      </c>
      <c r="P2720" s="180">
        <v>41572</v>
      </c>
      <c r="Q2720" s="173">
        <f t="shared" si="219"/>
        <v>7.1084647463284301E-2</v>
      </c>
      <c r="R2720"/>
    </row>
    <row r="2721" spans="1:18" x14ac:dyDescent="0.25">
      <c r="A2721" s="180">
        <v>41571</v>
      </c>
      <c r="B2721">
        <v>2.080262829</v>
      </c>
      <c r="C2721">
        <v>1.4814445874736799</v>
      </c>
      <c r="D2721" s="180">
        <v>41571</v>
      </c>
      <c r="E2721" s="173">
        <f t="shared" si="220"/>
        <v>0.40421237931517234</v>
      </c>
      <c r="F2721"/>
      <c r="M2721" s="180">
        <v>41571</v>
      </c>
      <c r="N2721">
        <v>17.084042873000001</v>
      </c>
      <c r="O2721">
        <v>16.090103583000001</v>
      </c>
      <c r="P2721" s="180">
        <v>41571</v>
      </c>
      <c r="Q2721" s="173">
        <f t="shared" si="219"/>
        <v>6.1773330723000855E-2</v>
      </c>
      <c r="R2721"/>
    </row>
    <row r="2722" spans="1:18" x14ac:dyDescent="0.25">
      <c r="A2722" s="180">
        <v>41570</v>
      </c>
      <c r="B2722">
        <v>2.0863615179999999</v>
      </c>
      <c r="C2722">
        <v>1.4764824295263199</v>
      </c>
      <c r="D2722" s="180">
        <v>41570</v>
      </c>
      <c r="E2722" s="173">
        <f t="shared" si="220"/>
        <v>0.41306220533172167</v>
      </c>
      <c r="F2722"/>
      <c r="M2722" s="180">
        <v>41570</v>
      </c>
      <c r="N2722">
        <v>17.134128017999998</v>
      </c>
      <c r="O2722">
        <v>16.023423260000001</v>
      </c>
      <c r="P2722" s="180">
        <v>41570</v>
      </c>
      <c r="Q2722" s="173">
        <f t="shared" si="219"/>
        <v>6.9317569658956704E-2</v>
      </c>
      <c r="R2722"/>
    </row>
    <row r="2723" spans="1:18" x14ac:dyDescent="0.25">
      <c r="A2723" s="180">
        <v>41569</v>
      </c>
      <c r="B2723">
        <v>2.0784332220000001</v>
      </c>
      <c r="C2723">
        <v>1.48018173115789</v>
      </c>
      <c r="D2723" s="180">
        <v>41569</v>
      </c>
      <c r="E2723" s="173">
        <f t="shared" si="220"/>
        <v>0.40417435119545808</v>
      </c>
      <c r="F2723"/>
      <c r="M2723" s="180">
        <v>41569</v>
      </c>
      <c r="N2723">
        <v>17.069017329000001</v>
      </c>
      <c r="O2723">
        <v>16.065028099631601</v>
      </c>
      <c r="P2723" s="180">
        <v>41569</v>
      </c>
      <c r="Q2723" s="173">
        <f t="shared" si="219"/>
        <v>6.2495329802219501E-2</v>
      </c>
      <c r="R2723"/>
    </row>
    <row r="2724" spans="1:18" x14ac:dyDescent="0.25">
      <c r="A2724" s="180">
        <v>41568</v>
      </c>
      <c r="B2724">
        <v>2.0851417799999998</v>
      </c>
      <c r="C2724">
        <v>1.48489024484211</v>
      </c>
      <c r="D2724" s="180">
        <v>41568</v>
      </c>
      <c r="E2724" s="173">
        <f t="shared" si="220"/>
        <v>0.40423966501424169</v>
      </c>
      <c r="F2724"/>
      <c r="M2724" s="180">
        <v>41568</v>
      </c>
      <c r="N2724">
        <v>17.124110988999998</v>
      </c>
      <c r="O2724">
        <v>16.163690455473699</v>
      </c>
      <c r="P2724" s="180">
        <v>41568</v>
      </c>
      <c r="Q2724" s="173">
        <f t="shared" si="219"/>
        <v>5.9418394343295607E-2</v>
      </c>
      <c r="R2724"/>
    </row>
    <row r="2725" spans="1:18" x14ac:dyDescent="0.25">
      <c r="A2725" s="180">
        <v>41565</v>
      </c>
      <c r="B2725">
        <v>2.0787381570000001</v>
      </c>
      <c r="C2725">
        <v>1.4789183248421101</v>
      </c>
      <c r="D2725" s="180">
        <v>41565</v>
      </c>
      <c r="E2725" s="173">
        <f t="shared" si="220"/>
        <v>0.40558009329009231</v>
      </c>
      <c r="F2725"/>
      <c r="M2725" s="180">
        <v>41565</v>
      </c>
      <c r="N2725">
        <v>17.071521586999999</v>
      </c>
      <c r="O2725">
        <v>16.117751955368401</v>
      </c>
      <c r="P2725" s="180">
        <v>41565</v>
      </c>
      <c r="Q2725" s="173">
        <f t="shared" si="219"/>
        <v>5.9175102971721953E-2</v>
      </c>
      <c r="R2725"/>
    </row>
    <row r="2726" spans="1:18" x14ac:dyDescent="0.25">
      <c r="A2726" s="180">
        <v>41564</v>
      </c>
      <c r="B2726">
        <v>2.0735542709999999</v>
      </c>
      <c r="C2726">
        <v>1.4741130867894701</v>
      </c>
      <c r="D2726" s="180">
        <v>41564</v>
      </c>
      <c r="E2726" s="173">
        <f t="shared" si="220"/>
        <v>0.40664531750143862</v>
      </c>
      <c r="F2726"/>
      <c r="M2726" s="180">
        <v>41564</v>
      </c>
      <c r="N2726">
        <v>17.028949214000001</v>
      </c>
      <c r="O2726">
        <v>16.059389502684201</v>
      </c>
      <c r="P2726" s="180">
        <v>41564</v>
      </c>
      <c r="Q2726" s="173">
        <f t="shared" si="219"/>
        <v>6.0373385373942462E-2</v>
      </c>
      <c r="R2726"/>
    </row>
    <row r="2727" spans="1:18" x14ac:dyDescent="0.25">
      <c r="A2727" s="180">
        <v>41563</v>
      </c>
      <c r="B2727">
        <v>2.0924602069999998</v>
      </c>
      <c r="C2727">
        <v>1.46602985773684</v>
      </c>
      <c r="D2727" s="180">
        <v>41563</v>
      </c>
      <c r="E2727" s="173">
        <f t="shared" si="220"/>
        <v>0.42729712901632272</v>
      </c>
      <c r="F2727"/>
      <c r="M2727" s="180">
        <v>41563</v>
      </c>
      <c r="N2727">
        <v>17.184213161999999</v>
      </c>
      <c r="O2727">
        <v>15.972098936</v>
      </c>
      <c r="P2727" s="180">
        <v>41563</v>
      </c>
      <c r="Q2727" s="173">
        <f t="shared" si="219"/>
        <v>7.5889476446203183E-2</v>
      </c>
      <c r="R2727"/>
    </row>
    <row r="2728" spans="1:18" x14ac:dyDescent="0.25">
      <c r="A2728" s="180">
        <v>41562</v>
      </c>
      <c r="B2728">
        <v>2.0424509569999998</v>
      </c>
      <c r="C2728">
        <v>1.4469128956842101</v>
      </c>
      <c r="D2728" s="180">
        <v>41562</v>
      </c>
      <c r="E2728" s="173">
        <f t="shared" si="220"/>
        <v>0.4115921995664944</v>
      </c>
      <c r="F2728"/>
      <c r="M2728" s="180">
        <v>41562</v>
      </c>
      <c r="N2728">
        <v>16.773514975000001</v>
      </c>
      <c r="O2728">
        <v>15.749832740947401</v>
      </c>
      <c r="P2728" s="180">
        <v>41562</v>
      </c>
      <c r="Q2728" s="173">
        <f t="shared" si="219"/>
        <v>6.4996387637258346E-2</v>
      </c>
      <c r="R2728"/>
    </row>
    <row r="2729" spans="1:18" x14ac:dyDescent="0.25">
      <c r="A2729" s="180">
        <v>41561</v>
      </c>
      <c r="B2729">
        <v>2.0668457130000002</v>
      </c>
      <c r="C2729">
        <v>1.46131062331579</v>
      </c>
      <c r="D2729" s="180">
        <v>41561</v>
      </c>
      <c r="E2729" s="173">
        <f t="shared" si="220"/>
        <v>0.41437807952851224</v>
      </c>
      <c r="F2729"/>
      <c r="M2729" s="180">
        <v>41561</v>
      </c>
      <c r="N2729">
        <v>16.973855554</v>
      </c>
      <c r="O2729">
        <v>15.892108239578899</v>
      </c>
      <c r="P2729" s="180">
        <v>41561</v>
      </c>
      <c r="Q2729" s="173">
        <f t="shared" si="219"/>
        <v>6.8068207069407943E-2</v>
      </c>
      <c r="R2729"/>
    </row>
    <row r="2730" spans="1:18" x14ac:dyDescent="0.25">
      <c r="A2730" s="180">
        <v>41558</v>
      </c>
      <c r="B2730">
        <v>2.0711147950000002</v>
      </c>
      <c r="C2730">
        <v>1.4521277164736801</v>
      </c>
      <c r="D2730" s="180">
        <v>41558</v>
      </c>
      <c r="E2730" s="173">
        <f t="shared" si="220"/>
        <v>0.42626214726446843</v>
      </c>
      <c r="F2730"/>
      <c r="M2730" s="180">
        <v>41558</v>
      </c>
      <c r="N2730">
        <v>17.008915156</v>
      </c>
      <c r="O2730">
        <v>15.818808186473699</v>
      </c>
      <c r="P2730" s="180">
        <v>41558</v>
      </c>
      <c r="Q2730" s="173">
        <f t="shared" si="219"/>
        <v>7.5233668396329278E-2</v>
      </c>
      <c r="R2730"/>
    </row>
    <row r="2731" spans="1:18" x14ac:dyDescent="0.25">
      <c r="A2731" s="180">
        <v>41557</v>
      </c>
      <c r="B2731">
        <v>2.0162265939999999</v>
      </c>
      <c r="C2731">
        <v>1.42645981689474</v>
      </c>
      <c r="D2731" s="180">
        <v>41557</v>
      </c>
      <c r="E2731" s="173">
        <f t="shared" si="220"/>
        <v>0.41344787292299834</v>
      </c>
      <c r="F2731"/>
      <c r="M2731" s="180">
        <v>41557</v>
      </c>
      <c r="N2731">
        <v>16.558148852999999</v>
      </c>
      <c r="O2731">
        <v>15.5565786038947</v>
      </c>
      <c r="P2731" s="180">
        <v>41557</v>
      </c>
      <c r="Q2731" s="173">
        <f t="shared" si="219"/>
        <v>6.4382424606818686E-2</v>
      </c>
      <c r="R2731"/>
    </row>
    <row r="2732" spans="1:18" x14ac:dyDescent="0.25">
      <c r="A2732" s="180">
        <v>41556</v>
      </c>
      <c r="B2732">
        <v>1.962558131</v>
      </c>
      <c r="C2732">
        <v>1.39576662268421</v>
      </c>
      <c r="D2732" s="180">
        <v>41556</v>
      </c>
      <c r="E2732" s="173">
        <f t="shared" si="220"/>
        <v>0.40607899566031219</v>
      </c>
      <c r="F2732"/>
      <c r="M2732" s="180">
        <v>41556</v>
      </c>
      <c r="N2732">
        <v>16.117399579000001</v>
      </c>
      <c r="O2732">
        <v>15.207700504736801</v>
      </c>
      <c r="P2732" s="180">
        <v>41556</v>
      </c>
      <c r="Q2732" s="173">
        <f t="shared" si="219"/>
        <v>5.981831861956069E-2</v>
      </c>
      <c r="R2732"/>
    </row>
    <row r="2733" spans="1:18" x14ac:dyDescent="0.25">
      <c r="A2733" s="180">
        <v>41555</v>
      </c>
      <c r="B2733">
        <v>1.968046951</v>
      </c>
      <c r="C2733">
        <v>1.3951199710526301</v>
      </c>
      <c r="D2733" s="180">
        <v>41555</v>
      </c>
      <c r="E2733" s="173">
        <f t="shared" si="220"/>
        <v>0.41066502654613396</v>
      </c>
      <c r="F2733"/>
      <c r="M2733" s="180">
        <v>41555</v>
      </c>
      <c r="N2733">
        <v>16.162476210000001</v>
      </c>
      <c r="O2733">
        <v>15.199138394526299</v>
      </c>
      <c r="P2733" s="180">
        <v>41555</v>
      </c>
      <c r="Q2733" s="173">
        <f t="shared" si="219"/>
        <v>6.3381080589451771E-2</v>
      </c>
      <c r="R2733"/>
    </row>
    <row r="2734" spans="1:18" x14ac:dyDescent="0.25">
      <c r="A2734" s="180">
        <v>41554</v>
      </c>
      <c r="B2734">
        <v>1.966827213</v>
      </c>
      <c r="C2734">
        <v>1.402521938</v>
      </c>
      <c r="D2734" s="180">
        <v>41554</v>
      </c>
      <c r="E2734" s="173">
        <f t="shared" si="220"/>
        <v>0.40235040872494354</v>
      </c>
      <c r="F2734"/>
      <c r="M2734" s="180">
        <v>41554</v>
      </c>
      <c r="N2734">
        <v>16.152459181000001</v>
      </c>
      <c r="O2734">
        <v>15.2784732404737</v>
      </c>
      <c r="P2734" s="180">
        <v>41554</v>
      </c>
      <c r="Q2734" s="173">
        <f t="shared" si="219"/>
        <v>5.7203748487843285E-2</v>
      </c>
      <c r="R2734"/>
    </row>
    <row r="2735" spans="1:18" x14ac:dyDescent="0.25">
      <c r="A2735" s="180">
        <v>41551</v>
      </c>
      <c r="B2735">
        <v>2.0058588230000001</v>
      </c>
      <c r="C2735">
        <v>1.4253111638421101</v>
      </c>
      <c r="D2735" s="180">
        <v>41551</v>
      </c>
      <c r="E2735" s="173">
        <f t="shared" si="220"/>
        <v>0.40731292498470922</v>
      </c>
      <c r="F2735"/>
      <c r="M2735" s="180">
        <v>41551</v>
      </c>
      <c r="N2735">
        <v>16.473004107000001</v>
      </c>
      <c r="O2735">
        <v>15.526072289684199</v>
      </c>
      <c r="P2735" s="180">
        <v>41551</v>
      </c>
      <c r="Q2735" s="173">
        <f t="shared" si="219"/>
        <v>6.0989785416944137E-2</v>
      </c>
      <c r="R2735"/>
    </row>
    <row r="2736" spans="1:18" x14ac:dyDescent="0.25">
      <c r="A2736" s="180">
        <v>41550</v>
      </c>
      <c r="B2736">
        <v>1.982683805</v>
      </c>
      <c r="C2736">
        <v>1.4122461656315799</v>
      </c>
      <c r="D2736" s="180">
        <v>41550</v>
      </c>
      <c r="E2736" s="173">
        <f t="shared" si="220"/>
        <v>0.40392224333872478</v>
      </c>
      <c r="F2736"/>
      <c r="M2736" s="180">
        <v>41550</v>
      </c>
      <c r="N2736">
        <v>16.282680556999999</v>
      </c>
      <c r="O2736">
        <v>15.360659636894701</v>
      </c>
      <c r="P2736" s="180">
        <v>41550</v>
      </c>
      <c r="Q2736" s="173">
        <f t="shared" si="219"/>
        <v>6.0024825879918628E-2</v>
      </c>
      <c r="R2736"/>
    </row>
    <row r="2737" spans="1:18" x14ac:dyDescent="0.25">
      <c r="A2737" s="180">
        <v>41549</v>
      </c>
      <c r="B2737">
        <v>2.0107377739999999</v>
      </c>
      <c r="C2737">
        <v>1.4164340122105299</v>
      </c>
      <c r="D2737" s="180">
        <v>41549</v>
      </c>
      <c r="E2737" s="173">
        <f t="shared" si="220"/>
        <v>0.41957744354216792</v>
      </c>
      <c r="F2737"/>
      <c r="M2737" s="180">
        <v>41549</v>
      </c>
      <c r="N2737">
        <v>16.513072223000002</v>
      </c>
      <c r="O2737">
        <v>15.3946549503158</v>
      </c>
      <c r="P2737" s="180">
        <v>41549</v>
      </c>
      <c r="Q2737" s="173">
        <f t="shared" si="219"/>
        <v>7.2649713572258967E-2</v>
      </c>
      <c r="R2737"/>
    </row>
    <row r="2738" spans="1:18" x14ac:dyDescent="0.25">
      <c r="A2738" s="180">
        <v>41548</v>
      </c>
      <c r="B2738">
        <v>1.9991502649999999</v>
      </c>
      <c r="C2738">
        <v>1.4327713650526299</v>
      </c>
      <c r="D2738" s="180">
        <v>41548</v>
      </c>
      <c r="E2738" s="173">
        <f t="shared" si="220"/>
        <v>0.39530305655331494</v>
      </c>
      <c r="F2738"/>
      <c r="M2738" s="180">
        <v>41548</v>
      </c>
      <c r="N2738">
        <v>16.417910448000001</v>
      </c>
      <c r="O2738">
        <v>15.574803839210499</v>
      </c>
      <c r="P2738" s="180">
        <v>41548</v>
      </c>
      <c r="Q2738" s="173">
        <f t="shared" si="219"/>
        <v>5.4132727287834595E-2</v>
      </c>
      <c r="R2738"/>
    </row>
    <row r="2739" spans="1:18" x14ac:dyDescent="0.25">
      <c r="A2739" s="180">
        <v>41547</v>
      </c>
      <c r="B2739">
        <v>1.9485311460000001</v>
      </c>
      <c r="C2739">
        <v>1.4130850067368399</v>
      </c>
      <c r="D2739" s="180">
        <v>41547</v>
      </c>
      <c r="E2739" s="173">
        <f t="shared" si="220"/>
        <v>0.37891997771573327</v>
      </c>
      <c r="F2739"/>
      <c r="M2739" s="180">
        <v>41547</v>
      </c>
      <c r="N2739">
        <v>16.002203745999999</v>
      </c>
      <c r="O2739">
        <v>15.364093130210501</v>
      </c>
      <c r="P2739" s="180">
        <v>41547</v>
      </c>
      <c r="Q2739" s="173">
        <f t="shared" si="219"/>
        <v>4.1532592283938859E-2</v>
      </c>
      <c r="R2739"/>
    </row>
    <row r="2740" spans="1:18" x14ac:dyDescent="0.25">
      <c r="A2740" s="180">
        <v>41544</v>
      </c>
      <c r="B2740">
        <v>1.9363337679999999</v>
      </c>
      <c r="C2740">
        <v>1.40766203510526</v>
      </c>
      <c r="D2740" s="180">
        <v>41544</v>
      </c>
      <c r="E2740" s="173">
        <f t="shared" si="220"/>
        <v>0.37556723113244134</v>
      </c>
      <c r="F2740"/>
      <c r="M2740" s="180">
        <v>41544</v>
      </c>
      <c r="N2740">
        <v>15.902033457</v>
      </c>
      <c r="O2740">
        <v>15.3168835215263</v>
      </c>
      <c r="P2740" s="180">
        <v>41544</v>
      </c>
      <c r="Q2740" s="173">
        <f t="shared" si="219"/>
        <v>3.8202936951980598E-2</v>
      </c>
      <c r="R2740"/>
    </row>
    <row r="2741" spans="1:18" x14ac:dyDescent="0.25">
      <c r="A2741" s="180">
        <v>41543</v>
      </c>
      <c r="B2741">
        <v>1.9210870449999999</v>
      </c>
      <c r="C2741">
        <v>1.40527515036842</v>
      </c>
      <c r="D2741" s="180">
        <v>41543</v>
      </c>
      <c r="E2741" s="173">
        <f t="shared" si="220"/>
        <v>0.36705402105512924</v>
      </c>
      <c r="F2741"/>
      <c r="M2741" s="180">
        <v>41543</v>
      </c>
      <c r="N2741">
        <v>15.776820595</v>
      </c>
      <c r="O2741">
        <v>15.3099682666316</v>
      </c>
      <c r="P2741" s="180">
        <v>41543</v>
      </c>
      <c r="Q2741" s="173">
        <f t="shared" si="219"/>
        <v>3.0493357023209176E-2</v>
      </c>
      <c r="R2741"/>
    </row>
    <row r="2742" spans="1:18" x14ac:dyDescent="0.25">
      <c r="A2742" s="180">
        <v>41542</v>
      </c>
      <c r="B2742">
        <v>1.9186475700000001</v>
      </c>
      <c r="C2742">
        <v>1.4112403469999999</v>
      </c>
      <c r="D2742" s="180">
        <v>41542</v>
      </c>
      <c r="E2742" s="173">
        <f t="shared" si="220"/>
        <v>0.35954699288370062</v>
      </c>
      <c r="F2742"/>
      <c r="M2742" s="180">
        <v>41542</v>
      </c>
      <c r="N2742">
        <v>15.756786537</v>
      </c>
      <c r="O2742">
        <v>15.3837899745263</v>
      </c>
      <c r="P2742" s="180">
        <v>41542</v>
      </c>
      <c r="Q2742" s="173">
        <f t="shared" si="219"/>
        <v>2.4246077402989605E-2</v>
      </c>
      <c r="R2742"/>
    </row>
    <row r="2743" spans="1:18" x14ac:dyDescent="0.25">
      <c r="A2743" s="180">
        <v>41541</v>
      </c>
      <c r="B2743">
        <v>1.883885042</v>
      </c>
      <c r="C2743">
        <v>1.40599292573684</v>
      </c>
      <c r="D2743" s="180">
        <v>41541</v>
      </c>
      <c r="E2743" s="173">
        <f t="shared" si="220"/>
        <v>0.33989652971597323</v>
      </c>
      <c r="F2743"/>
      <c r="M2743" s="180">
        <v>41541</v>
      </c>
      <c r="N2743">
        <v>15.471301212</v>
      </c>
      <c r="O2743">
        <v>15.314431212000001</v>
      </c>
      <c r="P2743" s="180">
        <v>41541</v>
      </c>
      <c r="Q2743" s="173">
        <f t="shared" si="219"/>
        <v>1.0243279546489474E-2</v>
      </c>
      <c r="R2743"/>
    </row>
    <row r="2744" spans="1:18" x14ac:dyDescent="0.25">
      <c r="A2744" s="180">
        <v>41540</v>
      </c>
      <c r="B2744">
        <v>1.8332659229999999</v>
      </c>
      <c r="C2744">
        <v>1.3993020261578899</v>
      </c>
      <c r="D2744" s="180">
        <v>41540</v>
      </c>
      <c r="E2744" s="173">
        <f t="shared" si="220"/>
        <v>0.31012882760818916</v>
      </c>
      <c r="F2744"/>
      <c r="M2744" s="180">
        <v>41540</v>
      </c>
      <c r="N2744">
        <v>15.055594511000001</v>
      </c>
      <c r="O2744">
        <v>15.244988778421099</v>
      </c>
      <c r="P2744" s="180">
        <v>41540</v>
      </c>
      <c r="Q2744" s="173">
        <f t="shared" si="219"/>
        <v>-1.2423378604855486E-2</v>
      </c>
      <c r="R2744"/>
    </row>
    <row r="2745" spans="1:18" x14ac:dyDescent="0.25">
      <c r="A2745" s="180">
        <v>41537</v>
      </c>
      <c r="B2745">
        <v>1.849732384</v>
      </c>
      <c r="C2745">
        <v>1.4079284600526301</v>
      </c>
      <c r="D2745" s="180">
        <v>41537</v>
      </c>
      <c r="E2745" s="173">
        <f t="shared" si="220"/>
        <v>0.3137971398993204</v>
      </c>
      <c r="F2745"/>
      <c r="M2745" s="180">
        <v>41537</v>
      </c>
      <c r="N2745">
        <v>15.190824401</v>
      </c>
      <c r="O2745">
        <v>15.367045594947401</v>
      </c>
      <c r="P2745" s="180">
        <v>41537</v>
      </c>
      <c r="Q2745" s="173">
        <f t="shared" si="219"/>
        <v>-1.1467473878345286E-2</v>
      </c>
      <c r="R2745"/>
    </row>
    <row r="2746" spans="1:18" x14ac:dyDescent="0.25">
      <c r="A2746" s="180">
        <v>41536</v>
      </c>
      <c r="B2746">
        <v>1.8314363170000001</v>
      </c>
      <c r="C2746">
        <v>1.39551876478947</v>
      </c>
      <c r="D2746" s="180">
        <v>41536</v>
      </c>
      <c r="E2746" s="173">
        <f t="shared" si="220"/>
        <v>0.31236953827438735</v>
      </c>
      <c r="F2746"/>
      <c r="M2746" s="180">
        <v>41536</v>
      </c>
      <c r="N2746">
        <v>15.040568967</v>
      </c>
      <c r="O2746">
        <v>15.2453792741579</v>
      </c>
      <c r="P2746" s="180">
        <v>41536</v>
      </c>
      <c r="Q2746" s="173">
        <f t="shared" si="219"/>
        <v>-1.343425463380033E-2</v>
      </c>
      <c r="R2746"/>
    </row>
    <row r="2747" spans="1:18" x14ac:dyDescent="0.25">
      <c r="A2747" s="180">
        <v>41535</v>
      </c>
      <c r="B2747">
        <v>1.8381448739999999</v>
      </c>
      <c r="C2747">
        <v>1.41571395626316</v>
      </c>
      <c r="D2747" s="180">
        <v>41535</v>
      </c>
      <c r="E2747" s="173">
        <f t="shared" si="220"/>
        <v>0.29838719599251895</v>
      </c>
      <c r="F2747"/>
      <c r="M2747" s="180">
        <v>41535</v>
      </c>
      <c r="N2747">
        <v>15.095662625999999</v>
      </c>
      <c r="O2747">
        <v>15.505400303315801</v>
      </c>
      <c r="P2747" s="180">
        <v>41535</v>
      </c>
      <c r="Q2747" s="173">
        <f t="shared" si="219"/>
        <v>-2.6425482044999497E-2</v>
      </c>
      <c r="R2747"/>
    </row>
    <row r="2748" spans="1:18" x14ac:dyDescent="0.25">
      <c r="A2748" s="180">
        <v>41534</v>
      </c>
      <c r="B2748">
        <v>1.8582705479999999</v>
      </c>
      <c r="C2748">
        <v>1.4242176221578899</v>
      </c>
      <c r="D2748" s="180">
        <v>41534</v>
      </c>
      <c r="E2748" s="173">
        <f t="shared" si="220"/>
        <v>0.30476587221583368</v>
      </c>
      <c r="F2748"/>
      <c r="M2748" s="180">
        <v>41534</v>
      </c>
      <c r="N2748">
        <v>15.260943603999999</v>
      </c>
      <c r="O2748">
        <v>15.603596564526301</v>
      </c>
      <c r="P2748" s="180">
        <v>41534</v>
      </c>
      <c r="Q2748" s="173">
        <f t="shared" si="219"/>
        <v>-2.1959870540699519E-2</v>
      </c>
      <c r="R2748"/>
    </row>
    <row r="2749" spans="1:18" x14ac:dyDescent="0.25">
      <c r="A2749" s="180">
        <v>41533</v>
      </c>
      <c r="B2749">
        <v>1.8235080210000001</v>
      </c>
      <c r="C2749">
        <v>1.4052974746315801</v>
      </c>
      <c r="D2749" s="180">
        <v>41533</v>
      </c>
      <c r="E2749" s="173">
        <f t="shared" si="220"/>
        <v>0.29759574319171123</v>
      </c>
      <c r="F2749"/>
      <c r="M2749" s="180">
        <v>41533</v>
      </c>
      <c r="N2749">
        <v>14.975458279</v>
      </c>
      <c r="O2749">
        <v>15.4111163106842</v>
      </c>
      <c r="P2749" s="180">
        <v>41533</v>
      </c>
      <c r="Q2749" s="173">
        <f t="shared" si="219"/>
        <v>-2.8269076872917232E-2</v>
      </c>
      <c r="R2749"/>
    </row>
    <row r="2750" spans="1:18" x14ac:dyDescent="0.25">
      <c r="A2750" s="180">
        <v>41530</v>
      </c>
      <c r="B2750">
        <v>1.8131402489999999</v>
      </c>
      <c r="C2750">
        <v>1.40370511694737</v>
      </c>
      <c r="D2750" s="180">
        <v>41530</v>
      </c>
      <c r="E2750" s="173">
        <f t="shared" si="220"/>
        <v>0.29168172653172791</v>
      </c>
      <c r="F2750"/>
      <c r="M2750" s="180">
        <v>41530</v>
      </c>
      <c r="N2750">
        <v>14.890313533</v>
      </c>
      <c r="O2750">
        <v>15.3824384248421</v>
      </c>
      <c r="P2750" s="180">
        <v>41530</v>
      </c>
      <c r="Q2750" s="173">
        <f t="shared" si="219"/>
        <v>-3.1992645005315595E-2</v>
      </c>
      <c r="R2750"/>
    </row>
    <row r="2751" spans="1:18" x14ac:dyDescent="0.25">
      <c r="A2751" s="180">
        <v>41529</v>
      </c>
      <c r="B2751">
        <v>1.8167994629999999</v>
      </c>
      <c r="C2751">
        <v>1.40311510331579</v>
      </c>
      <c r="D2751" s="180">
        <v>41529</v>
      </c>
      <c r="E2751" s="173">
        <f t="shared" si="220"/>
        <v>0.29483280360007974</v>
      </c>
      <c r="F2751"/>
      <c r="M2751" s="180">
        <v>41529</v>
      </c>
      <c r="N2751">
        <v>14.920364620000001</v>
      </c>
      <c r="O2751">
        <v>15.3738992254737</v>
      </c>
      <c r="P2751" s="180">
        <v>41529</v>
      </c>
      <c r="Q2751" s="173">
        <f t="shared" ref="Q2751:Q2768" si="221">(N2751-O2751)/O2751</f>
        <v>-2.9500297798376179E-2</v>
      </c>
      <c r="R2751"/>
    </row>
    <row r="2752" spans="1:18" x14ac:dyDescent="0.25">
      <c r="A2752" s="180">
        <v>41528</v>
      </c>
      <c r="B2752">
        <v>1.8027724780000001</v>
      </c>
      <c r="C2752">
        <v>1.4083754847894701</v>
      </c>
      <c r="D2752" s="180">
        <v>41528</v>
      </c>
      <c r="E2752" s="173">
        <f t="shared" ref="E2752:E2768" si="222">(B2752-C2752)/C2752</f>
        <v>0.28003682076977232</v>
      </c>
      <c r="F2752"/>
      <c r="M2752" s="180">
        <v>41528</v>
      </c>
      <c r="N2752">
        <v>14.805168786999999</v>
      </c>
      <c r="O2752">
        <v>15.4403085224737</v>
      </c>
      <c r="P2752" s="180">
        <v>41528</v>
      </c>
      <c r="Q2752" s="173">
        <f t="shared" si="221"/>
        <v>-4.1135171266120804E-2</v>
      </c>
      <c r="R2752"/>
    </row>
    <row r="2753" spans="1:18" x14ac:dyDescent="0.25">
      <c r="A2753" s="180">
        <v>41527</v>
      </c>
      <c r="B2753">
        <v>1.792404707</v>
      </c>
      <c r="C2753">
        <v>1.41486627989474</v>
      </c>
      <c r="D2753" s="180">
        <v>41527</v>
      </c>
      <c r="E2753" s="173">
        <f t="shared" si="222"/>
        <v>0.26683682583300183</v>
      </c>
      <c r="F2753"/>
      <c r="M2753" s="180">
        <v>41527</v>
      </c>
      <c r="N2753">
        <v>14.720024041</v>
      </c>
      <c r="O2753">
        <v>15.5357790012105</v>
      </c>
      <c r="P2753" s="180">
        <v>41527</v>
      </c>
      <c r="Q2753" s="173">
        <f t="shared" si="221"/>
        <v>-5.2508146527247751E-2</v>
      </c>
      <c r="R2753"/>
    </row>
    <row r="2754" spans="1:18" x14ac:dyDescent="0.25">
      <c r="A2754" s="180">
        <v>41526</v>
      </c>
      <c r="B2754">
        <v>1.7835616080000001</v>
      </c>
      <c r="C2754">
        <v>1.40297924584211</v>
      </c>
      <c r="D2754" s="180">
        <v>41526</v>
      </c>
      <c r="E2754" s="173">
        <f t="shared" si="222"/>
        <v>0.27126727874684503</v>
      </c>
      <c r="F2754"/>
      <c r="M2754" s="180">
        <v>41526</v>
      </c>
      <c r="N2754">
        <v>14.647400580999999</v>
      </c>
      <c r="O2754">
        <v>15.4139897975263</v>
      </c>
      <c r="P2754" s="180">
        <v>41526</v>
      </c>
      <c r="Q2754" s="173">
        <f t="shared" si="221"/>
        <v>-4.9733341373388348E-2</v>
      </c>
      <c r="R2754"/>
    </row>
    <row r="2755" spans="1:18" x14ac:dyDescent="0.25">
      <c r="A2755" s="180">
        <v>41523</v>
      </c>
      <c r="B2755">
        <v>1.768009951</v>
      </c>
      <c r="C2755">
        <v>1.3951211633157901</v>
      </c>
      <c r="D2755" s="180">
        <v>41523</v>
      </c>
      <c r="E2755" s="173">
        <f t="shared" si="222"/>
        <v>0.26728057568703473</v>
      </c>
      <c r="F2755"/>
      <c r="M2755" s="180">
        <v>41523</v>
      </c>
      <c r="N2755">
        <v>14.519683462</v>
      </c>
      <c r="O2755">
        <v>15.3186842385789</v>
      </c>
      <c r="P2755" s="180">
        <v>41523</v>
      </c>
      <c r="Q2755" s="173">
        <f t="shared" si="221"/>
        <v>-5.2158577338299046E-2</v>
      </c>
      <c r="R2755"/>
    </row>
    <row r="2756" spans="1:18" x14ac:dyDescent="0.25">
      <c r="A2756" s="180">
        <v>41522</v>
      </c>
      <c r="B2756">
        <v>1.781427066</v>
      </c>
      <c r="C2756">
        <v>1.3950559699473699</v>
      </c>
      <c r="D2756" s="180">
        <v>41522</v>
      </c>
      <c r="E2756" s="173">
        <f t="shared" si="222"/>
        <v>0.27695741559903608</v>
      </c>
      <c r="F2756"/>
      <c r="M2756" s="180">
        <v>41522</v>
      </c>
      <c r="N2756">
        <v>14.629870779999999</v>
      </c>
      <c r="O2756">
        <v>15.3311142634211</v>
      </c>
      <c r="P2756" s="180">
        <v>41522</v>
      </c>
      <c r="Q2756" s="173">
        <f t="shared" si="221"/>
        <v>-4.5739890224040347E-2</v>
      </c>
      <c r="R2756"/>
    </row>
    <row r="2757" spans="1:18" x14ac:dyDescent="0.25">
      <c r="A2757" s="180">
        <v>41521</v>
      </c>
      <c r="B2757">
        <v>1.7634359340000001</v>
      </c>
      <c r="C2757">
        <v>1.3865391158421101</v>
      </c>
      <c r="D2757" s="180">
        <v>41521</v>
      </c>
      <c r="E2757" s="173">
        <f t="shared" si="222"/>
        <v>0.27182559355996455</v>
      </c>
      <c r="F2757"/>
      <c r="M2757" s="180">
        <v>41521</v>
      </c>
      <c r="N2757">
        <v>14.482119602999999</v>
      </c>
      <c r="O2757">
        <v>15.2347041222105</v>
      </c>
      <c r="P2757" s="180">
        <v>41521</v>
      </c>
      <c r="Q2757" s="173">
        <f t="shared" si="221"/>
        <v>-4.9399352502902671E-2</v>
      </c>
      <c r="R2757"/>
    </row>
    <row r="2758" spans="1:18" x14ac:dyDescent="0.25">
      <c r="A2758" s="180">
        <v>41520</v>
      </c>
      <c r="B2758">
        <v>1.755202704</v>
      </c>
      <c r="C2758">
        <v>1.3818225064210501</v>
      </c>
      <c r="D2758" s="180">
        <v>41520</v>
      </c>
      <c r="E2758" s="173">
        <f t="shared" si="222"/>
        <v>0.27020850785388684</v>
      </c>
      <c r="F2758"/>
      <c r="M2758" s="180">
        <v>41520</v>
      </c>
      <c r="N2758">
        <v>14.414504658</v>
      </c>
      <c r="O2758">
        <v>15.175346646421101</v>
      </c>
      <c r="P2758" s="180">
        <v>41520</v>
      </c>
      <c r="Q2758" s="173">
        <f t="shared" si="221"/>
        <v>-5.0136712270789204E-2</v>
      </c>
      <c r="R2758"/>
    </row>
    <row r="2759" spans="1:18" x14ac:dyDescent="0.25">
      <c r="A2759" s="180">
        <v>41516</v>
      </c>
      <c r="B2759">
        <v>1.7826468040000001</v>
      </c>
      <c r="C2759">
        <v>1.3850689510526299</v>
      </c>
      <c r="D2759" s="180">
        <v>41516</v>
      </c>
      <c r="E2759" s="173">
        <f t="shared" si="222"/>
        <v>0.2870455313038513</v>
      </c>
      <c r="F2759"/>
      <c r="M2759" s="180">
        <v>41516</v>
      </c>
      <c r="N2759">
        <v>14.639887808999999</v>
      </c>
      <c r="O2759">
        <v>15.206483322578899</v>
      </c>
      <c r="P2759" s="180">
        <v>41516</v>
      </c>
      <c r="Q2759" s="173">
        <f t="shared" si="221"/>
        <v>-3.7260127904629146E-2</v>
      </c>
      <c r="R2759"/>
    </row>
    <row r="2760" spans="1:18" x14ac:dyDescent="0.25">
      <c r="A2760" s="180">
        <v>41515</v>
      </c>
      <c r="B2760">
        <v>1.8155797250000001</v>
      </c>
      <c r="C2760">
        <v>1.40792314489474</v>
      </c>
      <c r="D2760" s="180">
        <v>41515</v>
      </c>
      <c r="E2760" s="173">
        <f t="shared" si="222"/>
        <v>0.28954462577269269</v>
      </c>
      <c r="F2760"/>
      <c r="M2760" s="180">
        <v>41515</v>
      </c>
      <c r="N2760">
        <v>14.910347591000001</v>
      </c>
      <c r="O2760">
        <v>15.4320045693684</v>
      </c>
      <c r="P2760" s="180">
        <v>41515</v>
      </c>
      <c r="Q2760" s="173">
        <f t="shared" si="221"/>
        <v>-3.3803578532101877E-2</v>
      </c>
      <c r="R2760"/>
    </row>
    <row r="2761" spans="1:18" x14ac:dyDescent="0.25">
      <c r="A2761" s="180">
        <v>41514</v>
      </c>
      <c r="B2761">
        <v>1.8235080210000001</v>
      </c>
      <c r="C2761">
        <v>1.39998665105263</v>
      </c>
      <c r="D2761" s="180">
        <v>41514</v>
      </c>
      <c r="E2761" s="173">
        <f t="shared" si="222"/>
        <v>0.30251814874729727</v>
      </c>
      <c r="F2761"/>
      <c r="M2761" s="180">
        <v>41514</v>
      </c>
      <c r="N2761">
        <v>14.975458279</v>
      </c>
      <c r="O2761">
        <v>15.340560368526299</v>
      </c>
      <c r="P2761" s="180">
        <v>41514</v>
      </c>
      <c r="Q2761" s="173">
        <f t="shared" si="221"/>
        <v>-2.3799788322945943E-2</v>
      </c>
      <c r="R2761"/>
    </row>
    <row r="2762" spans="1:18" x14ac:dyDescent="0.25">
      <c r="A2762" s="180">
        <v>41513</v>
      </c>
      <c r="B2762">
        <v>1.802162609</v>
      </c>
      <c r="C2762">
        <v>1.40038922784211</v>
      </c>
      <c r="D2762" s="180">
        <v>41513</v>
      </c>
      <c r="E2762" s="173">
        <f t="shared" si="222"/>
        <v>0.28690122229588366</v>
      </c>
      <c r="F2762"/>
      <c r="M2762" s="180">
        <v>41513</v>
      </c>
      <c r="N2762">
        <v>14.800160271999999</v>
      </c>
      <c r="O2762">
        <v>15.3406746334211</v>
      </c>
      <c r="P2762" s="180">
        <v>41513</v>
      </c>
      <c r="Q2762" s="173">
        <f t="shared" si="221"/>
        <v>-3.5234067232189366E-2</v>
      </c>
      <c r="R2762"/>
    </row>
    <row r="2763" spans="1:18" x14ac:dyDescent="0.25">
      <c r="A2763" s="180">
        <v>41512</v>
      </c>
      <c r="B2763">
        <v>1.8863245179999999</v>
      </c>
      <c r="C2763">
        <v>1.4468003121052599</v>
      </c>
      <c r="D2763" s="180">
        <v>41512</v>
      </c>
      <c r="E2763" s="173">
        <f t="shared" si="222"/>
        <v>0.30379051083779623</v>
      </c>
      <c r="F2763"/>
      <c r="M2763" s="180">
        <v>41512</v>
      </c>
      <c r="N2763">
        <v>15.49133527</v>
      </c>
      <c r="O2763">
        <v>15.854289744368399</v>
      </c>
      <c r="P2763" s="180">
        <v>41512</v>
      </c>
      <c r="Q2763" s="173">
        <f t="shared" si="221"/>
        <v>-2.2893139977924526E-2</v>
      </c>
      <c r="R2763"/>
    </row>
    <row r="2764" spans="1:18" x14ac:dyDescent="0.25">
      <c r="A2764" s="180">
        <v>41509</v>
      </c>
      <c r="B2764">
        <v>1.9107192740000001</v>
      </c>
      <c r="C2764">
        <v>1.45683960921053</v>
      </c>
      <c r="D2764" s="180">
        <v>41509</v>
      </c>
      <c r="E2764" s="173">
        <f t="shared" si="222"/>
        <v>0.31155088173050849</v>
      </c>
      <c r="F2764"/>
      <c r="M2764" s="180">
        <v>41509</v>
      </c>
      <c r="N2764">
        <v>15.691675848999999</v>
      </c>
      <c r="O2764">
        <v>15.9754667724211</v>
      </c>
      <c r="P2764" s="180">
        <v>41509</v>
      </c>
      <c r="Q2764" s="173">
        <f t="shared" si="221"/>
        <v>-1.7764170991924781E-2</v>
      </c>
      <c r="R2764"/>
    </row>
    <row r="2765" spans="1:18" x14ac:dyDescent="0.25">
      <c r="A2765" s="180">
        <v>41508</v>
      </c>
      <c r="B2765">
        <v>1.9186475700000001</v>
      </c>
      <c r="C2765">
        <v>1.4631492213157899</v>
      </c>
      <c r="D2765" s="180">
        <v>41508</v>
      </c>
      <c r="E2765" s="173">
        <f t="shared" si="222"/>
        <v>0.31131366647250563</v>
      </c>
      <c r="F2765"/>
      <c r="M2765" s="180">
        <v>41508</v>
      </c>
      <c r="N2765">
        <v>15.756786537</v>
      </c>
      <c r="O2765">
        <v>16.058329237210501</v>
      </c>
      <c r="P2765" s="180">
        <v>41508</v>
      </c>
      <c r="Q2765" s="173">
        <f t="shared" si="221"/>
        <v>-1.8777962249756551E-2</v>
      </c>
      <c r="R2765"/>
    </row>
    <row r="2766" spans="1:18" x14ac:dyDescent="0.25">
      <c r="A2766" s="180">
        <v>41507</v>
      </c>
      <c r="B2766">
        <v>1.8960824199999999</v>
      </c>
      <c r="C2766">
        <v>1.4423874313157901</v>
      </c>
      <c r="D2766" s="180">
        <v>41507</v>
      </c>
      <c r="E2766" s="173">
        <f t="shared" si="222"/>
        <v>0.31454446900603911</v>
      </c>
      <c r="F2766"/>
      <c r="M2766" s="180">
        <v>41507</v>
      </c>
      <c r="N2766">
        <v>15.571471502</v>
      </c>
      <c r="O2766">
        <v>15.829867550684201</v>
      </c>
      <c r="P2766" s="180">
        <v>41507</v>
      </c>
      <c r="Q2766" s="173">
        <f t="shared" si="221"/>
        <v>-1.6323323480557646E-2</v>
      </c>
      <c r="R2766"/>
    </row>
    <row r="2767" spans="1:18" x14ac:dyDescent="0.25">
      <c r="A2767" s="180">
        <v>41506</v>
      </c>
      <c r="B2767">
        <v>1.9070600609999999</v>
      </c>
      <c r="C2767">
        <v>1.45468824131579</v>
      </c>
      <c r="D2767" s="180">
        <v>41506</v>
      </c>
      <c r="E2767" s="173">
        <f t="shared" si="222"/>
        <v>0.31097509888100283</v>
      </c>
      <c r="F2767"/>
      <c r="M2767" s="180">
        <v>41506</v>
      </c>
      <c r="N2767">
        <v>15.661624762000001</v>
      </c>
      <c r="O2767">
        <v>15.957237156421099</v>
      </c>
      <c r="P2767" s="180">
        <v>41506</v>
      </c>
      <c r="Q2767" s="173">
        <f t="shared" si="221"/>
        <v>-1.8525286772600603E-2</v>
      </c>
      <c r="R2767"/>
    </row>
    <row r="2768" spans="1:18" x14ac:dyDescent="0.25">
      <c r="A2768" s="180">
        <v>41505</v>
      </c>
      <c r="B2768">
        <v>1.872297533</v>
      </c>
      <c r="C2768">
        <v>1.4327267786842099</v>
      </c>
      <c r="D2768" s="180">
        <v>41505</v>
      </c>
      <c r="E2768" s="173">
        <f t="shared" si="222"/>
        <v>0.30680710436604236</v>
      </c>
      <c r="F2768"/>
      <c r="M2768" s="180">
        <v>41505</v>
      </c>
      <c r="N2768">
        <v>15.376139437000001</v>
      </c>
      <c r="O2768">
        <v>15.704689706684199</v>
      </c>
      <c r="P2768" s="180">
        <v>41505</v>
      </c>
      <c r="Q2768" s="173">
        <f t="shared" si="221"/>
        <v>-2.0920519654989523E-2</v>
      </c>
      <c r="R2768"/>
    </row>
  </sheetData>
  <mergeCells count="15">
    <mergeCell ref="AT88:AT89"/>
    <mergeCell ref="AF82:AG82"/>
    <mergeCell ref="AP88:AP89"/>
    <mergeCell ref="AQ88:AQ89"/>
    <mergeCell ref="AR88:AR89"/>
    <mergeCell ref="AS88:AS89"/>
    <mergeCell ref="BA88:BA89"/>
    <mergeCell ref="BB88:BB89"/>
    <mergeCell ref="BC88:BC89"/>
    <mergeCell ref="AU88:AU89"/>
    <mergeCell ref="AV88:AV89"/>
    <mergeCell ref="AW88:AW89"/>
    <mergeCell ref="AX88:AX89"/>
    <mergeCell ref="AY88:AY89"/>
    <mergeCell ref="AZ88:AZ89"/>
  </mergeCells>
  <phoneticPr fontId="49" type="noConversion"/>
  <hyperlinks>
    <hyperlink ref="AK404" r:id="rId1" tooltip="Basic EPS_x000a_ FY: 2009_x000a_ Period End Date: Dec-31-2009_x000a_ Filing Date: Feb-29-2012_x000a_ Period Type: Annual_x000a_ Value: $ 0.35, Currency: USD" display="javascript:void(0);" xr:uid="{3A18215C-FC20-4E29-9C8F-E6ADE5D718D2}"/>
    <hyperlink ref="AL404" r:id="rId2" tooltip="Basic EPS_x000a_ FY: 2010_x000a_ Period End Date: Dec-31-2010_x000a_ Filing Date: Feb-28-2013_x000a_ Period Type: Annual_x000a_ Value: $ 0.88, Currency: USD" display="javascript:void(0);" xr:uid="{9809E2DD-FD07-4F36-A0AB-915AA9F094EB}"/>
    <hyperlink ref="AM404" r:id="rId3" tooltip="Basic EPS_x000a_ FY: 2011_x000a_ Period End Date: Dec-31-2011_x000a_ Filing Date: Mar-03-2014_x000a_ Period Type: Annual_x000a_ Value: $ 1.62, Currency: USD" display="javascript:void(0);" xr:uid="{4CAA6AD9-401D-4483-9C06-01624BD46759}"/>
    <hyperlink ref="AN404" r:id="rId4" tooltip="Basic EPS_x000a_ FY: 2012_x000a_ Period End Date: Dec-31-2012_x000a_ Filing Date: Mar-02-2015_x000a_ Period Type: Annual_x000a_ Value: $ 1.92, Currency: USD" display="javascript:void(0);" xr:uid="{AF4EE3FF-62C8-4300-9875-5488C5D8871F}"/>
    <hyperlink ref="AO381" r:id="rId5" tooltip="Basic EPS_x000a_ FY: 2013_x000a_ Period End Date: Dec-31-2013_x000a_ Filing Date: Feb-26-2016_x000a_ Period Type: Annual_x000a_ Value: $ 2.10, Currency: USD" display="javascript:void(0);" xr:uid="{39747582-A1A9-41B3-9273-280F3426B1D4}"/>
    <hyperlink ref="AP381" r:id="rId6" tooltip="Basic EPS_x000a_ FY: 2014_x000a_ Period End Date: Dec-31-2014_x000a_ Filing Date: Feb-27-2017_x000a_ Period Type: Annual_x000a_ Value: $ 2.42, Currency: USD" display="javascript:void(0);" xr:uid="{30662F5D-A57E-42AB-90D4-444C1D93B9EC}"/>
    <hyperlink ref="AQ381" r:id="rId7" tooltip="Basic EPS_x000a_ FY: 2015_x000a_ Period End Date: Dec-31-2015_x000a_ Filing Date: Feb-27-2018_x000a_ Period Type: Annual_x000a_ Value: $ 2.67, Currency: USD" display="javascript:void(0);" xr:uid="{DB48CA0E-71D0-42B6-A4CD-7C04836E4918}"/>
    <hyperlink ref="AR381" r:id="rId8" tooltip="Basic EPS_x000a_ FY: 2016_x000a_ Period End Date: Dec-31-2016_x000a_ Filing Date: Feb-27-2019_x000a_ Period Type: Annual_x000a_ Value: $ 3.00, Currency: USD" display="javascript:void(0);" xr:uid="{7654DE79-62C4-4C6C-80BF-DDB6BCC73382}"/>
    <hyperlink ref="AS381" r:id="rId9" tooltip="Basic EPS_x000a_ FY: 2017_x000a_ Period End Date: Dec-31-2017_x000a_ Filing Date: Feb-27-2020_x000a_ Period Type: Annual_x000a_ Value: $ 3.50, Currency: USD" display="javascript:void(0);" xr:uid="{85E5F6C7-65DA-4390-AEDE-BCD5C9447275}"/>
    <hyperlink ref="AT381" r:id="rId10" tooltip="Basic EPS_x000a_ FY: 2018_x000a_ Period End Date: Dec-31-2018_x000a_ Filing Date: Feb-26-2021_x000a_ Period Type: Annual_x000a_ Value: $ 4.86, Currency: USD" display="javascript:void(0);" xr:uid="{800CA75D-1ECC-4B1C-A691-1EA237706C8A}"/>
    <hyperlink ref="AU381" r:id="rId11" tooltip="Basic EPS_x000a_ FY: 2019_x000a_ Period End Date: Dec-31-2019_x000a_ Filing Date: Feb-28-2022_x000a_ Period Type: Annual_x000a_ Value: $ 4.63, Currency: USD" display="javascript:void(0);" xr:uid="{67823DDA-E7A8-42D0-AC37-D6435C379CBA}"/>
    <hyperlink ref="AV381" r:id="rId12" tooltip="Basic EPS_x000a_ FY: 2020_x000a_ Period End Date: Dec-31-2020_x000a_ Filing Date: Feb-27-2023_x000a_ Period Type: Annual_x000a_ Value: $ 3.99, Currency: USD" display="javascript:void(0);" xr:uid="{F1F3E797-72E6-49D8-89BA-1D28025886B1}"/>
    <hyperlink ref="AW381" r:id="rId13" tooltip="Basic EPS_x000a_ FY: 2021_x000a_ Period End Date: Dec-31-2021_x000a_ Filing Date: Feb-27-2023_x000a_ Period Type: Annual_x000a_ Value: $ 6.16, Currency: USD" display="javascript:void(0);" xr:uid="{1B7C7BC4-E669-4EC5-933A-CA9D33A47A7D}"/>
    <hyperlink ref="AX404" r:id="rId14" tooltip="Basic EPS_x000a_ FY: 2022_x000a_ Period End Date: Dec-31-2022_x000a_ Filing Date: Feb-27-2023_x000a_ Period Type: Annual_x000a_ Value: $ 7.98, Currency: USD" display="javascript:void(0);" xr:uid="{9AA5D7B5-E966-4638-9D55-612819E483EB}"/>
    <hyperlink ref="AY404" r:id="rId15" tooltip="Basic EPS_x000a_ FY: 2023, FQ: 1_x000a_ Period End Date: Mar-31-2023_x000a_ Filing Date: May-09-2023_x000a_ Period Type: LTM_x000a_ Value: $ 8.60, Currency: USD" display="javascript:void(0);" xr:uid="{2D81CB85-F154-490D-8077-072AE5A1AA0D}"/>
    <hyperlink ref="AO89" r:id="rId16" tooltip="SEC Form 4" display="http://www.sec.gov/Archives/edgar/data/1069157/000106915723000063/xslF345X03/wf-form4_168425474072317.xml" xr:uid="{6B7359E3-2D59-47A5-A25D-B1260617145A}"/>
    <hyperlink ref="AQ88" r:id="rId17" display="http://openinsider.com/EWBC" xr:uid="{D47B02DC-B849-48B1-A962-03BB42215C09}"/>
    <hyperlink ref="AR88" r:id="rId18" tooltip="4,445 direct shares_x000a_135 N. Los Robles Ave. 7Th Floor_x000a_Pasadena, CA 91101" display="http://openinsider.com/insider/Alvarez-Manuel-Pham/1903523" xr:uid="{2028356D-587B-48EB-A478-C2467FF77D0B}"/>
    <hyperlink ref="AP90" r:id="rId19" tooltip="SEC Form 4" display="http://www.sec.gov/Archives/edgar/data/1069157/000106915723000061/xslF345X03/wf-form4_168374343455616.xml" xr:uid="{2C6A42D8-D8D9-4595-B50D-25DFE216E6E0}"/>
    <hyperlink ref="AR90" r:id="rId20" display="http://openinsider.com/EWBC" xr:uid="{BE976D51-F112-4570-9FD9-72A313D1AD35}"/>
    <hyperlink ref="AS90" r:id="rId21" tooltip="9,193 direct shares_x000a_East West Bancorp, Inc._x000a_135 N. Los Robles Ave 7Th Floor_x000a_Pasadena, CA 91101" display="http://openinsider.com/insider/Deskus-Archana/1566186" xr:uid="{6ED8B533-94DB-4016-8AB1-CFB2B7AB4445}"/>
    <hyperlink ref="AP91" r:id="rId22" tooltip="SEC Form 4" display="http://www.sec.gov/Archives/edgar/data/1069157/000106915723000059/xslF345X03/wf-form4_168373745637912.xml" xr:uid="{B22C047E-D5D6-40CD-B921-DAAF3A1007B7}"/>
    <hyperlink ref="AR91" r:id="rId23" display="http://openinsider.com/EWBC" xr:uid="{18D7628A-5936-42C7-86D0-00DF2659BB76}"/>
    <hyperlink ref="AS91" r:id="rId24" tooltip="3,195 direct shares_x000a_135 N. Los Robles Ave. 7Th Floor_x000a_Pasadena, CA 91101" display="http://openinsider.com/insider/Alvarez-Manuel-Pham/1903523" xr:uid="{6F101058-0795-4E4F-8E1D-A8C9D70F7EC6}"/>
    <hyperlink ref="AP92" r:id="rId25" tooltip="SEC Form 4" display="http://www.sec.gov/Archives/edgar/data/1069157/000106915723000055/xslF345X03/wf-form4_168365979277305.xml" xr:uid="{A73D8C51-C82D-47A6-8380-6D0381326861}"/>
    <hyperlink ref="AR92" r:id="rId26" display="http://openinsider.com/EWBC" xr:uid="{93A0F89F-6457-42D2-9077-67AB8E143AB9}"/>
    <hyperlink ref="AS92" r:id="rId27" tooltip="8,846 direct shares_x000a_East West Bancorp, Inc._x000a_135 N. Los Robles Ave., 7Th Floor_x000a_Pasadena, CA 91101" display="http://openinsider.com/insider/Kay-Sabrina/1835895" xr:uid="{AC87E7DE-BC17-4E89-BF0F-B0BD7FDDE06D}"/>
    <hyperlink ref="AP93" r:id="rId28" tooltip="SEC Form 4" display="http://www.sec.gov/Archives/edgar/data/1069157/000106915723000052/xslF345X03/wf-form4_168356952617651.xml" xr:uid="{1FD3497C-C0D3-42BE-B9E9-DB9BEF89107E}"/>
    <hyperlink ref="AR93" r:id="rId29" display="http://openinsider.com/EWBC" xr:uid="{6AF05F9C-76E8-42BB-B53A-9D9037EC9AA3}"/>
    <hyperlink ref="AS93" r:id="rId30" tooltip="13,843 direct shares_x000a_East West Bancorp, Inc._x000a_135 N. Los Robles Ave. 7Th Floor_x000a_Pasadena, CA 91101" display="http://openinsider.com/insider/Campbell-Molly/1615786" xr:uid="{6A071619-8216-489B-8349-E19F2CF7251E}"/>
    <hyperlink ref="AP94" r:id="rId31" tooltip="SEC Form 4" display="http://www.sec.gov/Archives/edgar/data/1069157/000106915723000050/xslF345X03/wf-form4_168356652490003.xml" xr:uid="{CC236CFE-3CBD-446E-BDAF-7B89EBA05E07}"/>
    <hyperlink ref="AR94" r:id="rId32" display="http://openinsider.com/EWBC" xr:uid="{F64434E5-362E-494F-88FD-30BD3D9E7351}"/>
    <hyperlink ref="AS94" r:id="rId33" tooltip="20,577 direct shares_x000a_East West Bancorp, Inc._x000a_135 N. Los Robles Ave. 7Th Floor_x000a_Pasadena, CA 91101" display="http://openinsider.com/insider/Sussman-Lester/1247504" xr:uid="{417EE6FF-266B-4517-8E4F-656DA80F2F09}"/>
    <hyperlink ref="AP95" r:id="rId34" tooltip="SEC Form 4" display="http://www.sec.gov/Archives/edgar/data/1069157/000106915723000048/xslF345X03/wf-form4_168355875080987.xml" xr:uid="{25015EEA-5F58-4DE2-B156-5C0B27BAAC6E}"/>
    <hyperlink ref="AR95" r:id="rId35" display="http://openinsider.com/EWBC" xr:uid="{A9D478D8-753E-4CA8-B458-023FA14D3B44}"/>
    <hyperlink ref="AS95" r:id="rId36" tooltip="902,452 direct shares_x000a_East West Bancorp, Inc._x000a_135 N. Los Robles Ave. 7Th Floor_x000a_Pasadena, CA 91101" display="http://openinsider.com/insider/Ng-Dominic/1201236" xr:uid="{6E9E34AF-E6D1-4D3E-9740-A6222D3EE3AA}"/>
    <hyperlink ref="AP96" r:id="rId37" tooltip="SEC Form 4" display="http://www.sec.gov/Archives/edgar/data/1069157/000106915723000046/xslF345X03/wf-form4_168323788676851.xml" xr:uid="{11C470E0-080B-4962-A291-20E8B610E36C}"/>
    <hyperlink ref="AR96" r:id="rId38" display="http://openinsider.com/EWBC" xr:uid="{52A8B72B-FDEC-4E9F-93F0-74404FE7F234}"/>
    <hyperlink ref="AS96" r:id="rId39" tooltip="4,780 direct shares_x000a_135 N. Los Robles Ave. 7Th Floor_x000a_Pasadena, CA 91101" display="http://openinsider.com/insider/Shi-Parker/1903569" xr:uid="{A8252254-7436-4AFF-91BC-77B4AA7AD3EB}"/>
    <hyperlink ref="AP97" r:id="rId40" tooltip="SEC Form 4" display="http://www.sec.gov/Archives/edgar/data/1069157/000106915723000044/xslF345X03/wf-form4_168323778299589.xml" xr:uid="{FF523D25-91CB-4528-88F9-7EABF4F08449}"/>
    <hyperlink ref="AR97" r:id="rId41" display="http://openinsider.com/EWBC" xr:uid="{EB814FFA-87E4-4F8D-AE27-D5C55EFE053D}"/>
    <hyperlink ref="AS97" r:id="rId42" tooltip="896,752 direct shares_x000a_East West Bancorp, Inc._x000a_135 N. Los Robles Ave. 7Th Floor_x000a_Pasadena, CA 91101" display="http://openinsider.com/insider/Ng-Dominic/1201236" xr:uid="{60A975B4-8416-4CBF-AFC3-8B013E8AD8DF}"/>
    <hyperlink ref="AP98" r:id="rId43" tooltip="SEC Form 4" display="http://www.sec.gov/Archives/edgar/data/1069157/000106915723000042/xslF345X03/wf-form4_168322385034773.xml" xr:uid="{5B746F5D-2B73-4074-98EC-06CB62BA9487}"/>
    <hyperlink ref="AR98" r:id="rId44" display="http://openinsider.com/EWBC" xr:uid="{7C831A69-EB26-417C-A990-64B6A6F2C723}"/>
    <hyperlink ref="AS98" r:id="rId45" tooltip="128,215 direct shares_x000a_East West Bancorp, Inc._x000a_135 N. Los Robles Ave. 7Th Floor_x000a_Pasadena, CA 91101" display="http://openinsider.com/insider/Oh-Irene-H/1482107" xr:uid="{4CD3A4E5-7489-42B5-8C92-DA27F85A9438}"/>
    <hyperlink ref="AP99" r:id="rId46" tooltip="SEC Form 4" display="http://www.sec.gov/Archives/edgar/data/1069157/000106915723000040/xslF345X03/wf-form4_168322375390040.xml" xr:uid="{CED033E5-F37E-4735-9D8A-C9BC27469338}"/>
    <hyperlink ref="AR99" r:id="rId47" display="http://openinsider.com/EWBC" xr:uid="{1AF80B96-7BEB-4325-8937-D894B17D6042}"/>
    <hyperlink ref="AS99" r:id="rId48" tooltip="14,855 direct shares_x000a_C/O  East West Bancorp, Inc._x000a_135 N. Los Robles Ave 7Th Flr_x000a_Pasadena, CA 91101" display="http://openinsider.com/insider/Teo-Gary/1668233" xr:uid="{C45BCCDE-524E-4997-8D7B-BC74558E29EC}"/>
    <hyperlink ref="AP100" r:id="rId49" tooltip="SEC Form 4" display="http://www.sec.gov/Archives/edgar/data/1069157/000106915723000028/xslF345X03/wf-form4_167873718600656.xml" xr:uid="{51EF3A6E-600F-4BCE-B926-16E63CEA2C9B}"/>
    <hyperlink ref="AR100" r:id="rId50" display="http://openinsider.com/EWBC" xr:uid="{F6E261E4-F915-4DA1-B99A-7EB20131D484}"/>
    <hyperlink ref="AS100" r:id="rId51" tooltip="127,215 direct shares_x000a_East West Bancorp, Inc._x000a_135 N. Los Robles Ave. 7Th Floor_x000a_Pasadena, CA 91101" display="http://openinsider.com/insider/Oh-Irene-H/1482107" xr:uid="{D4B27D05-09F3-4720-B55B-2EA5F2D8486A}"/>
  </hyperlinks>
  <pageMargins left="0.7" right="0.7" top="0.75" bottom="0.75" header="0.3" footer="0.3"/>
  <pageSetup paperSize="9" orientation="portrait" r:id="rId52"/>
  <drawing r:id="rId53"/>
  <legacyDrawing r:id="rId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10277-F8E8-415D-8221-98BB20A2466E}">
  <dimension ref="A3:CY125"/>
  <sheetViews>
    <sheetView showGridLines="0" topLeftCell="G1" zoomScale="54" zoomScaleNormal="109" workbookViewId="0">
      <selection activeCell="AD40" sqref="AD40"/>
    </sheetView>
  </sheetViews>
  <sheetFormatPr defaultRowHeight="13.8" x14ac:dyDescent="0.3"/>
  <cols>
    <col min="1" max="1" width="2.109375" style="30" bestFit="1" customWidth="1"/>
    <col min="2" max="2" width="45.5546875" style="30" bestFit="1" customWidth="1"/>
    <col min="3" max="3" width="10.21875" style="30" bestFit="1" customWidth="1"/>
    <col min="4" max="10" width="11.21875" style="30" bestFit="1" customWidth="1"/>
    <col min="11" max="15" width="12.21875" style="30" bestFit="1" customWidth="1"/>
    <col min="16" max="16" width="13" style="30" bestFit="1" customWidth="1"/>
    <col min="17" max="17" width="13.5546875" style="30" bestFit="1" customWidth="1"/>
    <col min="18" max="18" width="13" style="30" bestFit="1" customWidth="1"/>
    <col min="19" max="19" width="13.5546875" style="30" bestFit="1" customWidth="1"/>
    <col min="20" max="20" width="13" style="30" bestFit="1" customWidth="1"/>
    <col min="21" max="21" width="13.5546875" style="30" bestFit="1" customWidth="1"/>
    <col min="22" max="23" width="6.109375" style="30" hidden="1" customWidth="1"/>
    <col min="24" max="26" width="5" style="30" hidden="1" customWidth="1"/>
    <col min="27" max="27" width="5.44140625" style="30" bestFit="1" customWidth="1"/>
    <col min="28" max="33" width="11.21875" style="30" bestFit="1" customWidth="1"/>
    <col min="34" max="34" width="10.21875" style="30" bestFit="1" customWidth="1"/>
    <col min="35" max="35" width="8.88671875" style="30" bestFit="1" customWidth="1"/>
    <col min="36" max="36" width="20.44140625" style="30" bestFit="1" customWidth="1"/>
    <col min="37" max="37" width="17.5546875" style="30" bestFit="1" customWidth="1"/>
    <col min="38" max="38" width="26.21875" style="30" bestFit="1" customWidth="1"/>
    <col min="39" max="39" width="20.44140625" style="30" bestFit="1" customWidth="1"/>
    <col min="40" max="40" width="17.5546875" style="30" bestFit="1" customWidth="1"/>
    <col min="41" max="41" width="9.77734375" style="30" bestFit="1" customWidth="1"/>
    <col min="42" max="42" width="24.6640625" style="30" bestFit="1" customWidth="1"/>
    <col min="43" max="43" width="20.44140625" style="30" bestFit="1" customWidth="1"/>
    <col min="44" max="44" width="10.77734375" style="30" bestFit="1" customWidth="1"/>
    <col min="45" max="45" width="9.109375" style="30" bestFit="1" customWidth="1"/>
    <col min="46" max="46" width="6.6640625" style="30" bestFit="1" customWidth="1"/>
    <col min="47" max="47" width="54.88671875" style="30" bestFit="1" customWidth="1"/>
    <col min="48" max="48" width="17.5546875" style="30" hidden="1" customWidth="1"/>
    <col min="49" max="49" width="9.33203125" style="30" hidden="1" customWidth="1"/>
    <col min="50" max="50" width="51.33203125" style="30" hidden="1" customWidth="1"/>
    <col min="51" max="51" width="16.88671875" style="30" hidden="1" customWidth="1"/>
    <col min="52" max="52" width="24.88671875" style="30" hidden="1" customWidth="1"/>
    <col min="53" max="53" width="19.44140625" style="30" hidden="1" customWidth="1"/>
    <col min="54" max="54" width="16.88671875" style="30" hidden="1" customWidth="1"/>
    <col min="55" max="55" width="24.88671875" style="30" hidden="1" customWidth="1"/>
    <col min="56" max="56" width="19.44140625" style="30" hidden="1" customWidth="1"/>
    <col min="57" max="57" width="16.88671875" style="30" hidden="1" customWidth="1"/>
    <col min="58" max="58" width="14.5546875" style="30" hidden="1" customWidth="1"/>
    <col min="59" max="59" width="24.88671875" style="30" hidden="1" customWidth="1"/>
    <col min="60" max="60" width="19.44140625" style="30" hidden="1" customWidth="1"/>
    <col min="61" max="61" width="14.88671875" style="30" hidden="1" customWidth="1"/>
    <col min="62" max="62" width="17.77734375" style="30" hidden="1" customWidth="1"/>
    <col min="63" max="63" width="51.33203125" style="30" hidden="1" customWidth="1"/>
    <col min="64" max="64" width="51" style="30" hidden="1" customWidth="1"/>
    <col min="65" max="65" width="16.88671875" style="30" hidden="1" customWidth="1"/>
    <col min="66" max="66" width="25.44140625" style="30" hidden="1" customWidth="1"/>
    <col min="67" max="67" width="19.44140625" style="30" hidden="1" customWidth="1"/>
    <col min="68" max="68" width="16.88671875" style="30" hidden="1" customWidth="1"/>
    <col min="69" max="69" width="25.44140625" style="30" hidden="1" customWidth="1"/>
    <col min="70" max="70" width="19.44140625" style="30" hidden="1" customWidth="1"/>
    <col min="71" max="71" width="16.88671875" style="30" hidden="1" customWidth="1"/>
    <col min="72" max="72" width="25.44140625" style="30" hidden="1" customWidth="1"/>
    <col min="73" max="73" width="19.44140625" style="30" hidden="1" customWidth="1"/>
    <col min="74" max="74" width="26.77734375" style="30" hidden="1" customWidth="1"/>
    <col min="75" max="75" width="51.109375" style="30" hidden="1" customWidth="1"/>
    <col min="76" max="76" width="16.88671875" style="30" hidden="1" customWidth="1"/>
    <col min="77" max="77" width="25.44140625" style="30" hidden="1" customWidth="1"/>
    <col min="78" max="78" width="19.44140625" style="30" hidden="1" customWidth="1"/>
    <col min="79" max="79" width="16.88671875" style="30" hidden="1" customWidth="1"/>
    <col min="80" max="80" width="25.44140625" style="30" hidden="1" customWidth="1"/>
    <col min="81" max="81" width="19.44140625" style="30" hidden="1" customWidth="1"/>
    <col min="82" max="82" width="16.88671875" style="30" hidden="1" customWidth="1"/>
    <col min="83" max="83" width="25.44140625" style="30" hidden="1" customWidth="1"/>
    <col min="84" max="84" width="19.44140625" style="30" hidden="1" customWidth="1"/>
    <col min="85" max="85" width="9.33203125" style="30" hidden="1" customWidth="1"/>
    <col min="86" max="86" width="44.44140625" style="30" hidden="1" customWidth="1"/>
    <col min="87" max="87" width="16.5546875" style="30" hidden="1" customWidth="1"/>
    <col min="88" max="88" width="25.33203125" style="30" hidden="1" customWidth="1"/>
    <col min="89" max="89" width="18.77734375" style="30" hidden="1" customWidth="1"/>
    <col min="90" max="90" width="16.44140625" style="30" hidden="1" customWidth="1"/>
    <col min="91" max="91" width="25.33203125" style="30" hidden="1" customWidth="1"/>
    <col min="92" max="92" width="18.77734375" style="30" hidden="1" customWidth="1"/>
    <col min="93" max="93" width="16.44140625" style="30" hidden="1" customWidth="1"/>
    <col min="94" max="94" width="28.5546875" style="30" bestFit="1" customWidth="1"/>
    <col min="95" max="95" width="21.109375" style="30" bestFit="1" customWidth="1"/>
    <col min="96" max="96" width="10.33203125" style="30" bestFit="1" customWidth="1"/>
    <col min="97" max="97" width="50" style="30" bestFit="1" customWidth="1"/>
    <col min="98" max="98" width="18.5546875" style="30" bestFit="1" customWidth="1"/>
    <col min="99" max="99" width="28.5546875" style="30" bestFit="1" customWidth="1"/>
    <col min="100" max="100" width="21.109375" style="30" bestFit="1" customWidth="1"/>
    <col min="101" max="101" width="18.5546875" style="30" bestFit="1" customWidth="1"/>
    <col min="102" max="102" width="28.5546875" style="30" bestFit="1" customWidth="1"/>
    <col min="103" max="103" width="21.109375" style="30" bestFit="1" customWidth="1"/>
    <col min="104" max="104" width="4.5546875" style="30" customWidth="1"/>
    <col min="105" max="106" width="8.88671875" style="30" customWidth="1"/>
    <col min="107" max="16384" width="8.88671875" style="30"/>
  </cols>
  <sheetData>
    <row r="3" spans="1:47" x14ac:dyDescent="0.3">
      <c r="A3" s="73" t="s">
        <v>128</v>
      </c>
      <c r="B3" s="62" t="s">
        <v>292</v>
      </c>
      <c r="C3" s="74">
        <v>2009</v>
      </c>
      <c r="D3" s="74">
        <v>2010</v>
      </c>
      <c r="E3" s="74">
        <v>2011</v>
      </c>
      <c r="F3" s="74">
        <v>2012</v>
      </c>
      <c r="G3" s="74">
        <v>2013</v>
      </c>
      <c r="H3" s="74">
        <v>2014</v>
      </c>
      <c r="I3" s="74">
        <v>2015</v>
      </c>
      <c r="J3" s="74">
        <v>2016</v>
      </c>
      <c r="K3" s="74">
        <v>2017</v>
      </c>
      <c r="L3" s="74">
        <v>2018</v>
      </c>
      <c r="M3" s="74">
        <v>2019</v>
      </c>
      <c r="N3" s="74">
        <v>2020</v>
      </c>
      <c r="O3" s="74">
        <v>2021</v>
      </c>
      <c r="P3" s="74">
        <v>2022</v>
      </c>
      <c r="Q3" s="74">
        <v>2023</v>
      </c>
      <c r="R3" s="74">
        <v>2024</v>
      </c>
      <c r="S3" s="74">
        <v>2025</v>
      </c>
      <c r="T3" s="74">
        <v>2026</v>
      </c>
      <c r="U3" s="75">
        <v>2027</v>
      </c>
      <c r="V3" s="74">
        <v>2028</v>
      </c>
      <c r="W3" s="74">
        <v>2029</v>
      </c>
      <c r="X3" s="74">
        <v>2030</v>
      </c>
      <c r="Y3" s="74">
        <v>2031</v>
      </c>
      <c r="Z3" s="75">
        <v>2032</v>
      </c>
    </row>
    <row r="4" spans="1:47" x14ac:dyDescent="0.3">
      <c r="B4" s="76" t="s">
        <v>173</v>
      </c>
      <c r="C4" s="77">
        <v>1.6000000000000001E-3</v>
      </c>
      <c r="D4" s="77">
        <v>1.8E-3</v>
      </c>
      <c r="E4" s="77">
        <v>1E-3</v>
      </c>
      <c r="F4" s="77">
        <v>1.4000000000000002E-3</v>
      </c>
      <c r="G4" s="77">
        <v>1.1000000000000001E-3</v>
      </c>
      <c r="H4" s="77">
        <v>8.9999999999999998E-4</v>
      </c>
      <c r="I4" s="77">
        <v>1.2999999999999999E-3</v>
      </c>
      <c r="J4" s="77">
        <v>4.0000000000000001E-3</v>
      </c>
      <c r="K4" s="77">
        <v>0.01</v>
      </c>
      <c r="L4" s="77">
        <v>1.83E-2</v>
      </c>
      <c r="M4" s="77">
        <v>2.1600000000000001E-2</v>
      </c>
      <c r="N4" s="77">
        <v>3.8E-3</v>
      </c>
      <c r="O4" s="77">
        <v>8.0000000000000004E-4</v>
      </c>
      <c r="P4" s="78">
        <v>1.6799999999999999E-2</v>
      </c>
      <c r="Q4" s="77">
        <v>5.0799999999999998E-2</v>
      </c>
      <c r="R4" s="77">
        <v>4.8800000000000003E-2</v>
      </c>
      <c r="S4" s="77">
        <v>4.1799999999999997E-2</v>
      </c>
      <c r="T4" s="77">
        <v>3.3799999999999997E-2</v>
      </c>
      <c r="U4" s="154">
        <v>2.5000000000000001E-2</v>
      </c>
      <c r="V4" s="46"/>
      <c r="W4" s="46"/>
      <c r="X4" s="46"/>
      <c r="Y4" s="46"/>
      <c r="Z4" s="79"/>
    </row>
    <row r="5" spans="1:47" x14ac:dyDescent="0.3">
      <c r="B5" s="80" t="s">
        <v>238</v>
      </c>
      <c r="C5" s="81">
        <f>CW44</f>
        <v>881282</v>
      </c>
      <c r="D5" s="81">
        <f>CT44</f>
        <v>828039</v>
      </c>
      <c r="E5" s="81">
        <f>CO44</f>
        <v>1018490</v>
      </c>
      <c r="F5" s="81">
        <f>CL44</f>
        <v>1457153</v>
      </c>
      <c r="G5" s="81">
        <f>CI44</f>
        <v>1184709</v>
      </c>
      <c r="H5" s="81">
        <f>CD43</f>
        <v>1469200</v>
      </c>
      <c r="I5" s="81">
        <f>CA43</f>
        <v>1851604</v>
      </c>
      <c r="J5" s="81">
        <f>BX43</f>
        <v>1893064</v>
      </c>
      <c r="K5" s="81">
        <f>BS43</f>
        <v>2242256</v>
      </c>
      <c r="L5" s="81">
        <f>BP43</f>
        <v>2609463</v>
      </c>
      <c r="M5" s="81">
        <f>BM43</f>
        <v>3050954</v>
      </c>
      <c r="N5" s="81">
        <f>BE41</f>
        <v>4236430</v>
      </c>
      <c r="O5" s="81">
        <f>BB41</f>
        <v>6071896</v>
      </c>
      <c r="P5" s="82">
        <f>AY41</f>
        <v>3127234</v>
      </c>
      <c r="Q5" s="57">
        <f>Q$17*Q9/Q$21</f>
        <v>4449546.7854545461</v>
      </c>
      <c r="R5" s="57">
        <f t="shared" ref="R5:U5" si="0">R$17*R9/R$21</f>
        <v>3877362.8785124994</v>
      </c>
      <c r="S5" s="57">
        <f t="shared" si="0"/>
        <v>3758059.4053274998</v>
      </c>
      <c r="T5" s="57">
        <f t="shared" si="0"/>
        <v>3945962.3755938746</v>
      </c>
      <c r="U5" s="155">
        <f t="shared" si="0"/>
        <v>4044611.434983721</v>
      </c>
      <c r="Z5" s="68"/>
    </row>
    <row r="6" spans="1:47" x14ac:dyDescent="0.3">
      <c r="B6" s="83" t="s">
        <v>170</v>
      </c>
      <c r="C6" s="54"/>
      <c r="D6" s="84">
        <f>D5/C5-1</f>
        <v>-6.0415394845236836E-2</v>
      </c>
      <c r="E6" s="84">
        <f t="shared" ref="E6:P6" si="1">E5/D5-1</f>
        <v>0.23000245157534849</v>
      </c>
      <c r="F6" s="84">
        <f t="shared" si="1"/>
        <v>0.43069936867323189</v>
      </c>
      <c r="G6" s="84">
        <f t="shared" si="1"/>
        <v>-0.18697007109068164</v>
      </c>
      <c r="H6" s="84">
        <f t="shared" si="1"/>
        <v>0.24013576329714725</v>
      </c>
      <c r="I6" s="84">
        <f t="shared" si="1"/>
        <v>0.26028042472093649</v>
      </c>
      <c r="J6" s="84">
        <f t="shared" si="1"/>
        <v>2.2391396864556379E-2</v>
      </c>
      <c r="K6" s="84">
        <f t="shared" si="1"/>
        <v>0.18445863425642228</v>
      </c>
      <c r="L6" s="84">
        <f t="shared" si="1"/>
        <v>0.16376675990609457</v>
      </c>
      <c r="M6" s="84">
        <f t="shared" si="1"/>
        <v>0.16918844988413317</v>
      </c>
      <c r="N6" s="84">
        <f t="shared" si="1"/>
        <v>0.38855911954096989</v>
      </c>
      <c r="O6" s="84">
        <f t="shared" si="1"/>
        <v>0.43325771935332336</v>
      </c>
      <c r="P6" s="85">
        <f t="shared" si="1"/>
        <v>-0.4849658162788032</v>
      </c>
      <c r="Q6" s="52">
        <f>Q5/P5-1</f>
        <v>0.42283781304966173</v>
      </c>
      <c r="R6" s="52">
        <f t="shared" ref="R6:U6" si="2">R5/Q5-1</f>
        <v>-0.12859375000000028</v>
      </c>
      <c r="S6" s="52">
        <f t="shared" si="2"/>
        <v>-3.076923076923066E-2</v>
      </c>
      <c r="T6" s="52">
        <f t="shared" si="2"/>
        <v>5.0000000000000044E-2</v>
      </c>
      <c r="U6" s="156">
        <f t="shared" si="2"/>
        <v>2.4999999999999911E-2</v>
      </c>
      <c r="Z6" s="68"/>
    </row>
    <row r="7" spans="1:47" x14ac:dyDescent="0.3">
      <c r="B7" s="83" t="s">
        <v>171</v>
      </c>
      <c r="C7" s="77">
        <f>CY44</f>
        <v>1.03E-2</v>
      </c>
      <c r="D7" s="77">
        <f>CV44</f>
        <v>1.1599999999999999E-2</v>
      </c>
      <c r="E7" s="77">
        <f>CQ44</f>
        <v>2.2200000000000001E-2</v>
      </c>
      <c r="F7" s="77">
        <f>CN44</f>
        <v>1.5299999999999999E-2</v>
      </c>
      <c r="G7" s="77">
        <f>CK44</f>
        <v>1.46E-2</v>
      </c>
      <c r="H7" s="77">
        <f>CF43</f>
        <v>1.5800000000000002E-2</v>
      </c>
      <c r="I7" s="77">
        <f>CC43</f>
        <v>9.7000000000000003E-3</v>
      </c>
      <c r="J7" s="77">
        <f>BZ43</f>
        <v>7.8000000000000014E-3</v>
      </c>
      <c r="K7" s="77">
        <f>BU43</f>
        <v>1.49E-2</v>
      </c>
      <c r="L7" s="77">
        <f>BR43</f>
        <v>2.1000000000000001E-2</v>
      </c>
      <c r="M7" s="77">
        <f>BO43</f>
        <v>2.1899999999999999E-2</v>
      </c>
      <c r="N7" s="77">
        <f>BH41</f>
        <v>5.8999999999999999E-3</v>
      </c>
      <c r="O7" s="77">
        <f>BD41</f>
        <v>2.5999999999999999E-3</v>
      </c>
      <c r="P7" s="78">
        <f>BA41</f>
        <v>1.3100000000000001E-2</v>
      </c>
      <c r="Q7" s="109">
        <f>'Misc Data + Calculations'!AY573</f>
        <v>4.6600000000000003E-2</v>
      </c>
      <c r="R7" s="55">
        <f>'Misc Data + Calculations'!AZ573</f>
        <v>0.05</v>
      </c>
      <c r="S7" s="55">
        <f>'Misc Data + Calculations'!BA573</f>
        <v>4.401574803149607E-2</v>
      </c>
      <c r="T7" s="55">
        <f>'Misc Data + Calculations'!BB573</f>
        <v>3.6457306053956369E-2</v>
      </c>
      <c r="U7" s="157">
        <f>'Misc Data + Calculations'!BC573</f>
        <v>2.93228380271295E-2</v>
      </c>
      <c r="Z7" s="68"/>
      <c r="AT7" s="121"/>
      <c r="AU7" s="121"/>
    </row>
    <row r="8" spans="1:47" x14ac:dyDescent="0.3">
      <c r="B8" s="83" t="s">
        <v>162</v>
      </c>
      <c r="C8" s="86">
        <f t="shared" ref="C8:U8" si="3">C7-C$4</f>
        <v>8.6999999999999994E-3</v>
      </c>
      <c r="D8" s="86">
        <f t="shared" si="3"/>
        <v>9.7999999999999997E-3</v>
      </c>
      <c r="E8" s="86">
        <f t="shared" si="3"/>
        <v>2.12E-2</v>
      </c>
      <c r="F8" s="86">
        <f t="shared" si="3"/>
        <v>1.3899999999999999E-2</v>
      </c>
      <c r="G8" s="86">
        <f t="shared" si="3"/>
        <v>1.35E-2</v>
      </c>
      <c r="H8" s="86">
        <f t="shared" si="3"/>
        <v>1.4900000000000002E-2</v>
      </c>
      <c r="I8" s="86">
        <f t="shared" si="3"/>
        <v>8.4000000000000012E-3</v>
      </c>
      <c r="J8" s="86">
        <f t="shared" si="3"/>
        <v>3.8000000000000013E-3</v>
      </c>
      <c r="K8" s="86">
        <f t="shared" si="3"/>
        <v>4.8999999999999998E-3</v>
      </c>
      <c r="L8" s="86">
        <f t="shared" si="3"/>
        <v>2.700000000000001E-3</v>
      </c>
      <c r="M8" s="86">
        <f t="shared" si="3"/>
        <v>2.9999999999999818E-4</v>
      </c>
      <c r="N8" s="86">
        <f t="shared" si="3"/>
        <v>2.0999999999999999E-3</v>
      </c>
      <c r="O8" s="86">
        <f t="shared" si="3"/>
        <v>1.8E-3</v>
      </c>
      <c r="P8" s="87">
        <f t="shared" si="3"/>
        <v>-3.6999999999999984E-3</v>
      </c>
      <c r="Q8" s="86">
        <f>Q7-Q$4</f>
        <v>-4.1999999999999954E-3</v>
      </c>
      <c r="R8" s="86">
        <f t="shared" si="3"/>
        <v>1.1999999999999997E-3</v>
      </c>
      <c r="S8" s="86">
        <f t="shared" si="3"/>
        <v>2.2157480314960731E-3</v>
      </c>
      <c r="T8" s="86">
        <f t="shared" si="3"/>
        <v>2.6573060539563723E-3</v>
      </c>
      <c r="U8" s="158">
        <f t="shared" si="3"/>
        <v>4.322838027129499E-3</v>
      </c>
      <c r="Z8" s="68"/>
    </row>
    <row r="9" spans="1:47" x14ac:dyDescent="0.3">
      <c r="B9" s="83" t="s">
        <v>188</v>
      </c>
      <c r="C9" s="86">
        <f>C5/(SUM(C$5,C$11,C$17,C$23))</f>
        <v>6.8259223354813006E-2</v>
      </c>
      <c r="D9" s="86">
        <f t="shared" ref="D9:P9" si="4">D5/(SUM(D$5,D$11,D$17,D$23))</f>
        <v>4.6714526867880954E-2</v>
      </c>
      <c r="E9" s="86">
        <f t="shared" si="4"/>
        <v>5.2517340431829297E-2</v>
      </c>
      <c r="F9" s="86">
        <f t="shared" si="4"/>
        <v>7.3440843740140455E-2</v>
      </c>
      <c r="G9" s="86">
        <f t="shared" si="4"/>
        <v>5.4275591741248269E-2</v>
      </c>
      <c r="H9" s="86">
        <f t="shared" si="4"/>
        <v>5.6948875244209197E-2</v>
      </c>
      <c r="I9" s="86">
        <f t="shared" si="4"/>
        <v>6.5218951834097663E-2</v>
      </c>
      <c r="J9" s="86">
        <f t="shared" si="4"/>
        <v>6.0487510294591054E-2</v>
      </c>
      <c r="K9" s="86">
        <f t="shared" si="4"/>
        <v>6.5882697232904741E-2</v>
      </c>
      <c r="L9" s="86">
        <f>L5/(SUM(L$5,L$11,L$17,L$23))</f>
        <v>7.1088699850290718E-2</v>
      </c>
      <c r="M9" s="86">
        <f t="shared" si="4"/>
        <v>7.5666993148251704E-2</v>
      </c>
      <c r="N9" s="86">
        <f t="shared" si="4"/>
        <v>9.1618872428457537E-2</v>
      </c>
      <c r="O9" s="86">
        <f t="shared" si="4"/>
        <v>0.1079325604765098</v>
      </c>
      <c r="P9" s="87">
        <f t="shared" si="4"/>
        <v>5.2727760219846334E-2</v>
      </c>
      <c r="Q9" s="109">
        <v>7.0000000000000007E-2</v>
      </c>
      <c r="R9" s="77">
        <v>6.5000000000000002E-2</v>
      </c>
      <c r="S9" s="77">
        <v>0.06</v>
      </c>
      <c r="T9" s="77">
        <v>0.06</v>
      </c>
      <c r="U9" s="154">
        <v>0.06</v>
      </c>
      <c r="Z9" s="68"/>
    </row>
    <row r="10" spans="1:47" x14ac:dyDescent="0.3">
      <c r="B10" s="80" t="s">
        <v>258</v>
      </c>
      <c r="C10" s="57">
        <f>C5*C7</f>
        <v>9077.2046000000009</v>
      </c>
      <c r="D10" s="57">
        <f t="shared" ref="D10:U10" si="5">D5*D7</f>
        <v>9605.2523999999994</v>
      </c>
      <c r="E10" s="57">
        <f t="shared" si="5"/>
        <v>22610.478000000003</v>
      </c>
      <c r="F10" s="57">
        <f t="shared" si="5"/>
        <v>22294.440899999998</v>
      </c>
      <c r="G10" s="57">
        <f t="shared" si="5"/>
        <v>17296.751400000001</v>
      </c>
      <c r="H10" s="57">
        <f t="shared" si="5"/>
        <v>23213.360000000001</v>
      </c>
      <c r="I10" s="57">
        <f t="shared" si="5"/>
        <v>17960.558799999999</v>
      </c>
      <c r="J10" s="57">
        <f t="shared" si="5"/>
        <v>14765.899200000003</v>
      </c>
      <c r="K10" s="57">
        <f t="shared" si="5"/>
        <v>33409.614399999999</v>
      </c>
      <c r="L10" s="57">
        <f t="shared" si="5"/>
        <v>54798.723000000005</v>
      </c>
      <c r="M10" s="57">
        <f t="shared" si="5"/>
        <v>66815.892599999992</v>
      </c>
      <c r="N10" s="57">
        <f t="shared" si="5"/>
        <v>24994.936999999998</v>
      </c>
      <c r="O10" s="57">
        <f t="shared" si="5"/>
        <v>15786.929599999999</v>
      </c>
      <c r="P10" s="88">
        <f>P5*P7</f>
        <v>40966.765400000004</v>
      </c>
      <c r="Q10" s="57">
        <f t="shared" si="5"/>
        <v>207348.88020218187</v>
      </c>
      <c r="R10" s="57">
        <f t="shared" si="5"/>
        <v>193868.14392562499</v>
      </c>
      <c r="S10" s="57">
        <f t="shared" si="5"/>
        <v>165413.79587228919</v>
      </c>
      <c r="T10" s="57">
        <f t="shared" si="5"/>
        <v>143859.15800442261</v>
      </c>
      <c r="U10" s="155">
        <f t="shared" si="5"/>
        <v>118599.48599070347</v>
      </c>
      <c r="Z10" s="68"/>
    </row>
    <row r="11" spans="1:47" x14ac:dyDescent="0.3">
      <c r="B11" s="80" t="s">
        <v>175</v>
      </c>
      <c r="C11" s="49">
        <f>CW46</f>
        <v>89883</v>
      </c>
      <c r="D11" s="49">
        <f>CT46</f>
        <v>529817</v>
      </c>
      <c r="E11" s="49">
        <f>CO46</f>
        <v>1023043</v>
      </c>
      <c r="F11" s="49">
        <f>CL46</f>
        <v>1267284</v>
      </c>
      <c r="G11" s="49">
        <f>CI46</f>
        <v>1503014</v>
      </c>
      <c r="H11" s="49">
        <f>CD45</f>
        <v>1340411</v>
      </c>
      <c r="I11" s="49">
        <f>CA45</f>
        <v>1337274</v>
      </c>
      <c r="J11" s="49">
        <f>BX45</f>
        <v>1708470</v>
      </c>
      <c r="K11" s="49">
        <f>BS45</f>
        <v>1438767</v>
      </c>
      <c r="L11" s="49">
        <f>BP45</f>
        <v>1020822</v>
      </c>
      <c r="M11" s="49">
        <f>BM45</f>
        <v>969384</v>
      </c>
      <c r="N11" s="49">
        <f>BE44</f>
        <v>1101434</v>
      </c>
      <c r="O11" s="49">
        <f>BB44</f>
        <v>2107157</v>
      </c>
      <c r="P11" s="89">
        <f>AY44</f>
        <v>1398080</v>
      </c>
      <c r="Q11" s="57">
        <f>Q$17*Q15/Q$21</f>
        <v>635649.54077922076</v>
      </c>
      <c r="R11" s="57">
        <f t="shared" ref="R11:U11" si="6">R$17*R15/R$21</f>
        <v>596517.36592499993</v>
      </c>
      <c r="S11" s="57">
        <f t="shared" si="6"/>
        <v>2505372.9368849997</v>
      </c>
      <c r="T11" s="57">
        <f t="shared" si="6"/>
        <v>2630641.5837292499</v>
      </c>
      <c r="U11" s="155">
        <f t="shared" si="6"/>
        <v>2696407.6233224808</v>
      </c>
      <c r="Z11" s="68"/>
    </row>
    <row r="12" spans="1:47" x14ac:dyDescent="0.3">
      <c r="B12" s="83" t="s">
        <v>170</v>
      </c>
      <c r="D12" s="84">
        <f t="shared" ref="D12:P12" si="7">D11/C11-1</f>
        <v>4.8945184295139237</v>
      </c>
      <c r="E12" s="84">
        <f t="shared" si="7"/>
        <v>0.93093653091539164</v>
      </c>
      <c r="F12" s="84">
        <f t="shared" si="7"/>
        <v>0.23873972061780391</v>
      </c>
      <c r="G12" s="84">
        <f t="shared" si="7"/>
        <v>0.18601197521628943</v>
      </c>
      <c r="H12" s="84">
        <f t="shared" si="7"/>
        <v>-0.10818462103480075</v>
      </c>
      <c r="I12" s="84">
        <f t="shared" si="7"/>
        <v>-2.3403269594176601E-3</v>
      </c>
      <c r="J12" s="84">
        <f t="shared" si="7"/>
        <v>0.27757662229281355</v>
      </c>
      <c r="K12" s="84">
        <f t="shared" si="7"/>
        <v>-0.1578622978454407</v>
      </c>
      <c r="L12" s="84">
        <f t="shared" si="7"/>
        <v>-0.29048831395215491</v>
      </c>
      <c r="M12" s="84">
        <f t="shared" si="7"/>
        <v>-5.0388804316521374E-2</v>
      </c>
      <c r="N12" s="84">
        <f t="shared" si="7"/>
        <v>0.13622052767530723</v>
      </c>
      <c r="O12" s="84">
        <f t="shared" si="7"/>
        <v>0.91310328172182809</v>
      </c>
      <c r="P12" s="85">
        <f t="shared" si="7"/>
        <v>-0.33650886004222746</v>
      </c>
      <c r="Q12" s="52">
        <f>Q11/P11-1</f>
        <v>-0.54534108149803961</v>
      </c>
      <c r="R12" s="52">
        <f t="shared" ref="R12:U12" si="8">R11/Q11-1</f>
        <v>-6.1562500000000075E-2</v>
      </c>
      <c r="S12" s="52">
        <f t="shared" si="8"/>
        <v>3.2</v>
      </c>
      <c r="T12" s="52">
        <f t="shared" si="8"/>
        <v>5.0000000000000044E-2</v>
      </c>
      <c r="U12" s="156">
        <f t="shared" si="8"/>
        <v>2.4999999999999911E-2</v>
      </c>
      <c r="Z12" s="68"/>
    </row>
    <row r="13" spans="1:47" x14ac:dyDescent="0.3">
      <c r="B13" s="83" t="s">
        <v>171</v>
      </c>
      <c r="C13" s="77">
        <f>CY46</f>
        <v>8.7599999999999997E-2</v>
      </c>
      <c r="D13" s="77">
        <f>CV46</f>
        <v>2.64E-2</v>
      </c>
      <c r="E13" s="77">
        <f>CQ46</f>
        <v>1.8800000000000001E-2</v>
      </c>
      <c r="F13" s="77">
        <f>CN46</f>
        <v>1.61E-2</v>
      </c>
      <c r="G13" s="77">
        <f>CK46</f>
        <v>1.41E-2</v>
      </c>
      <c r="H13" s="77">
        <f>CF45</f>
        <v>1.52E-2</v>
      </c>
      <c r="I13" s="77">
        <f>CC45</f>
        <v>1.4800000000000001E-2</v>
      </c>
      <c r="J13" s="77">
        <f>BZ45</f>
        <v>1.7899999999999999E-2</v>
      </c>
      <c r="K13" s="77">
        <f>BU45</f>
        <v>2.23E-2</v>
      </c>
      <c r="L13" s="77">
        <f>BR45</f>
        <v>2.87E-2</v>
      </c>
      <c r="M13" s="77">
        <f>BO45</f>
        <v>2.87E-2</v>
      </c>
      <c r="N13" s="77">
        <f>BH44</f>
        <v>1.9400000000000001E-2</v>
      </c>
      <c r="O13" s="77">
        <f>BD44</f>
        <v>1.5299999999999999E-2</v>
      </c>
      <c r="P13" s="78">
        <f>BA44</f>
        <v>2.1299999999999999E-2</v>
      </c>
      <c r="Q13" s="109">
        <f>'Misc Data + Calculations'!AY575</f>
        <v>2.4799999999999999E-2</v>
      </c>
      <c r="R13" s="55">
        <f>'Misc Data + Calculations'!AZ575</f>
        <v>2.75E-2</v>
      </c>
      <c r="S13" s="55">
        <f>'Misc Data + Calculations'!BA575</f>
        <v>2.5305774278215225E-2</v>
      </c>
      <c r="T13" s="55">
        <f>'Misc Data + Calculations'!BB575</f>
        <v>2.2408747113578018E-2</v>
      </c>
      <c r="U13" s="157">
        <f>'Misc Data + Calculations'!BC575</f>
        <v>1.9485245496527488E-2</v>
      </c>
      <c r="Z13" s="68"/>
    </row>
    <row r="14" spans="1:47" x14ac:dyDescent="0.3">
      <c r="B14" s="83" t="s">
        <v>162</v>
      </c>
      <c r="C14" s="86">
        <f t="shared" ref="C14:P14" si="9">C13-C$4</f>
        <v>8.5999999999999993E-2</v>
      </c>
      <c r="D14" s="86">
        <f t="shared" si="9"/>
        <v>2.46E-2</v>
      </c>
      <c r="E14" s="86">
        <f t="shared" si="9"/>
        <v>1.78E-2</v>
      </c>
      <c r="F14" s="86">
        <f t="shared" si="9"/>
        <v>1.47E-2</v>
      </c>
      <c r="G14" s="86">
        <f t="shared" si="9"/>
        <v>1.2999999999999999E-2</v>
      </c>
      <c r="H14" s="86">
        <f t="shared" si="9"/>
        <v>1.43E-2</v>
      </c>
      <c r="I14" s="86">
        <f t="shared" si="9"/>
        <v>1.3500000000000002E-2</v>
      </c>
      <c r="J14" s="86">
        <f t="shared" si="9"/>
        <v>1.3899999999999999E-2</v>
      </c>
      <c r="K14" s="86">
        <f t="shared" si="9"/>
        <v>1.23E-2</v>
      </c>
      <c r="L14" s="86">
        <f t="shared" si="9"/>
        <v>1.04E-2</v>
      </c>
      <c r="M14" s="86">
        <f t="shared" si="9"/>
        <v>7.0999999999999987E-3</v>
      </c>
      <c r="N14" s="86">
        <f t="shared" si="9"/>
        <v>1.5600000000000001E-2</v>
      </c>
      <c r="O14" s="86">
        <f t="shared" si="9"/>
        <v>1.4499999999999999E-2</v>
      </c>
      <c r="P14" s="87">
        <f t="shared" si="9"/>
        <v>4.5000000000000005E-3</v>
      </c>
      <c r="Q14" s="86">
        <f>Q13-Q$4</f>
        <v>-2.5999999999999999E-2</v>
      </c>
      <c r="R14" s="86">
        <f t="shared" ref="R14:U14" si="10">R13-R$4</f>
        <v>-2.1300000000000003E-2</v>
      </c>
      <c r="S14" s="86">
        <f t="shared" si="10"/>
        <v>-1.6494225721784772E-2</v>
      </c>
      <c r="T14" s="86">
        <f t="shared" si="10"/>
        <v>-1.1391252886421979E-2</v>
      </c>
      <c r="U14" s="158">
        <f t="shared" si="10"/>
        <v>-5.5147545034725139E-3</v>
      </c>
      <c r="Z14" s="68"/>
    </row>
    <row r="15" spans="1:47" x14ac:dyDescent="0.3">
      <c r="B15" s="83" t="s">
        <v>188</v>
      </c>
      <c r="C15" s="84">
        <f t="shared" ref="C15:P15" si="11">C11/(SUM(C$5,C$11,C$17,C$23))</f>
        <v>6.9618394257464208E-3</v>
      </c>
      <c r="D15" s="84">
        <f t="shared" si="11"/>
        <v>2.989007822283743E-2</v>
      </c>
      <c r="E15" s="84">
        <f t="shared" si="11"/>
        <v>5.2752110975463617E-2</v>
      </c>
      <c r="F15" s="84">
        <f t="shared" si="11"/>
        <v>6.3871402809711916E-2</v>
      </c>
      <c r="G15" s="84">
        <f t="shared" si="11"/>
        <v>6.885823796846359E-2</v>
      </c>
      <c r="H15" s="84">
        <f t="shared" si="11"/>
        <v>5.1956778392979644E-2</v>
      </c>
      <c r="I15" s="84">
        <f t="shared" si="11"/>
        <v>4.7102732871062668E-2</v>
      </c>
      <c r="J15" s="84">
        <f t="shared" si="11"/>
        <v>5.4589330689823475E-2</v>
      </c>
      <c r="K15" s="84">
        <f t="shared" si="11"/>
        <v>4.2274321330702046E-2</v>
      </c>
      <c r="L15" s="84">
        <f t="shared" si="11"/>
        <v>2.7809901408287249E-2</v>
      </c>
      <c r="M15" s="84">
        <f t="shared" si="11"/>
        <v>2.4041782500170382E-2</v>
      </c>
      <c r="N15" s="84">
        <f t="shared" si="11"/>
        <v>2.3820089352205913E-2</v>
      </c>
      <c r="O15" s="84">
        <f t="shared" si="11"/>
        <v>3.7456315183264165E-2</v>
      </c>
      <c r="P15" s="85">
        <f t="shared" si="11"/>
        <v>2.3572788927263763E-2</v>
      </c>
      <c r="Q15" s="109">
        <v>0.01</v>
      </c>
      <c r="R15" s="77">
        <v>0.01</v>
      </c>
      <c r="S15" s="77">
        <v>0.04</v>
      </c>
      <c r="T15" s="77">
        <v>0.04</v>
      </c>
      <c r="U15" s="154">
        <v>0.04</v>
      </c>
      <c r="V15" s="97"/>
      <c r="Z15" s="68"/>
      <c r="AB15" s="97">
        <v>7.9000000000000001E-2</v>
      </c>
      <c r="AC15" s="30">
        <v>0.5</v>
      </c>
      <c r="AD15" s="30">
        <f>AC15+1</f>
        <v>1.5</v>
      </c>
      <c r="AE15" s="30">
        <f t="shared" ref="AE15:AG15" si="12">AD15+1</f>
        <v>2.5</v>
      </c>
      <c r="AF15" s="30">
        <f t="shared" si="12"/>
        <v>3.5</v>
      </c>
      <c r="AG15" s="30">
        <f t="shared" si="12"/>
        <v>4.5</v>
      </c>
    </row>
    <row r="16" spans="1:47" x14ac:dyDescent="0.3">
      <c r="B16" s="80" t="s">
        <v>259</v>
      </c>
      <c r="C16" s="57">
        <f t="shared" ref="C16:U16" si="13">C11*C13</f>
        <v>7873.7507999999998</v>
      </c>
      <c r="D16" s="57">
        <f t="shared" si="13"/>
        <v>13987.168799999999</v>
      </c>
      <c r="E16" s="57">
        <f t="shared" si="13"/>
        <v>19233.2084</v>
      </c>
      <c r="F16" s="57">
        <f t="shared" si="13"/>
        <v>20403.272399999998</v>
      </c>
      <c r="G16" s="57">
        <f t="shared" si="13"/>
        <v>21192.4974</v>
      </c>
      <c r="H16" s="57">
        <f t="shared" si="13"/>
        <v>20374.247200000002</v>
      </c>
      <c r="I16" s="57">
        <f t="shared" si="13"/>
        <v>19791.655200000001</v>
      </c>
      <c r="J16" s="57">
        <f t="shared" si="13"/>
        <v>30581.612999999998</v>
      </c>
      <c r="K16" s="57">
        <f t="shared" si="13"/>
        <v>32084.504100000002</v>
      </c>
      <c r="L16" s="57">
        <f t="shared" si="13"/>
        <v>29297.591400000001</v>
      </c>
      <c r="M16" s="57">
        <f t="shared" si="13"/>
        <v>27821.320800000001</v>
      </c>
      <c r="N16" s="57">
        <f t="shared" si="13"/>
        <v>21367.819599999999</v>
      </c>
      <c r="O16" s="57">
        <f t="shared" si="13"/>
        <v>32239.502099999998</v>
      </c>
      <c r="P16" s="88">
        <f t="shared" si="13"/>
        <v>29779.103999999999</v>
      </c>
      <c r="Q16" s="57">
        <f t="shared" si="13"/>
        <v>15764.108611324675</v>
      </c>
      <c r="R16" s="57">
        <f t="shared" si="13"/>
        <v>16404.2275629375</v>
      </c>
      <c r="S16" s="57">
        <f t="shared" si="13"/>
        <v>63400.402023560964</v>
      </c>
      <c r="T16" s="57">
        <f t="shared" si="13"/>
        <v>58949.381996251133</v>
      </c>
      <c r="U16" s="155">
        <f t="shared" si="13"/>
        <v>52540.164499146755</v>
      </c>
      <c r="Z16" s="68"/>
      <c r="AB16" s="57">
        <f t="shared" ref="AB16:AG16" si="14">SUM(P11,P17,P23)</f>
        <v>56181828</v>
      </c>
      <c r="AC16" s="57">
        <f t="shared" si="14"/>
        <v>59115407.292467527</v>
      </c>
      <c r="AD16" s="57">
        <f t="shared" si="14"/>
        <v>55774373.713987492</v>
      </c>
      <c r="AE16" s="57">
        <f t="shared" si="14"/>
        <v>58876264.016797498</v>
      </c>
      <c r="AF16" s="57">
        <f t="shared" si="14"/>
        <v>61820077.217637375</v>
      </c>
      <c r="AG16" s="57">
        <f t="shared" si="14"/>
        <v>63365579.1480783</v>
      </c>
    </row>
    <row r="17" spans="1:34" x14ac:dyDescent="0.3">
      <c r="B17" s="80" t="s">
        <v>157</v>
      </c>
      <c r="C17" s="49">
        <f>CW56</f>
        <v>9232854</v>
      </c>
      <c r="D17" s="49">
        <f>CT56</f>
        <v>13708914</v>
      </c>
      <c r="E17" s="49">
        <f>CO56</f>
        <v>14037426</v>
      </c>
      <c r="F17" s="49">
        <f>CL56</f>
        <v>14469438</v>
      </c>
      <c r="G17" s="49">
        <f>CI56</f>
        <v>16275997</v>
      </c>
      <c r="H17" s="49">
        <f>CD52</f>
        <v>20351818</v>
      </c>
      <c r="I17" s="49">
        <f>CA52</f>
        <v>22276589</v>
      </c>
      <c r="J17" s="49">
        <f>BX52</f>
        <v>24264895</v>
      </c>
      <c r="K17" s="49">
        <f>BS52</f>
        <v>27252756</v>
      </c>
      <c r="L17" s="49">
        <f>BP52</f>
        <v>30230014</v>
      </c>
      <c r="M17" s="49">
        <f>BM52</f>
        <v>33373136</v>
      </c>
      <c r="N17" s="49">
        <f>BE52</f>
        <v>36799017</v>
      </c>
      <c r="O17" s="49">
        <f>BB52</f>
        <v>39716697</v>
      </c>
      <c r="P17" s="89">
        <f>AY52</f>
        <v>45319458</v>
      </c>
      <c r="Q17" s="57">
        <f>P17*(1+Q18)</f>
        <v>48945014.640000001</v>
      </c>
      <c r="R17" s="57">
        <f>Q17*(1+R18)</f>
        <v>47721389.273999996</v>
      </c>
      <c r="S17" s="57">
        <f t="shared" ref="S17:U17" si="15">R17*(1+S18)</f>
        <v>50107458.7377</v>
      </c>
      <c r="T17" s="57">
        <f t="shared" si="15"/>
        <v>52612831.674585</v>
      </c>
      <c r="U17" s="155">
        <f t="shared" si="15"/>
        <v>53928152.466449618</v>
      </c>
      <c r="V17" s="57"/>
      <c r="W17" s="57"/>
      <c r="X17" s="57"/>
      <c r="Y17" s="57"/>
      <c r="Z17" s="68"/>
      <c r="AB17" s="57">
        <f t="shared" ref="AB17:AG17" si="16">SUM(P31,P42,P48)</f>
        <v>55107002</v>
      </c>
      <c r="AC17" s="57">
        <f t="shared" si="16"/>
        <v>59088425.913707867</v>
      </c>
      <c r="AD17" s="57">
        <f t="shared" si="16"/>
        <v>56020761.321652167</v>
      </c>
      <c r="AE17" s="57">
        <f t="shared" si="16"/>
        <v>57506367.118559211</v>
      </c>
      <c r="AF17" s="57">
        <f t="shared" si="16"/>
        <v>59395540.031493746</v>
      </c>
      <c r="AG17" s="57">
        <f t="shared" si="16"/>
        <v>60842018.167276494</v>
      </c>
      <c r="AH17" s="57"/>
    </row>
    <row r="18" spans="1:34" x14ac:dyDescent="0.3">
      <c r="B18" s="83" t="s">
        <v>170</v>
      </c>
      <c r="D18" s="84">
        <f t="shared" ref="D18" si="17">D17/C17-1</f>
        <v>0.48479700859560859</v>
      </c>
      <c r="E18" s="84">
        <f t="shared" ref="E18" si="18">E17/D17-1</f>
        <v>2.3963386158815991E-2</v>
      </c>
      <c r="F18" s="84">
        <f t="shared" ref="F18" si="19">F17/E17-1</f>
        <v>3.0775727686828125E-2</v>
      </c>
      <c r="G18" s="84">
        <f t="shared" ref="G18" si="20">G17/F17-1</f>
        <v>0.12485343245535874</v>
      </c>
      <c r="H18" s="84">
        <f t="shared" ref="H18" si="21">H17/G17-1</f>
        <v>0.25041912947022538</v>
      </c>
      <c r="I18" s="84">
        <f t="shared" ref="I18" si="22">I17/H17-1</f>
        <v>9.4574892523115128E-2</v>
      </c>
      <c r="J18" s="84">
        <f t="shared" ref="J18" si="23">J17/I17-1</f>
        <v>8.9255406202448651E-2</v>
      </c>
      <c r="K18" s="84">
        <f t="shared" ref="K18" si="24">K17/J17-1</f>
        <v>0.12313512998922937</v>
      </c>
      <c r="L18" s="84">
        <f t="shared" ref="L18" si="25">L17/K17-1</f>
        <v>0.10924612541938883</v>
      </c>
      <c r="M18" s="84">
        <f t="shared" ref="M18" si="26">M17/L17-1</f>
        <v>0.10397355422991206</v>
      </c>
      <c r="N18" s="84">
        <f t="shared" ref="N18" si="27">N17/M17-1</f>
        <v>0.10265385308710573</v>
      </c>
      <c r="O18" s="84">
        <f t="shared" ref="O18" si="28">O17/N17-1</f>
        <v>7.9286900516934988E-2</v>
      </c>
      <c r="P18" s="85">
        <f t="shared" ref="P18" si="29">P17/O17-1</f>
        <v>0.14106815075785373</v>
      </c>
      <c r="Q18" s="109">
        <v>0.08</v>
      </c>
      <c r="R18" s="109">
        <v>-2.5000000000000001E-2</v>
      </c>
      <c r="S18" s="109">
        <v>0.05</v>
      </c>
      <c r="T18" s="109">
        <v>0.05</v>
      </c>
      <c r="U18" s="159">
        <v>2.5000000000000001E-2</v>
      </c>
      <c r="Z18" s="68"/>
      <c r="AB18" s="57">
        <f>AB16-AB17</f>
        <v>1074826</v>
      </c>
      <c r="AC18" s="57">
        <f>AC16-AC17</f>
        <v>26981.378759659827</v>
      </c>
      <c r="AD18" s="57">
        <f t="shared" ref="AD18:AG18" si="30">AD16-AD17</f>
        <v>-246387.60766467452</v>
      </c>
      <c r="AE18" s="57">
        <f t="shared" si="30"/>
        <v>1369896.8982382864</v>
      </c>
      <c r="AF18" s="57">
        <f t="shared" si="30"/>
        <v>2424537.1861436293</v>
      </c>
      <c r="AG18" s="57">
        <f t="shared" si="30"/>
        <v>2523560.9808018059</v>
      </c>
    </row>
    <row r="19" spans="1:34" x14ac:dyDescent="0.3">
      <c r="B19" s="83" t="s">
        <v>171</v>
      </c>
      <c r="C19" s="90">
        <f>CY56</f>
        <v>6.3594962077814732E-2</v>
      </c>
      <c r="D19" s="90">
        <f>CV56</f>
        <v>7.2842312673345247E-2</v>
      </c>
      <c r="E19" s="90">
        <f>CQ56</f>
        <v>6.7376882342959452E-2</v>
      </c>
      <c r="F19" s="90">
        <f>CN56</f>
        <v>6.5346698330646977E-2</v>
      </c>
      <c r="G19" s="90">
        <f>CK56</f>
        <v>6.0174132497075296E-2</v>
      </c>
      <c r="H19" s="90">
        <f>CF52</f>
        <v>5.1999999999999998E-2</v>
      </c>
      <c r="I19" s="90">
        <f>CC52</f>
        <v>4.3499999999999997E-2</v>
      </c>
      <c r="J19" s="90">
        <f>BZ52</f>
        <v>4.2699999999999988E-2</v>
      </c>
      <c r="K19" s="90">
        <f>BU52</f>
        <v>4.3999999999999997E-2</v>
      </c>
      <c r="L19" s="90">
        <f>BR52</f>
        <v>4.9699999999999987E-2</v>
      </c>
      <c r="M19" s="90">
        <f>BO52</f>
        <v>5.1499999999999997E-2</v>
      </c>
      <c r="N19" s="90">
        <f>BH52</f>
        <v>3.9800000000000002E-2</v>
      </c>
      <c r="O19" s="90">
        <f>BD52</f>
        <v>3.5900000000000001E-2</v>
      </c>
      <c r="P19" s="91">
        <f>BA52</f>
        <v>4.5199999999999997E-2</v>
      </c>
      <c r="Q19" s="55">
        <f>'Misc Data + Calculations'!AY577</f>
        <v>6.3299999999999995E-2</v>
      </c>
      <c r="R19" s="55">
        <f>'Misc Data + Calculations'!AZ577</f>
        <v>6.5000000000000002E-2</v>
      </c>
      <c r="S19" s="55">
        <f>'Misc Data + Calculations'!BA577</f>
        <v>6.2735236220472446E-2</v>
      </c>
      <c r="T19" s="55">
        <f>'Misc Data + Calculations'!BB577</f>
        <v>5.8917128606234673E-2</v>
      </c>
      <c r="U19" s="157">
        <f>'Misc Data + Calculations'!BC577</f>
        <v>5.4625199022359447E-2</v>
      </c>
      <c r="V19" s="55"/>
      <c r="Z19" s="68"/>
      <c r="AC19" s="57">
        <f>AC18-AB18</f>
        <v>-1047844.6212403402</v>
      </c>
      <c r="AD19" s="57">
        <f>AD18-AC18</f>
        <v>-273368.98642433435</v>
      </c>
      <c r="AE19" s="57">
        <f t="shared" ref="AE19:AG19" si="31">AE18-AD18</f>
        <v>1616284.5059029609</v>
      </c>
      <c r="AF19" s="57">
        <f t="shared" si="31"/>
        <v>1054640.2879053429</v>
      </c>
      <c r="AG19" s="57">
        <f t="shared" si="31"/>
        <v>99023.794658176601</v>
      </c>
    </row>
    <row r="20" spans="1:34" x14ac:dyDescent="0.3">
      <c r="B20" s="83" t="s">
        <v>162</v>
      </c>
      <c r="C20" s="86">
        <f t="shared" ref="C20:P20" si="32">C19-C$4</f>
        <v>6.1994962077814735E-2</v>
      </c>
      <c r="D20" s="86">
        <f>D19-D$4</f>
        <v>7.1042312673345251E-2</v>
      </c>
      <c r="E20" s="86">
        <f t="shared" si="32"/>
        <v>6.6376882342959451E-2</v>
      </c>
      <c r="F20" s="86">
        <f t="shared" si="32"/>
        <v>6.3946698330646978E-2</v>
      </c>
      <c r="G20" s="86">
        <f t="shared" si="32"/>
        <v>5.9074132497075299E-2</v>
      </c>
      <c r="H20" s="86">
        <f t="shared" si="32"/>
        <v>5.11E-2</v>
      </c>
      <c r="I20" s="86">
        <f t="shared" si="32"/>
        <v>4.2199999999999994E-2</v>
      </c>
      <c r="J20" s="86">
        <f t="shared" si="32"/>
        <v>3.8699999999999984E-2</v>
      </c>
      <c r="K20" s="86">
        <f t="shared" si="32"/>
        <v>3.3999999999999996E-2</v>
      </c>
      <c r="L20" s="86">
        <f t="shared" si="32"/>
        <v>3.1399999999999983E-2</v>
      </c>
      <c r="M20" s="86">
        <f t="shared" si="32"/>
        <v>2.9899999999999996E-2</v>
      </c>
      <c r="N20" s="86">
        <f t="shared" si="32"/>
        <v>3.6000000000000004E-2</v>
      </c>
      <c r="O20" s="86">
        <f t="shared" si="32"/>
        <v>3.5099999999999999E-2</v>
      </c>
      <c r="P20" s="87">
        <f t="shared" si="32"/>
        <v>2.8399999999999998E-2</v>
      </c>
      <c r="Q20" s="86">
        <f>Q19-Q$4</f>
        <v>1.2499999999999997E-2</v>
      </c>
      <c r="R20" s="86">
        <f t="shared" ref="R20:U20" si="33">R19-R$4</f>
        <v>1.6199999999999999E-2</v>
      </c>
      <c r="S20" s="86">
        <f t="shared" si="33"/>
        <v>2.0935236220472449E-2</v>
      </c>
      <c r="T20" s="86">
        <f t="shared" si="33"/>
        <v>2.5117128606234676E-2</v>
      </c>
      <c r="U20" s="158">
        <f t="shared" si="33"/>
        <v>2.9625199022359446E-2</v>
      </c>
      <c r="Z20" s="68"/>
      <c r="AC20" s="57">
        <f>AC19/(AC15)^AB15</f>
        <v>-1106823.2110184329</v>
      </c>
      <c r="AD20" s="57">
        <f t="shared" ref="AD20:AG20" si="34">AD19/(AD15)^AC15</f>
        <v>-223204.84274714696</v>
      </c>
      <c r="AE20" s="57">
        <f t="shared" si="34"/>
        <v>408891.2308394576</v>
      </c>
      <c r="AF20" s="57">
        <f t="shared" si="34"/>
        <v>46018.689488401418</v>
      </c>
      <c r="AG20" s="57">
        <f t="shared" si="34"/>
        <v>512.26627673796725</v>
      </c>
      <c r="AH20" s="57">
        <f>SUM(AC20:AG20)</f>
        <v>-874605.8671609828</v>
      </c>
    </row>
    <row r="21" spans="1:34" x14ac:dyDescent="0.3">
      <c r="B21" s="83" t="s">
        <v>188</v>
      </c>
      <c r="C21" s="84">
        <f t="shared" ref="C21:P21" si="35">C17/(SUM(C$5,C$11,C$17,C$23))</f>
        <v>0.71512574112302152</v>
      </c>
      <c r="D21" s="84">
        <f t="shared" si="35"/>
        <v>0.7734000830667026</v>
      </c>
      <c r="E21" s="84">
        <f t="shared" si="35"/>
        <v>0.72382476021228659</v>
      </c>
      <c r="F21" s="84">
        <f t="shared" si="35"/>
        <v>0.72926297730276124</v>
      </c>
      <c r="G21" s="84">
        <f t="shared" si="35"/>
        <v>0.74565937150285988</v>
      </c>
      <c r="H21" s="84">
        <f t="shared" si="35"/>
        <v>0.78887363481816708</v>
      </c>
      <c r="I21" s="84">
        <f t="shared" si="35"/>
        <v>0.78464714108361711</v>
      </c>
      <c r="J21" s="84">
        <f t="shared" si="35"/>
        <v>0.77531614679148253</v>
      </c>
      <c r="K21" s="84">
        <f t="shared" si="35"/>
        <v>0.80074936684759812</v>
      </c>
      <c r="L21" s="84">
        <f t="shared" si="35"/>
        <v>0.82354583748307075</v>
      </c>
      <c r="M21" s="84">
        <f t="shared" si="35"/>
        <v>0.82769024149419246</v>
      </c>
      <c r="N21" s="84">
        <f t="shared" si="35"/>
        <v>0.79583150058318919</v>
      </c>
      <c r="O21" s="84">
        <f t="shared" si="35"/>
        <v>0.70599443746726154</v>
      </c>
      <c r="P21" s="85">
        <f t="shared" si="35"/>
        <v>0.7641236679818002</v>
      </c>
      <c r="Q21" s="109">
        <v>0.77</v>
      </c>
      <c r="R21" s="77">
        <v>0.8</v>
      </c>
      <c r="S21" s="77">
        <v>0.8</v>
      </c>
      <c r="T21" s="77">
        <v>0.8</v>
      </c>
      <c r="U21" s="154">
        <v>0.8</v>
      </c>
      <c r="V21" s="97"/>
      <c r="Z21" s="68"/>
    </row>
    <row r="22" spans="1:34" x14ac:dyDescent="0.3">
      <c r="B22" s="80" t="s">
        <v>260</v>
      </c>
      <c r="C22" s="57">
        <f t="shared" ref="C22:U22" si="36">C17*C19</f>
        <v>587163</v>
      </c>
      <c r="D22" s="57">
        <f t="shared" si="36"/>
        <v>998589.00000000012</v>
      </c>
      <c r="E22" s="57">
        <f t="shared" si="36"/>
        <v>945797.99999999988</v>
      </c>
      <c r="F22" s="57">
        <f t="shared" si="36"/>
        <v>945529.99999999988</v>
      </c>
      <c r="G22" s="57">
        <f t="shared" si="36"/>
        <v>979394</v>
      </c>
      <c r="H22" s="57">
        <f t="shared" si="36"/>
        <v>1058294.5359999998</v>
      </c>
      <c r="I22" s="57">
        <f t="shared" si="36"/>
        <v>969031.62149999989</v>
      </c>
      <c r="J22" s="57">
        <f t="shared" si="36"/>
        <v>1036111.0164999997</v>
      </c>
      <c r="K22" s="57">
        <f t="shared" si="36"/>
        <v>1199121.264</v>
      </c>
      <c r="L22" s="57">
        <f t="shared" si="36"/>
        <v>1502431.6957999996</v>
      </c>
      <c r="M22" s="57">
        <f t="shared" si="36"/>
        <v>1718716.504</v>
      </c>
      <c r="N22" s="57">
        <f t="shared" si="36"/>
        <v>1464600.8766000001</v>
      </c>
      <c r="O22" s="57">
        <f t="shared" si="36"/>
        <v>1425829.4223</v>
      </c>
      <c r="P22" s="88">
        <f t="shared" si="36"/>
        <v>2048439.5015999998</v>
      </c>
      <c r="Q22" s="57">
        <f>Q17*Q19</f>
        <v>3098219.4267119998</v>
      </c>
      <c r="R22" s="57">
        <f t="shared" si="36"/>
        <v>3101890.3028099998</v>
      </c>
      <c r="S22" s="57">
        <f t="shared" si="36"/>
        <v>3143503.2603171854</v>
      </c>
      <c r="T22" s="57">
        <f t="shared" si="36"/>
        <v>3099796.9701097016</v>
      </c>
      <c r="U22" s="155">
        <f t="shared" si="36"/>
        <v>2945836.0613879547</v>
      </c>
      <c r="Z22" s="68"/>
    </row>
    <row r="23" spans="1:34" x14ac:dyDescent="0.3">
      <c r="B23" s="80" t="s">
        <v>174</v>
      </c>
      <c r="C23" s="49">
        <f>CW51</f>
        <v>2706793</v>
      </c>
      <c r="D23" s="49">
        <f>CT51</f>
        <v>2658744</v>
      </c>
      <c r="E23" s="49">
        <f>CO51</f>
        <v>3314445</v>
      </c>
      <c r="F23" s="49">
        <f>CL51</f>
        <v>2647305</v>
      </c>
      <c r="G23" s="49">
        <f>CI51</f>
        <v>2863937</v>
      </c>
      <c r="H23" s="49">
        <f>CD50</f>
        <v>2637149</v>
      </c>
      <c r="I23" s="49">
        <f>CA50</f>
        <v>2925115</v>
      </c>
      <c r="J23" s="49">
        <f>BX50</f>
        <v>3430346</v>
      </c>
      <c r="K23" s="49">
        <f>BS50</f>
        <v>3100286</v>
      </c>
      <c r="L23" s="49">
        <f>BP50</f>
        <v>2846843</v>
      </c>
      <c r="M23" s="49">
        <f>BM50</f>
        <v>2927330</v>
      </c>
      <c r="N23" s="49">
        <f>BE50</f>
        <v>4102828</v>
      </c>
      <c r="O23" s="49">
        <f>BB50</f>
        <v>8360638</v>
      </c>
      <c r="P23" s="89">
        <f>AY50</f>
        <v>9464290</v>
      </c>
      <c r="Q23" s="57">
        <f>Q$17*Q27/Q$21</f>
        <v>9534743.1116883103</v>
      </c>
      <c r="R23" s="57">
        <f>R$17*R27/R$21</f>
        <v>7456467.0740624992</v>
      </c>
      <c r="S23" s="57">
        <f>S$17*S27/S$21</f>
        <v>6263432.3422125001</v>
      </c>
      <c r="T23" s="57">
        <f>T$17*T27/T$21</f>
        <v>6576603.9593231259</v>
      </c>
      <c r="U23" s="155">
        <f>U$17*U27/U$21</f>
        <v>6741019.0583062032</v>
      </c>
      <c r="V23" s="57"/>
      <c r="W23" s="57"/>
      <c r="X23" s="57"/>
      <c r="Z23" s="68"/>
    </row>
    <row r="24" spans="1:34" x14ac:dyDescent="0.3">
      <c r="B24" s="83" t="s">
        <v>170</v>
      </c>
      <c r="D24" s="84">
        <f t="shared" ref="D24" si="37">D23/C23-1</f>
        <v>-1.7751265057948662E-2</v>
      </c>
      <c r="E24" s="84">
        <f t="shared" ref="E24" si="38">E23/D23-1</f>
        <v>0.24662058475731397</v>
      </c>
      <c r="F24" s="84">
        <f t="shared" ref="F24" si="39">F23/E23-1</f>
        <v>-0.20128256766970032</v>
      </c>
      <c r="G24" s="84">
        <f t="shared" ref="G24" si="40">G23/F23-1</f>
        <v>8.1831145259046556E-2</v>
      </c>
      <c r="H24" s="84">
        <f t="shared" ref="H24" si="41">H23/G23-1</f>
        <v>-7.9187496093664045E-2</v>
      </c>
      <c r="I24" s="84">
        <f t="shared" ref="I24" si="42">I23/H23-1</f>
        <v>0.10919595366056289</v>
      </c>
      <c r="J24" s="84">
        <f t="shared" ref="J24" si="43">J23/I23-1</f>
        <v>0.17272175623864361</v>
      </c>
      <c r="K24" s="84">
        <f t="shared" ref="K24" si="44">K23/J23-1</f>
        <v>-9.6217699322459049E-2</v>
      </c>
      <c r="L24" s="84">
        <f t="shared" ref="L24" si="45">L23/K23-1</f>
        <v>-8.1748264514951208E-2</v>
      </c>
      <c r="M24" s="84">
        <f t="shared" ref="M24" si="46">M23/L23-1</f>
        <v>2.8272370481968956E-2</v>
      </c>
      <c r="N24" s="84">
        <f t="shared" ref="N24" si="47">N23/M23-1</f>
        <v>0.40155978314709984</v>
      </c>
      <c r="O24" s="84">
        <f t="shared" ref="O24" si="48">O23/N23-1</f>
        <v>1.037774432659619</v>
      </c>
      <c r="P24" s="85">
        <f t="shared" ref="P24" si="49">P23/O23-1</f>
        <v>0.13200571535330208</v>
      </c>
      <c r="Q24" s="52">
        <f>Q23/P23-1</f>
        <v>7.4440989961539472E-3</v>
      </c>
      <c r="R24" s="52">
        <f t="shared" ref="R24:U24" si="50">R23/Q23-1</f>
        <v>-0.21796874999999993</v>
      </c>
      <c r="S24" s="52">
        <f t="shared" si="50"/>
        <v>-0.15999999999999992</v>
      </c>
      <c r="T24" s="52">
        <f t="shared" si="50"/>
        <v>5.0000000000000044E-2</v>
      </c>
      <c r="U24" s="156">
        <f t="shared" si="50"/>
        <v>2.4999999999999911E-2</v>
      </c>
      <c r="Z24" s="68"/>
    </row>
    <row r="25" spans="1:34" x14ac:dyDescent="0.3">
      <c r="B25" s="83" t="s">
        <v>171</v>
      </c>
      <c r="C25" s="90">
        <f>CY51</f>
        <v>4.3972701274164666E-2</v>
      </c>
      <c r="D25" s="90">
        <f>CV51</f>
        <v>2.7607020457780063E-2</v>
      </c>
      <c r="E25" s="90">
        <f>CQ51</f>
        <v>2.8016455243638074E-2</v>
      </c>
      <c r="F25" s="90">
        <f>CN51</f>
        <v>2.3743769607204309E-2</v>
      </c>
      <c r="G25" s="90">
        <f>CK51</f>
        <v>1.7708140926284342E-2</v>
      </c>
      <c r="H25" s="90">
        <f>CF50</f>
        <v>1.9322381860107259E-2</v>
      </c>
      <c r="I25" s="90">
        <f>CC50</f>
        <v>1.6222268184327794E-2</v>
      </c>
      <c r="J25" s="90">
        <f>BZ50</f>
        <v>1.6565675882257942E-2</v>
      </c>
      <c r="K25" s="90">
        <f>BU50</f>
        <v>1.9738178993808957E-2</v>
      </c>
      <c r="L25" s="90">
        <f>BR50</f>
        <v>2.2501065215046984E-2</v>
      </c>
      <c r="M25" s="90">
        <f>BO50</f>
        <v>2.4017107739817512E-2</v>
      </c>
      <c r="N25" s="55">
        <v>2.0500000000000001E-2</v>
      </c>
      <c r="O25" s="90">
        <f>BD50</f>
        <v>1.7470437064731184E-2</v>
      </c>
      <c r="P25" s="91">
        <f>BA50</f>
        <v>2.1348669577960947E-2</v>
      </c>
      <c r="Q25" s="55">
        <f>'Misc Data + Calculations'!AY579</f>
        <v>0.03</v>
      </c>
      <c r="R25" s="55">
        <f>'Misc Data + Calculations'!AZ579</f>
        <v>3.2500000000000001E-2</v>
      </c>
      <c r="S25" s="55">
        <f>'Misc Data + Calculations'!BA579</f>
        <v>2.9906824146981627E-2</v>
      </c>
      <c r="T25" s="55">
        <f>'Misc Data + Calculations'!BB579</f>
        <v>2.6483064770592202E-2</v>
      </c>
      <c r="U25" s="157">
        <f>'Misc Data + Calculations'!BC579</f>
        <v>2.3028017404987031E-2</v>
      </c>
      <c r="Z25" s="68"/>
    </row>
    <row r="26" spans="1:34" x14ac:dyDescent="0.3">
      <c r="B26" s="83" t="s">
        <v>162</v>
      </c>
      <c r="C26" s="86">
        <f t="shared" ref="C26:U26" si="51">C25-C$4</f>
        <v>4.2372701274164669E-2</v>
      </c>
      <c r="D26" s="86">
        <f t="shared" si="51"/>
        <v>2.5807020457780064E-2</v>
      </c>
      <c r="E26" s="86">
        <f t="shared" si="51"/>
        <v>2.7016455243638073E-2</v>
      </c>
      <c r="F26" s="86">
        <f t="shared" si="51"/>
        <v>2.2343769607204307E-2</v>
      </c>
      <c r="G26" s="86">
        <f t="shared" si="51"/>
        <v>1.6608140926284341E-2</v>
      </c>
      <c r="H26" s="86">
        <f t="shared" si="51"/>
        <v>1.8422381860107258E-2</v>
      </c>
      <c r="I26" s="86">
        <f t="shared" si="51"/>
        <v>1.4922268184327795E-2</v>
      </c>
      <c r="J26" s="86">
        <f t="shared" si="51"/>
        <v>1.2565675882257942E-2</v>
      </c>
      <c r="K26" s="86">
        <f t="shared" si="51"/>
        <v>9.7381789938089571E-3</v>
      </c>
      <c r="L26" s="86">
        <f t="shared" si="51"/>
        <v>4.201065215046984E-3</v>
      </c>
      <c r="M26" s="86">
        <f t="shared" si="51"/>
        <v>2.417107739817511E-3</v>
      </c>
      <c r="N26" s="86">
        <f t="shared" si="51"/>
        <v>1.67E-2</v>
      </c>
      <c r="O26" s="86">
        <f t="shared" si="51"/>
        <v>1.6670437064731185E-2</v>
      </c>
      <c r="P26" s="87">
        <f t="shared" si="51"/>
        <v>4.5486695779609482E-3</v>
      </c>
      <c r="Q26" s="86">
        <f t="shared" si="51"/>
        <v>-2.0799999999999999E-2</v>
      </c>
      <c r="R26" s="86">
        <f t="shared" si="51"/>
        <v>-1.6300000000000002E-2</v>
      </c>
      <c r="S26" s="86">
        <f t="shared" si="51"/>
        <v>-1.189317585301837E-2</v>
      </c>
      <c r="T26" s="86">
        <f t="shared" si="51"/>
        <v>-7.3169352294077949E-3</v>
      </c>
      <c r="U26" s="158">
        <f t="shared" si="51"/>
        <v>-1.97198259501297E-3</v>
      </c>
      <c r="Z26" s="68"/>
    </row>
    <row r="27" spans="1:34" x14ac:dyDescent="0.3">
      <c r="B27" s="83" t="s">
        <v>188</v>
      </c>
      <c r="C27" s="84">
        <f t="shared" ref="C27:P27" si="52">C23/(SUM(C$5,C$11,C$17,C$23))</f>
        <v>0.20965319609641903</v>
      </c>
      <c r="D27" s="84">
        <f t="shared" si="52"/>
        <v>0.149995311842579</v>
      </c>
      <c r="E27" s="84">
        <f t="shared" si="52"/>
        <v>0.17090578838042048</v>
      </c>
      <c r="F27" s="84">
        <f t="shared" si="52"/>
        <v>0.1334247761473864</v>
      </c>
      <c r="G27" s="84">
        <f t="shared" si="52"/>
        <v>0.13120679878742827</v>
      </c>
      <c r="H27" s="84">
        <f t="shared" si="52"/>
        <v>0.10222071154464404</v>
      </c>
      <c r="I27" s="84">
        <f t="shared" si="52"/>
        <v>0.10303117421122258</v>
      </c>
      <c r="J27" s="84">
        <f t="shared" si="52"/>
        <v>0.10960701222410296</v>
      </c>
      <c r="K27" s="84">
        <f t="shared" si="52"/>
        <v>9.1093614588795085E-2</v>
      </c>
      <c r="L27" s="84">
        <f t="shared" si="52"/>
        <v>7.7555561258351308E-2</v>
      </c>
      <c r="M27" s="84">
        <f t="shared" si="52"/>
        <v>7.2600982857385477E-2</v>
      </c>
      <c r="N27" s="84">
        <f t="shared" si="52"/>
        <v>8.8729537636147326E-2</v>
      </c>
      <c r="O27" s="84">
        <f t="shared" si="52"/>
        <v>0.14861668687296453</v>
      </c>
      <c r="P27" s="85">
        <f t="shared" si="52"/>
        <v>0.15957578287108976</v>
      </c>
      <c r="Q27" s="109">
        <v>0.15</v>
      </c>
      <c r="R27" s="77">
        <v>0.125</v>
      </c>
      <c r="S27" s="77">
        <v>0.1</v>
      </c>
      <c r="T27" s="77">
        <v>0.1</v>
      </c>
      <c r="U27" s="154">
        <v>0.1</v>
      </c>
      <c r="V27" s="51"/>
      <c r="W27" s="51"/>
      <c r="Z27" s="68"/>
    </row>
    <row r="28" spans="1:34" x14ac:dyDescent="0.3">
      <c r="B28" s="80" t="s">
        <v>261</v>
      </c>
      <c r="C28" s="57">
        <f t="shared" ref="C28:U28" si="53">C23*C25</f>
        <v>119025</v>
      </c>
      <c r="D28" s="57">
        <f t="shared" si="53"/>
        <v>73400</v>
      </c>
      <c r="E28" s="57">
        <f t="shared" si="53"/>
        <v>92859</v>
      </c>
      <c r="F28" s="57">
        <f t="shared" si="53"/>
        <v>62857</v>
      </c>
      <c r="G28" s="57">
        <f t="shared" si="53"/>
        <v>50715</v>
      </c>
      <c r="H28" s="57">
        <f t="shared" si="53"/>
        <v>50956</v>
      </c>
      <c r="I28" s="57">
        <f t="shared" si="53"/>
        <v>47451.999999999993</v>
      </c>
      <c r="J28" s="57">
        <f t="shared" si="53"/>
        <v>56826</v>
      </c>
      <c r="K28" s="57">
        <f t="shared" si="53"/>
        <v>61194</v>
      </c>
      <c r="L28" s="57">
        <f t="shared" si="53"/>
        <v>64057</v>
      </c>
      <c r="M28" s="57">
        <f t="shared" si="53"/>
        <v>70306</v>
      </c>
      <c r="N28" s="57">
        <f t="shared" si="53"/>
        <v>84107.974000000002</v>
      </c>
      <c r="O28" s="57">
        <f t="shared" si="53"/>
        <v>146064</v>
      </c>
      <c r="P28" s="88">
        <f t="shared" si="53"/>
        <v>202050</v>
      </c>
      <c r="Q28" s="57">
        <f t="shared" si="53"/>
        <v>286042.2933506493</v>
      </c>
      <c r="R28" s="57">
        <f t="shared" si="53"/>
        <v>242335.17990703124</v>
      </c>
      <c r="S28" s="57">
        <f t="shared" si="53"/>
        <v>187319.36961506648</v>
      </c>
      <c r="T28" s="57">
        <f t="shared" si="53"/>
        <v>174168.62862528747</v>
      </c>
      <c r="U28" s="155">
        <f t="shared" si="53"/>
        <v>155232.30420202453</v>
      </c>
      <c r="Z28" s="68"/>
    </row>
    <row r="29" spans="1:34" x14ac:dyDescent="0.3">
      <c r="A29" s="73" t="s">
        <v>128</v>
      </c>
      <c r="B29" s="92" t="s">
        <v>158</v>
      </c>
      <c r="C29" s="93">
        <f t="shared" ref="C29:U29" si="54">SUM(C28,C22,C16,C10)</f>
        <v>723138.95540000009</v>
      </c>
      <c r="D29" s="93">
        <f t="shared" si="54"/>
        <v>1095581.4212000002</v>
      </c>
      <c r="E29" s="93">
        <f t="shared" si="54"/>
        <v>1080500.6864</v>
      </c>
      <c r="F29" s="93">
        <f t="shared" si="54"/>
        <v>1051084.7132999999</v>
      </c>
      <c r="G29" s="93">
        <f t="shared" si="54"/>
        <v>1068598.2487999999</v>
      </c>
      <c r="H29" s="93">
        <f t="shared" si="54"/>
        <v>1152838.1432</v>
      </c>
      <c r="I29" s="93">
        <f t="shared" si="54"/>
        <v>1054235.8355</v>
      </c>
      <c r="J29" s="93">
        <f t="shared" si="54"/>
        <v>1138284.5286999997</v>
      </c>
      <c r="K29" s="93">
        <f>SUM(K28,K22,K16,K10)</f>
        <v>1325809.3825000001</v>
      </c>
      <c r="L29" s="93">
        <f t="shared" si="54"/>
        <v>1650585.0101999997</v>
      </c>
      <c r="M29" s="93">
        <f t="shared" si="54"/>
        <v>1883659.7174</v>
      </c>
      <c r="N29" s="93">
        <f t="shared" si="54"/>
        <v>1595071.6072</v>
      </c>
      <c r="O29" s="93">
        <f t="shared" si="54"/>
        <v>1619919.8539999998</v>
      </c>
      <c r="P29" s="94">
        <f t="shared" si="54"/>
        <v>2321235.3709999998</v>
      </c>
      <c r="Q29" s="93">
        <f t="shared" si="54"/>
        <v>3607374.7088761553</v>
      </c>
      <c r="R29" s="93">
        <f t="shared" si="54"/>
        <v>3554497.8542055935</v>
      </c>
      <c r="S29" s="93">
        <f t="shared" si="54"/>
        <v>3559636.8278281018</v>
      </c>
      <c r="T29" s="93">
        <f t="shared" si="54"/>
        <v>3476774.1387356631</v>
      </c>
      <c r="U29" s="108">
        <f t="shared" si="54"/>
        <v>3272208.0160798295</v>
      </c>
      <c r="V29" s="93"/>
      <c r="W29" s="93"/>
      <c r="X29" s="93"/>
      <c r="Y29" s="93"/>
      <c r="Z29" s="108"/>
    </row>
    <row r="30" spans="1:34" x14ac:dyDescent="0.3">
      <c r="B30" s="29" t="s">
        <v>167</v>
      </c>
      <c r="C30" s="95">
        <f>C17/C31</f>
        <v>0.97824941972140911</v>
      </c>
      <c r="D30" s="95">
        <f t="shared" ref="D30:P30" si="55">D17/D31</f>
        <v>0.92063627654719948</v>
      </c>
      <c r="E30" s="95">
        <f t="shared" si="55"/>
        <v>0.83354349923494708</v>
      </c>
      <c r="F30" s="95">
        <f t="shared" si="55"/>
        <v>0.8245809903049558</v>
      </c>
      <c r="G30" s="95">
        <f t="shared" si="55"/>
        <v>0.83916780894770837</v>
      </c>
      <c r="H30" s="95">
        <f t="shared" si="55"/>
        <v>0.88717718462578632</v>
      </c>
      <c r="I30" s="95">
        <f t="shared" si="55"/>
        <v>0.8649221528521952</v>
      </c>
      <c r="J30" s="95">
        <f t="shared" si="55"/>
        <v>0.8513289700941381</v>
      </c>
      <c r="K30" s="95">
        <f t="shared" si="55"/>
        <v>0.88443418568481147</v>
      </c>
      <c r="L30" s="95">
        <f t="shared" si="55"/>
        <v>0.90971373702315617</v>
      </c>
      <c r="M30" s="95">
        <f t="shared" si="55"/>
        <v>0.92582104453981973</v>
      </c>
      <c r="N30" s="95">
        <f t="shared" si="55"/>
        <v>0.90275778035468579</v>
      </c>
      <c r="O30" s="95">
        <f t="shared" si="55"/>
        <v>0.77144222512696059</v>
      </c>
      <c r="P30" s="96">
        <f t="shared" si="55"/>
        <v>0.83461895717460355</v>
      </c>
      <c r="Q30" s="109">
        <v>0.9</v>
      </c>
      <c r="R30" s="109">
        <v>0.9</v>
      </c>
      <c r="S30" s="109">
        <v>0.9</v>
      </c>
      <c r="T30" s="109">
        <v>0.9</v>
      </c>
      <c r="U30" s="159">
        <v>0.9</v>
      </c>
      <c r="Z30" s="68"/>
    </row>
    <row r="31" spans="1:34" x14ac:dyDescent="0.3">
      <c r="B31" s="29" t="s">
        <v>156</v>
      </c>
      <c r="C31" s="49">
        <f>C33+C35</f>
        <v>9438139</v>
      </c>
      <c r="D31" s="49">
        <f t="shared" ref="D31:P31" si="56">D33+D35</f>
        <v>14890695</v>
      </c>
      <c r="E31" s="49">
        <f t="shared" si="56"/>
        <v>16840664</v>
      </c>
      <c r="F31" s="49">
        <f t="shared" si="56"/>
        <v>17547625</v>
      </c>
      <c r="G31" s="49">
        <f t="shared" si="56"/>
        <v>19395402</v>
      </c>
      <c r="H31" s="49">
        <f t="shared" si="56"/>
        <v>22939970</v>
      </c>
      <c r="I31" s="49">
        <f t="shared" si="56"/>
        <v>25755600</v>
      </c>
      <c r="J31" s="49">
        <f t="shared" si="56"/>
        <v>28502372</v>
      </c>
      <c r="K31" s="49">
        <f t="shared" si="56"/>
        <v>30813775</v>
      </c>
      <c r="L31" s="49">
        <f t="shared" si="56"/>
        <v>33230249</v>
      </c>
      <c r="M31" s="49">
        <f t="shared" si="56"/>
        <v>36047070</v>
      </c>
      <c r="N31" s="49">
        <f t="shared" si="56"/>
        <v>40762891</v>
      </c>
      <c r="O31" s="49">
        <f t="shared" si="56"/>
        <v>51483696</v>
      </c>
      <c r="P31" s="89">
        <f t="shared" si="56"/>
        <v>54299579</v>
      </c>
      <c r="Q31" s="57">
        <f>Q17/Q30</f>
        <v>54383349.600000001</v>
      </c>
      <c r="R31" s="57">
        <f t="shared" ref="R31:U31" si="57">R17/R30</f>
        <v>53023765.859999992</v>
      </c>
      <c r="S31" s="57">
        <f t="shared" si="57"/>
        <v>55674954.152999997</v>
      </c>
      <c r="T31" s="57">
        <f t="shared" si="57"/>
        <v>58458701.860649996</v>
      </c>
      <c r="U31" s="155">
        <f t="shared" si="57"/>
        <v>59920169.407166243</v>
      </c>
      <c r="Z31" s="68"/>
    </row>
    <row r="32" spans="1:34" x14ac:dyDescent="0.3">
      <c r="B32" s="83" t="s">
        <v>165</v>
      </c>
      <c r="D32" s="84">
        <f t="shared" ref="D32:P32" si="58">D31/C31-1</f>
        <v>0.57771516185553096</v>
      </c>
      <c r="E32" s="84">
        <f t="shared" si="58"/>
        <v>0.13095218188271263</v>
      </c>
      <c r="F32" s="84">
        <f t="shared" si="58"/>
        <v>4.1979401762305857E-2</v>
      </c>
      <c r="G32" s="84">
        <f t="shared" si="58"/>
        <v>0.10530068883965771</v>
      </c>
      <c r="H32" s="84">
        <f t="shared" si="58"/>
        <v>0.18275300506790226</v>
      </c>
      <c r="I32" s="84">
        <f t="shared" si="58"/>
        <v>0.12273904455847151</v>
      </c>
      <c r="J32" s="84">
        <f t="shared" si="58"/>
        <v>0.10664756402491116</v>
      </c>
      <c r="K32" s="84">
        <f t="shared" si="58"/>
        <v>8.1095110259595149E-2</v>
      </c>
      <c r="L32" s="84">
        <f t="shared" si="58"/>
        <v>7.842187463236816E-2</v>
      </c>
      <c r="M32" s="84">
        <f t="shared" si="58"/>
        <v>8.4766773790951655E-2</v>
      </c>
      <c r="N32" s="84">
        <f t="shared" si="58"/>
        <v>0.13082397542990321</v>
      </c>
      <c r="O32" s="84">
        <f t="shared" si="58"/>
        <v>0.26300403963006458</v>
      </c>
      <c r="P32" s="85">
        <f t="shared" si="58"/>
        <v>5.4694655177825569E-2</v>
      </c>
      <c r="Q32" s="84">
        <f t="shared" ref="Q32" si="59">Q31/P31-1</f>
        <v>1.5427486095243026E-3</v>
      </c>
      <c r="R32" s="84">
        <f t="shared" ref="R32" si="60">R31/Q31-1</f>
        <v>-2.5000000000000133E-2</v>
      </c>
      <c r="S32" s="84">
        <f t="shared" ref="S32" si="61">S31/R31-1</f>
        <v>5.0000000000000044E-2</v>
      </c>
      <c r="T32" s="84">
        <f t="shared" ref="T32" si="62">T31/S31-1</f>
        <v>5.0000000000000044E-2</v>
      </c>
      <c r="U32" s="156">
        <f t="shared" ref="U32" si="63">U31/T31-1</f>
        <v>2.4999999999999911E-2</v>
      </c>
      <c r="Z32" s="68"/>
    </row>
    <row r="33" spans="2:103" x14ac:dyDescent="0.3">
      <c r="B33" s="83" t="s">
        <v>266</v>
      </c>
      <c r="C33" s="49">
        <f>CW82</f>
        <v>1459871</v>
      </c>
      <c r="D33" s="49">
        <f>CT82</f>
        <v>2418816</v>
      </c>
      <c r="E33" s="49">
        <f>CO82</f>
        <v>3087777</v>
      </c>
      <c r="F33" s="49">
        <f>CL82</f>
        <v>3902534</v>
      </c>
      <c r="G33" s="49">
        <f>CI82</f>
        <v>5179687</v>
      </c>
      <c r="H33" s="49">
        <f>CD75</f>
        <v>6834871</v>
      </c>
      <c r="I33" s="49">
        <f>CA75</f>
        <v>7928460</v>
      </c>
      <c r="J33" s="49">
        <f>BX75</f>
        <v>9371481</v>
      </c>
      <c r="K33" s="49">
        <f>BS75</f>
        <v>10627718</v>
      </c>
      <c r="L33" s="49">
        <f>BP75</f>
        <v>11089537</v>
      </c>
      <c r="M33" s="49">
        <f>BM75</f>
        <v>10502618</v>
      </c>
      <c r="N33" s="49">
        <f>BE84</f>
        <v>13823152</v>
      </c>
      <c r="O33" s="49">
        <f>BB84</f>
        <v>21271410</v>
      </c>
      <c r="P33" s="89">
        <f>AY84</f>
        <v>22784258</v>
      </c>
      <c r="Q33" s="57">
        <f>Q34*Q31</f>
        <v>16315004.879999999</v>
      </c>
      <c r="R33" s="57">
        <f t="shared" ref="R33:U33" si="64">R34*R31</f>
        <v>18558318.050999995</v>
      </c>
      <c r="S33" s="57">
        <f t="shared" si="64"/>
        <v>20878107.807374999</v>
      </c>
      <c r="T33" s="57">
        <f t="shared" si="64"/>
        <v>21922013.197743747</v>
      </c>
      <c r="U33" s="155">
        <f t="shared" si="64"/>
        <v>23968067.762866497</v>
      </c>
      <c r="Z33" s="68"/>
    </row>
    <row r="34" spans="2:103" x14ac:dyDescent="0.3">
      <c r="B34" s="98" t="s">
        <v>164</v>
      </c>
      <c r="C34" s="84">
        <f>C33/SUM(C33,C35)</f>
        <v>0.15467784485903419</v>
      </c>
      <c r="D34" s="84">
        <f t="shared" ref="D34:P34" si="65">D33/SUM(D33,D35)</f>
        <v>0.16243808633512405</v>
      </c>
      <c r="E34" s="84">
        <f t="shared" si="65"/>
        <v>0.1833524497608883</v>
      </c>
      <c r="F34" s="84">
        <f t="shared" si="65"/>
        <v>0.22239670610695181</v>
      </c>
      <c r="G34" s="84">
        <f t="shared" si="65"/>
        <v>0.26705747063144142</v>
      </c>
      <c r="H34" s="84">
        <f t="shared" si="65"/>
        <v>0.297945943259734</v>
      </c>
      <c r="I34" s="84">
        <f t="shared" si="65"/>
        <v>0.30783441271024553</v>
      </c>
      <c r="J34" s="84">
        <f t="shared" si="65"/>
        <v>0.3287965296362001</v>
      </c>
      <c r="K34" s="84">
        <f t="shared" si="65"/>
        <v>0.34490152537298657</v>
      </c>
      <c r="L34" s="84">
        <f t="shared" si="65"/>
        <v>0.33371814336991579</v>
      </c>
      <c r="M34" s="84">
        <f t="shared" si="65"/>
        <v>0.2913584377315549</v>
      </c>
      <c r="N34" s="84">
        <f t="shared" si="65"/>
        <v>0.33911117835091725</v>
      </c>
      <c r="O34" s="84">
        <f t="shared" si="65"/>
        <v>0.41316788911192392</v>
      </c>
      <c r="P34" s="85">
        <f t="shared" si="65"/>
        <v>0.41960284811784637</v>
      </c>
      <c r="Q34" s="109">
        <v>0.3</v>
      </c>
      <c r="R34" s="109">
        <v>0.35</v>
      </c>
      <c r="S34" s="109">
        <v>0.375</v>
      </c>
      <c r="T34" s="109">
        <v>0.375</v>
      </c>
      <c r="U34" s="159">
        <v>0.4</v>
      </c>
      <c r="Z34" s="68"/>
    </row>
    <row r="35" spans="2:103" x14ac:dyDescent="0.3">
      <c r="B35" s="83" t="s">
        <v>267</v>
      </c>
      <c r="C35" s="49">
        <f>CW75</f>
        <v>7978268</v>
      </c>
      <c r="D35" s="49">
        <f>CT75</f>
        <v>12471879</v>
      </c>
      <c r="E35" s="49">
        <f>CO75</f>
        <v>13752887</v>
      </c>
      <c r="F35" s="49">
        <f>CL75</f>
        <v>13645091</v>
      </c>
      <c r="G35" s="49">
        <f>CI75</f>
        <v>14215715</v>
      </c>
      <c r="H35" s="49">
        <f>CD72</f>
        <v>16105099</v>
      </c>
      <c r="I35" s="49">
        <f>CA72</f>
        <v>17827140</v>
      </c>
      <c r="J35" s="49">
        <f>BX72</f>
        <v>19130891</v>
      </c>
      <c r="K35" s="49">
        <f>BS72</f>
        <v>20186057</v>
      </c>
      <c r="L35" s="49">
        <f>BP72</f>
        <v>22140712</v>
      </c>
      <c r="M35" s="49">
        <f>BM72</f>
        <v>25544452</v>
      </c>
      <c r="N35" s="49">
        <f>BE78</f>
        <v>26939739</v>
      </c>
      <c r="O35" s="49">
        <f>BB78</f>
        <v>30212286</v>
      </c>
      <c r="P35" s="89">
        <f>AY78</f>
        <v>31515321</v>
      </c>
      <c r="Q35" s="57">
        <f>Q31-Q33</f>
        <v>38068344.719999999</v>
      </c>
      <c r="R35" s="57">
        <f t="shared" ref="R35:U35" si="66">R31-R33</f>
        <v>34465447.809</v>
      </c>
      <c r="S35" s="57">
        <f t="shared" si="66"/>
        <v>34796846.345624998</v>
      </c>
      <c r="T35" s="57">
        <f t="shared" si="66"/>
        <v>36536688.662906244</v>
      </c>
      <c r="U35" s="155">
        <f t="shared" si="66"/>
        <v>35952101.644299746</v>
      </c>
      <c r="Z35" s="68"/>
    </row>
    <row r="36" spans="2:103" x14ac:dyDescent="0.3">
      <c r="B36" s="98" t="s">
        <v>221</v>
      </c>
      <c r="C36" s="99">
        <f>1-C34</f>
        <v>0.84532215514096576</v>
      </c>
      <c r="D36" s="99">
        <f t="shared" ref="D36:P36" si="67">1-D34</f>
        <v>0.83756191366487598</v>
      </c>
      <c r="E36" s="99">
        <f t="shared" si="67"/>
        <v>0.81664755023911173</v>
      </c>
      <c r="F36" s="99">
        <f t="shared" si="67"/>
        <v>0.77760329389304816</v>
      </c>
      <c r="G36" s="99">
        <f t="shared" si="67"/>
        <v>0.73294252936855853</v>
      </c>
      <c r="H36" s="99">
        <f t="shared" si="67"/>
        <v>0.702054056740266</v>
      </c>
      <c r="I36" s="99">
        <f t="shared" si="67"/>
        <v>0.69216558728975452</v>
      </c>
      <c r="J36" s="99">
        <f t="shared" si="67"/>
        <v>0.6712034703637999</v>
      </c>
      <c r="K36" s="99">
        <f t="shared" si="67"/>
        <v>0.65509847462701343</v>
      </c>
      <c r="L36" s="99">
        <f t="shared" si="67"/>
        <v>0.66628185663008421</v>
      </c>
      <c r="M36" s="99">
        <f t="shared" si="67"/>
        <v>0.7086415622684451</v>
      </c>
      <c r="N36" s="99">
        <f t="shared" si="67"/>
        <v>0.66088882164908269</v>
      </c>
      <c r="O36" s="99">
        <f t="shared" si="67"/>
        <v>0.58683211088807608</v>
      </c>
      <c r="P36" s="100">
        <f t="shared" si="67"/>
        <v>0.58039715188215357</v>
      </c>
      <c r="Q36" s="109">
        <f>1-Q34</f>
        <v>0.7</v>
      </c>
      <c r="R36" s="109">
        <f t="shared" ref="R36:U36" si="68">1-R34</f>
        <v>0.65</v>
      </c>
      <c r="S36" s="109">
        <f t="shared" si="68"/>
        <v>0.625</v>
      </c>
      <c r="T36" s="109">
        <f t="shared" si="68"/>
        <v>0.625</v>
      </c>
      <c r="U36" s="159">
        <f t="shared" si="68"/>
        <v>0.6</v>
      </c>
      <c r="V36" s="109"/>
      <c r="Z36" s="68"/>
      <c r="AX36" s="122"/>
      <c r="AY36" s="123" t="s">
        <v>181</v>
      </c>
      <c r="AZ36" s="123"/>
      <c r="BA36" s="123"/>
      <c r="BB36" s="123"/>
      <c r="BC36" s="123"/>
      <c r="BD36" s="123"/>
      <c r="BE36" s="123"/>
      <c r="BF36" s="123"/>
      <c r="BG36" s="123"/>
      <c r="BH36" s="123"/>
    </row>
    <row r="37" spans="2:103" x14ac:dyDescent="0.3">
      <c r="B37" s="98" t="s">
        <v>163</v>
      </c>
      <c r="C37" s="55">
        <f>CY75</f>
        <v>1.6228710291506878E-2</v>
      </c>
      <c r="D37" s="55">
        <f>CV75</f>
        <v>9.3600170431416153E-3</v>
      </c>
      <c r="E37" s="55">
        <f>CQ75</f>
        <v>7.7881829466060473E-3</v>
      </c>
      <c r="F37" s="55">
        <f>CN75</f>
        <v>5.562073569168575E-3</v>
      </c>
      <c r="G37" s="55">
        <f>CK75</f>
        <v>4.4666061467889583E-3</v>
      </c>
      <c r="H37" s="55">
        <f>CF72</f>
        <v>4.0661656286620782E-3</v>
      </c>
      <c r="I37" s="55">
        <f>CC72</f>
        <v>4.1232076485628096E-3</v>
      </c>
      <c r="J37" s="55">
        <f>BZ72</f>
        <v>4.4025131918842674E-3</v>
      </c>
      <c r="K37" s="55">
        <f>BU72</f>
        <v>5.7659105985879266E-3</v>
      </c>
      <c r="L37" s="55">
        <f>BR72</f>
        <v>1.0602730390964843E-2</v>
      </c>
      <c r="M37" s="55">
        <f>BO72</f>
        <v>1.4711687688583023E-2</v>
      </c>
      <c r="N37" s="55">
        <f>BH78</f>
        <v>6.8576017013379379E-3</v>
      </c>
      <c r="O37" s="90">
        <f>BD78</f>
        <v>2.2891018574364083E-3</v>
      </c>
      <c r="P37" s="91">
        <f>BA78</f>
        <v>7.9909704870212168E-3</v>
      </c>
      <c r="Q37" s="109">
        <f>'Misc Data + Calculations'!AY581</f>
        <v>3.09E-2</v>
      </c>
      <c r="R37" s="109">
        <f>'Misc Data + Calculations'!AZ581</f>
        <v>3.2500000000000001E-2</v>
      </c>
      <c r="S37" s="109">
        <f>'Misc Data + Calculations'!BA581</f>
        <v>2.8610236220472443E-2</v>
      </c>
      <c r="T37" s="109">
        <f>'Misc Data + Calculations'!BB581</f>
        <v>2.3697248935071639E-2</v>
      </c>
      <c r="U37" s="159">
        <f>'Misc Data + Calculations'!BC581</f>
        <v>1.9059844717634174E-2</v>
      </c>
      <c r="Z37" s="68"/>
      <c r="AX37" s="122"/>
      <c r="AY37" s="123">
        <v>2022</v>
      </c>
      <c r="AZ37" s="123"/>
      <c r="BA37" s="123"/>
      <c r="BB37" s="123">
        <v>2021</v>
      </c>
      <c r="BC37" s="123"/>
      <c r="BD37" s="123"/>
      <c r="BE37" s="123">
        <v>2020</v>
      </c>
      <c r="BF37" s="123"/>
      <c r="BG37" s="123"/>
      <c r="BH37" s="123"/>
      <c r="BL37" s="122"/>
      <c r="BM37" s="123" t="s">
        <v>181</v>
      </c>
      <c r="BN37" s="123"/>
      <c r="BO37" s="123"/>
      <c r="BP37" s="123"/>
      <c r="BQ37" s="123"/>
      <c r="BR37" s="123"/>
      <c r="BS37" s="123"/>
      <c r="BT37" s="123"/>
      <c r="BU37" s="123"/>
      <c r="BW37" s="122"/>
      <c r="BX37" s="123" t="s">
        <v>181</v>
      </c>
      <c r="BY37" s="123"/>
      <c r="BZ37" s="123"/>
      <c r="CA37" s="123"/>
      <c r="CB37" s="123"/>
      <c r="CC37" s="123"/>
      <c r="CD37" s="123"/>
      <c r="CE37" s="123"/>
      <c r="CF37" s="123"/>
    </row>
    <row r="38" spans="2:103" x14ac:dyDescent="0.3">
      <c r="B38" s="98" t="s">
        <v>162</v>
      </c>
      <c r="C38" s="86">
        <f t="shared" ref="C38:U38" si="69">C37-C$4</f>
        <v>1.4628710291506877E-2</v>
      </c>
      <c r="D38" s="86">
        <f t="shared" si="69"/>
        <v>7.5600170431416158E-3</v>
      </c>
      <c r="E38" s="86">
        <f t="shared" si="69"/>
        <v>6.7881829466060473E-3</v>
      </c>
      <c r="F38" s="86">
        <f t="shared" si="69"/>
        <v>4.1620735691685748E-3</v>
      </c>
      <c r="G38" s="86">
        <f t="shared" si="69"/>
        <v>3.366606146788958E-3</v>
      </c>
      <c r="H38" s="86">
        <f t="shared" si="69"/>
        <v>3.1661656286620784E-3</v>
      </c>
      <c r="I38" s="86">
        <f t="shared" si="69"/>
        <v>2.8232076485628097E-3</v>
      </c>
      <c r="J38" s="86">
        <f t="shared" si="69"/>
        <v>4.0251319188426733E-4</v>
      </c>
      <c r="K38" s="86">
        <f t="shared" si="69"/>
        <v>-4.2340894014120736E-3</v>
      </c>
      <c r="L38" s="86">
        <f t="shared" si="69"/>
        <v>-7.697269609035157E-3</v>
      </c>
      <c r="M38" s="86">
        <f t="shared" si="69"/>
        <v>-6.8883123114169779E-3</v>
      </c>
      <c r="N38" s="86">
        <f t="shared" si="69"/>
        <v>3.0576017013379379E-3</v>
      </c>
      <c r="O38" s="86">
        <f t="shared" si="69"/>
        <v>1.4891018574364084E-3</v>
      </c>
      <c r="P38" s="87">
        <f t="shared" si="69"/>
        <v>-8.8090295129787822E-3</v>
      </c>
      <c r="Q38" s="86">
        <f t="shared" si="69"/>
        <v>-1.9899999999999998E-2</v>
      </c>
      <c r="R38" s="86">
        <f t="shared" si="69"/>
        <v>-1.6300000000000002E-2</v>
      </c>
      <c r="S38" s="86">
        <f t="shared" si="69"/>
        <v>-1.3189763779527554E-2</v>
      </c>
      <c r="T38" s="86">
        <f t="shared" si="69"/>
        <v>-1.0102751064928358E-2</v>
      </c>
      <c r="U38" s="158">
        <f t="shared" si="69"/>
        <v>-5.9401552823658277E-3</v>
      </c>
      <c r="Z38" s="68"/>
      <c r="AX38" s="122" t="s">
        <v>140</v>
      </c>
      <c r="AY38" s="121" t="s">
        <v>182</v>
      </c>
      <c r="AZ38" s="121" t="s">
        <v>183</v>
      </c>
      <c r="BA38" s="121" t="s">
        <v>184</v>
      </c>
      <c r="BB38" s="121" t="s">
        <v>182</v>
      </c>
      <c r="BC38" s="121" t="s">
        <v>183</v>
      </c>
      <c r="BD38" s="121" t="s">
        <v>184</v>
      </c>
      <c r="BE38" s="121" t="s">
        <v>182</v>
      </c>
      <c r="BF38" s="124"/>
      <c r="BG38" s="121" t="s">
        <v>183</v>
      </c>
      <c r="BH38" s="121" t="s">
        <v>184</v>
      </c>
      <c r="BL38" s="122"/>
      <c r="BM38" s="123">
        <v>2019</v>
      </c>
      <c r="BN38" s="123"/>
      <c r="BO38" s="123"/>
      <c r="BP38" s="123">
        <v>2018</v>
      </c>
      <c r="BQ38" s="123"/>
      <c r="BR38" s="123"/>
      <c r="BS38" s="123">
        <v>2017</v>
      </c>
      <c r="BT38" s="123"/>
      <c r="BU38" s="123"/>
      <c r="BW38" s="122"/>
      <c r="BX38" s="123">
        <v>2016</v>
      </c>
      <c r="BY38" s="123"/>
      <c r="BZ38" s="123"/>
      <c r="CA38" s="123">
        <v>2015</v>
      </c>
      <c r="CB38" s="123"/>
      <c r="CC38" s="123"/>
      <c r="CD38" s="123">
        <v>2014</v>
      </c>
      <c r="CE38" s="123"/>
      <c r="CF38" s="123"/>
      <c r="CH38" s="46"/>
      <c r="CI38" s="123">
        <v>2013</v>
      </c>
      <c r="CJ38" s="123"/>
      <c r="CK38" s="123"/>
      <c r="CL38" s="123">
        <v>2012</v>
      </c>
      <c r="CM38" s="123"/>
      <c r="CN38" s="123"/>
      <c r="CO38" s="123">
        <v>2011</v>
      </c>
      <c r="CP38" s="123"/>
      <c r="CQ38" s="123"/>
      <c r="CS38" s="46"/>
      <c r="CT38" s="123">
        <v>2010</v>
      </c>
      <c r="CU38" s="123"/>
      <c r="CV38" s="123"/>
      <c r="CW38" s="123">
        <v>2009</v>
      </c>
      <c r="CX38" s="123"/>
      <c r="CY38" s="123"/>
    </row>
    <row r="39" spans="2:103" x14ac:dyDescent="0.3">
      <c r="B39" s="83" t="s">
        <v>222</v>
      </c>
      <c r="C39" s="86">
        <f>(C37*C35)/(SUM(C33,C35))</f>
        <v>1.3718488358774966E-2</v>
      </c>
      <c r="D39" s="86">
        <f>(D37*D35)/(SUM(D33,D35))</f>
        <v>7.8395937865895441E-3</v>
      </c>
      <c r="E39" s="86">
        <f>(E37*E35)/(SUM(E33,E35))</f>
        <v>6.3602005241598552E-3</v>
      </c>
      <c r="F39" s="86">
        <f t="shared" ref="F39:U39" si="70">(F37*F35)/(SUM(F33,F35))</f>
        <v>4.3250867282609469E-3</v>
      </c>
      <c r="G39" s="86">
        <f t="shared" si="70"/>
        <v>3.2737656069206501E-3</v>
      </c>
      <c r="H39" s="86">
        <f t="shared" si="70"/>
        <v>2.8546680749800459E-3</v>
      </c>
      <c r="I39" s="86">
        <f t="shared" si="70"/>
        <v>2.8539424435850844E-3</v>
      </c>
      <c r="J39" s="86">
        <f t="shared" si="70"/>
        <v>2.9549821327151298E-3</v>
      </c>
      <c r="K39" s="86">
        <f t="shared" si="70"/>
        <v>3.7772392379706804E-3</v>
      </c>
      <c r="L39" s="86">
        <f t="shared" si="70"/>
        <v>7.0644068902402744E-3</v>
      </c>
      <c r="M39" s="86">
        <f t="shared" si="70"/>
        <v>1.0425313347242924E-2</v>
      </c>
      <c r="N39" s="86">
        <f t="shared" si="70"/>
        <v>4.5321123077359752E-3</v>
      </c>
      <c r="O39" s="86">
        <f>(O37*O35)/(SUM(O33,O35))</f>
        <v>1.3433184750372233E-3</v>
      </c>
      <c r="P39" s="87">
        <f t="shared" si="70"/>
        <v>4.63793651144146E-3</v>
      </c>
      <c r="Q39" s="86">
        <f t="shared" si="70"/>
        <v>2.1630000000000003E-2</v>
      </c>
      <c r="R39" s="86">
        <f t="shared" si="70"/>
        <v>2.1124999999999998E-2</v>
      </c>
      <c r="S39" s="86">
        <f t="shared" si="70"/>
        <v>1.7881397637795275E-2</v>
      </c>
      <c r="T39" s="86">
        <f t="shared" si="70"/>
        <v>1.4810780584419776E-2</v>
      </c>
      <c r="U39" s="158">
        <f t="shared" si="70"/>
        <v>1.1435906830580505E-2</v>
      </c>
      <c r="Z39" s="68"/>
      <c r="AX39" s="122" t="s">
        <v>185</v>
      </c>
      <c r="AY39" s="124"/>
      <c r="AZ39" s="124"/>
      <c r="BA39" s="124"/>
      <c r="BB39" s="124"/>
      <c r="BC39" s="124"/>
      <c r="BD39" s="124"/>
      <c r="BE39" s="124"/>
      <c r="BF39" s="124"/>
      <c r="BG39" s="124"/>
      <c r="BH39" s="124"/>
      <c r="BL39" s="122" t="s">
        <v>140</v>
      </c>
      <c r="BM39" s="121" t="s">
        <v>182</v>
      </c>
      <c r="BN39" s="121" t="s">
        <v>183</v>
      </c>
      <c r="BO39" s="121" t="s">
        <v>184</v>
      </c>
      <c r="BP39" s="121" t="s">
        <v>182</v>
      </c>
      <c r="BQ39" s="121" t="s">
        <v>183</v>
      </c>
      <c r="BR39" s="121" t="s">
        <v>184</v>
      </c>
      <c r="BS39" s="121" t="s">
        <v>182</v>
      </c>
      <c r="BT39" s="121" t="s">
        <v>183</v>
      </c>
      <c r="BU39" s="121" t="s">
        <v>184</v>
      </c>
      <c r="BW39" s="122" t="s">
        <v>140</v>
      </c>
      <c r="BX39" s="121" t="s">
        <v>182</v>
      </c>
      <c r="BY39" s="121" t="s">
        <v>183</v>
      </c>
      <c r="BZ39" s="121" t="s">
        <v>184</v>
      </c>
      <c r="CA39" s="121" t="s">
        <v>182</v>
      </c>
      <c r="CB39" s="121" t="s">
        <v>183</v>
      </c>
      <c r="CC39" s="121" t="s">
        <v>184</v>
      </c>
      <c r="CD39" s="121" t="s">
        <v>182</v>
      </c>
      <c r="CE39" s="121" t="s">
        <v>183</v>
      </c>
      <c r="CF39" s="121" t="s">
        <v>184</v>
      </c>
      <c r="CH39" s="46"/>
      <c r="CI39" s="121" t="s">
        <v>182</v>
      </c>
      <c r="CJ39" s="121" t="s">
        <v>183</v>
      </c>
      <c r="CK39" s="121" t="s">
        <v>239</v>
      </c>
      <c r="CL39" s="121" t="s">
        <v>182</v>
      </c>
      <c r="CM39" s="121" t="s">
        <v>183</v>
      </c>
      <c r="CN39" s="121" t="s">
        <v>239</v>
      </c>
      <c r="CO39" s="121" t="s">
        <v>182</v>
      </c>
      <c r="CP39" s="121" t="s">
        <v>183</v>
      </c>
      <c r="CQ39" s="121" t="s">
        <v>239</v>
      </c>
      <c r="CS39" s="46"/>
      <c r="CT39" s="121" t="s">
        <v>182</v>
      </c>
      <c r="CU39" s="121" t="s">
        <v>183</v>
      </c>
      <c r="CV39" s="121" t="s">
        <v>239</v>
      </c>
      <c r="CW39" s="121" t="s">
        <v>182</v>
      </c>
      <c r="CX39" s="121" t="s">
        <v>183</v>
      </c>
      <c r="CY39" s="121" t="s">
        <v>239</v>
      </c>
    </row>
    <row r="40" spans="2:103" x14ac:dyDescent="0.3">
      <c r="B40" s="98" t="s">
        <v>178</v>
      </c>
      <c r="C40" s="86">
        <f>C35/SUM(C35,C42,C48)</f>
        <v>0.75337475149997091</v>
      </c>
      <c r="D40" s="86">
        <f t="shared" ref="D40:P40" si="71">D35/SUM(D35,D42,D48)</f>
        <v>0.82423658410100142</v>
      </c>
      <c r="E40" s="86">
        <f t="shared" si="71"/>
        <v>0.87442876023828553</v>
      </c>
      <c r="F40" s="86">
        <f t="shared" si="71"/>
        <v>0.89682228636826733</v>
      </c>
      <c r="G40" s="86">
        <f t="shared" si="71"/>
        <v>0.90583879480243545</v>
      </c>
      <c r="H40" s="86">
        <f t="shared" si="71"/>
        <v>0.91254056474269774</v>
      </c>
      <c r="I40" s="86">
        <f t="shared" si="71"/>
        <v>0.94918788554631461</v>
      </c>
      <c r="J40" s="86">
        <f t="shared" si="71"/>
        <v>0.9590662228196597</v>
      </c>
      <c r="K40" s="86">
        <f t="shared" si="71"/>
        <v>0.9644111965215173</v>
      </c>
      <c r="L40" s="86">
        <f t="shared" si="71"/>
        <v>0.97495142352861708</v>
      </c>
      <c r="M40" s="86">
        <f t="shared" si="71"/>
        <v>0.96726455842015135</v>
      </c>
      <c r="N40" s="86">
        <f t="shared" si="71"/>
        <v>0.93546356957397137</v>
      </c>
      <c r="O40" s="86">
        <f t="shared" si="71"/>
        <v>0.97216075484163622</v>
      </c>
      <c r="P40" s="87">
        <f t="shared" si="71"/>
        <v>0.97501997355175041</v>
      </c>
      <c r="Q40" s="109">
        <v>0.89</v>
      </c>
      <c r="R40" s="109">
        <f>AVERAGE(S40,Q40)</f>
        <v>0.91999999999999993</v>
      </c>
      <c r="S40" s="109">
        <v>0.95</v>
      </c>
      <c r="T40" s="109">
        <v>0.97499999999999998</v>
      </c>
      <c r="U40" s="159">
        <v>0.97499999999999998</v>
      </c>
      <c r="Z40" s="68"/>
      <c r="AX40" s="122" t="s">
        <v>186</v>
      </c>
      <c r="AY40" s="124"/>
      <c r="AZ40" s="124"/>
      <c r="BA40" s="124"/>
      <c r="BB40" s="124"/>
      <c r="BC40" s="124"/>
      <c r="BD40" s="124"/>
      <c r="BE40" s="124"/>
      <c r="BF40" s="124"/>
      <c r="BG40" s="124"/>
      <c r="BH40" s="124"/>
      <c r="BL40" s="122" t="s">
        <v>185</v>
      </c>
      <c r="BM40" s="124"/>
      <c r="BN40" s="124"/>
      <c r="BO40" s="124"/>
      <c r="BP40" s="124"/>
      <c r="BQ40" s="124"/>
      <c r="BR40" s="124"/>
      <c r="BS40" s="124"/>
      <c r="BT40" s="124"/>
      <c r="BU40" s="124"/>
      <c r="BW40" s="122" t="s">
        <v>185</v>
      </c>
      <c r="BX40" s="124"/>
      <c r="BY40" s="124"/>
      <c r="BZ40" s="124"/>
      <c r="CA40" s="124"/>
      <c r="CB40" s="124"/>
      <c r="CC40" s="124"/>
      <c r="CD40" s="124"/>
      <c r="CE40" s="124"/>
      <c r="CF40" s="124"/>
      <c r="CH40" s="46"/>
      <c r="CI40" s="125" t="s">
        <v>240</v>
      </c>
      <c r="CJ40" s="125"/>
      <c r="CK40" s="125"/>
      <c r="CL40" s="125"/>
      <c r="CM40" s="125"/>
      <c r="CN40" s="125"/>
      <c r="CO40" s="125"/>
      <c r="CP40" s="125"/>
      <c r="CQ40" s="125"/>
      <c r="CS40" s="46"/>
      <c r="CT40" s="125"/>
      <c r="CU40" s="125"/>
      <c r="CV40" s="125"/>
      <c r="CW40" s="125"/>
      <c r="CX40" s="125"/>
      <c r="CY40" s="125"/>
    </row>
    <row r="41" spans="2:103" x14ac:dyDescent="0.3">
      <c r="B41" s="80" t="s">
        <v>262</v>
      </c>
      <c r="C41" s="57">
        <f>C39*C31</f>
        <v>129477</v>
      </c>
      <c r="D41" s="57">
        <f t="shared" ref="D41:U41" si="72">D39*D31</f>
        <v>116736.99999999999</v>
      </c>
      <c r="E41" s="57">
        <f t="shared" si="72"/>
        <v>107110</v>
      </c>
      <c r="F41" s="57">
        <f t="shared" si="72"/>
        <v>75895</v>
      </c>
      <c r="G41" s="57">
        <f t="shared" si="72"/>
        <v>63495.999999999993</v>
      </c>
      <c r="H41" s="57">
        <f t="shared" si="72"/>
        <v>65486.000000000007</v>
      </c>
      <c r="I41" s="57">
        <f t="shared" si="72"/>
        <v>73505</v>
      </c>
      <c r="J41" s="57">
        <f t="shared" si="72"/>
        <v>84224</v>
      </c>
      <c r="K41" s="57">
        <f t="shared" si="72"/>
        <v>116391</v>
      </c>
      <c r="L41" s="57">
        <f t="shared" si="72"/>
        <v>234752</v>
      </c>
      <c r="M41" s="57">
        <f t="shared" si="72"/>
        <v>375802</v>
      </c>
      <c r="N41" s="57">
        <f t="shared" si="72"/>
        <v>184742</v>
      </c>
      <c r="O41" s="57">
        <f>O39*O31</f>
        <v>69159</v>
      </c>
      <c r="P41" s="88">
        <f t="shared" si="72"/>
        <v>251837.99999999997</v>
      </c>
      <c r="Q41" s="57">
        <f t="shared" si="72"/>
        <v>1176311.8518480002</v>
      </c>
      <c r="R41" s="57">
        <f t="shared" si="72"/>
        <v>1120127.0537924997</v>
      </c>
      <c r="S41" s="57">
        <f t="shared" si="72"/>
        <v>995545.99367581436</v>
      </c>
      <c r="T41" s="57">
        <f t="shared" si="72"/>
        <v>865819.00650809915</v>
      </c>
      <c r="U41" s="155">
        <f t="shared" si="72"/>
        <v>685241.47461295337</v>
      </c>
      <c r="Z41" s="68"/>
      <c r="AX41" s="126" t="s">
        <v>187</v>
      </c>
      <c r="AY41" s="127">
        <v>3127234</v>
      </c>
      <c r="AZ41" s="127">
        <v>41113</v>
      </c>
      <c r="BA41" s="128">
        <v>1.3100000000000001E-2</v>
      </c>
      <c r="BB41" s="127">
        <v>6071896</v>
      </c>
      <c r="BC41" s="127">
        <v>15531</v>
      </c>
      <c r="BD41" s="128">
        <v>2.5999999999999999E-3</v>
      </c>
      <c r="BE41" s="127">
        <v>4236430</v>
      </c>
      <c r="BF41" s="129"/>
      <c r="BG41" s="127">
        <v>25175</v>
      </c>
      <c r="BH41" s="128">
        <v>5.8999999999999999E-3</v>
      </c>
      <c r="BL41" s="122" t="s">
        <v>186</v>
      </c>
      <c r="BM41" s="124"/>
      <c r="BN41" s="124"/>
      <c r="BO41" s="124"/>
      <c r="BP41" s="124"/>
      <c r="BQ41" s="124"/>
      <c r="BR41" s="124"/>
      <c r="BS41" s="124"/>
      <c r="BT41" s="124"/>
      <c r="BU41" s="124"/>
      <c r="BW41" s="122" t="s">
        <v>186</v>
      </c>
      <c r="BX41" s="124"/>
      <c r="BY41" s="124"/>
      <c r="BZ41" s="124"/>
      <c r="CA41" s="124"/>
      <c r="CB41" s="124"/>
      <c r="CC41" s="124"/>
      <c r="CD41" s="124"/>
      <c r="CE41" s="124"/>
      <c r="CF41" s="124"/>
      <c r="CH41" s="122" t="s">
        <v>185</v>
      </c>
      <c r="CI41" s="124"/>
      <c r="CJ41" s="124"/>
      <c r="CK41" s="124"/>
      <c r="CL41" s="124"/>
      <c r="CM41" s="124"/>
      <c r="CN41" s="124"/>
      <c r="CO41" s="124"/>
      <c r="CP41" s="124"/>
      <c r="CQ41" s="124"/>
      <c r="CS41" s="122" t="s">
        <v>185</v>
      </c>
      <c r="CT41" s="124"/>
      <c r="CU41" s="124"/>
      <c r="CV41" s="124"/>
      <c r="CW41" s="124"/>
      <c r="CX41" s="124"/>
      <c r="CY41" s="124"/>
    </row>
    <row r="42" spans="2:103" x14ac:dyDescent="0.3">
      <c r="B42" s="80" t="s">
        <v>166</v>
      </c>
      <c r="C42" s="49">
        <f>CW91</f>
        <v>235570</v>
      </c>
      <c r="D42" s="49">
        <f>CT91</f>
        <v>235570</v>
      </c>
      <c r="E42" s="49">
        <f>CO91</f>
        <v>226808</v>
      </c>
      <c r="F42" s="49">
        <f>CL91</f>
        <v>183285</v>
      </c>
      <c r="G42" s="49">
        <f>CI91</f>
        <v>166690</v>
      </c>
      <c r="H42" s="49">
        <f>CD86</f>
        <v>237738</v>
      </c>
      <c r="I42" s="49">
        <f>CA86</f>
        <v>218353</v>
      </c>
      <c r="J42" s="49">
        <f>BX86</f>
        <v>198589</v>
      </c>
      <c r="K42" s="49">
        <f>BS89</f>
        <v>178882</v>
      </c>
      <c r="L42" s="49">
        <f>BP89</f>
        <v>159185</v>
      </c>
      <c r="M42" s="49">
        <f>BM89</f>
        <v>152445</v>
      </c>
      <c r="N42" s="49">
        <f>BE93</f>
        <v>734921</v>
      </c>
      <c r="O42" s="49">
        <f>BB93</f>
        <v>151955</v>
      </c>
      <c r="P42" s="89">
        <f>AY93</f>
        <v>152325</v>
      </c>
      <c r="Q42" s="57">
        <f>Q$35*Q46/Q$40</f>
        <v>213867.10516853933</v>
      </c>
      <c r="R42" s="57">
        <f t="shared" ref="R42:U42" si="73">R$35*R46/R$40</f>
        <v>187312.21635326088</v>
      </c>
      <c r="S42" s="57">
        <f t="shared" si="73"/>
        <v>183141.29655592106</v>
      </c>
      <c r="T42" s="57">
        <f t="shared" si="73"/>
        <v>187367.63416875</v>
      </c>
      <c r="U42" s="155">
        <f t="shared" si="73"/>
        <v>184369.75202204997</v>
      </c>
      <c r="Z42" s="68"/>
      <c r="AX42" s="126"/>
      <c r="AY42" s="127"/>
      <c r="AZ42" s="127"/>
      <c r="BA42" s="128"/>
      <c r="BB42" s="127"/>
      <c r="BC42" s="127"/>
      <c r="BD42" s="128"/>
      <c r="BE42" s="127"/>
      <c r="BF42" s="129"/>
      <c r="BG42" s="127"/>
      <c r="BH42" s="128"/>
      <c r="BL42" s="122"/>
      <c r="BM42" s="124"/>
      <c r="BN42" s="124"/>
      <c r="BO42" s="124"/>
      <c r="BP42" s="124"/>
      <c r="BQ42" s="124"/>
      <c r="BR42" s="124"/>
      <c r="BS42" s="124"/>
      <c r="BT42" s="124"/>
      <c r="BU42" s="124"/>
      <c r="BW42" s="122"/>
      <c r="BX42" s="124"/>
      <c r="BY42" s="124"/>
      <c r="BZ42" s="124"/>
      <c r="CA42" s="124"/>
      <c r="CB42" s="124"/>
      <c r="CC42" s="124"/>
      <c r="CD42" s="124"/>
      <c r="CE42" s="124"/>
      <c r="CF42" s="124"/>
      <c r="CH42" s="122"/>
      <c r="CI42" s="124"/>
      <c r="CJ42" s="124"/>
      <c r="CK42" s="124"/>
      <c r="CL42" s="124"/>
      <c r="CM42" s="124"/>
      <c r="CN42" s="124"/>
      <c r="CO42" s="124"/>
      <c r="CP42" s="124"/>
      <c r="CQ42" s="124"/>
      <c r="CS42" s="122"/>
      <c r="CT42" s="124"/>
      <c r="CU42" s="124"/>
      <c r="CV42" s="124"/>
      <c r="CW42" s="124"/>
      <c r="CX42" s="124"/>
      <c r="CY42" s="124"/>
    </row>
    <row r="43" spans="2:103" x14ac:dyDescent="0.3">
      <c r="B43" s="83" t="s">
        <v>170</v>
      </c>
      <c r="D43" s="84">
        <f t="shared" ref="D43" si="74">D42/C42-1</f>
        <v>0</v>
      </c>
      <c r="E43" s="84">
        <f t="shared" ref="E43" si="75">E42/D42-1</f>
        <v>-3.7194888992656105E-2</v>
      </c>
      <c r="F43" s="84">
        <f t="shared" ref="F43" si="76">F42/E42-1</f>
        <v>-0.19189358400056433</v>
      </c>
      <c r="G43" s="84">
        <f t="shared" ref="G43" si="77">G42/F42-1</f>
        <v>-9.0542051995526118E-2</v>
      </c>
      <c r="H43" s="84">
        <f t="shared" ref="H43" si="78">H42/G42-1</f>
        <v>0.42622832803407529</v>
      </c>
      <c r="I43" s="84">
        <f t="shared" ref="I43" si="79">I42/H42-1</f>
        <v>-8.1539341628178885E-2</v>
      </c>
      <c r="J43" s="84">
        <f t="shared" ref="J43" si="80">J42/I42-1</f>
        <v>-9.051398423653445E-2</v>
      </c>
      <c r="K43" s="84">
        <f t="shared" ref="K43" si="81">K42/J42-1</f>
        <v>-9.9235103656295176E-2</v>
      </c>
      <c r="L43" s="84">
        <f t="shared" ref="L43" si="82">L42/K42-1</f>
        <v>-0.1101116937422435</v>
      </c>
      <c r="M43" s="84">
        <f t="shared" ref="M43" si="83">M42/L42-1</f>
        <v>-4.2340672802085644E-2</v>
      </c>
      <c r="N43" s="84">
        <f t="shared" ref="N43" si="84">N42/M42-1</f>
        <v>3.8208927810029847</v>
      </c>
      <c r="O43" s="84">
        <f t="shared" ref="O43" si="85">O42/N42-1</f>
        <v>-0.79323627981783074</v>
      </c>
      <c r="P43" s="85">
        <f t="shared" ref="P43" si="86">P42/O42-1</f>
        <v>2.4349313941627315E-3</v>
      </c>
      <c r="Q43" s="84">
        <f t="shared" ref="Q43" si="87">Q42/P42-1</f>
        <v>0.40401841568054708</v>
      </c>
      <c r="R43" s="84">
        <f t="shared" ref="R43" si="88">R42/Q42-1</f>
        <v>-0.12416537267080741</v>
      </c>
      <c r="S43" s="84">
        <f t="shared" ref="S43" si="89">S42/R42-1</f>
        <v>-2.2267206477732837E-2</v>
      </c>
      <c r="T43" s="84">
        <f t="shared" ref="T43" si="90">T42/S42-1</f>
        <v>2.3076923076922995E-2</v>
      </c>
      <c r="U43" s="156">
        <f t="shared" ref="U43" si="91">U42/T42-1</f>
        <v>-1.6000000000000125E-2</v>
      </c>
      <c r="Z43" s="68"/>
      <c r="AX43" s="126" t="s">
        <v>188</v>
      </c>
      <c r="AY43" s="130">
        <f>AY41/$AY$55</f>
        <v>5.2727760219846334E-2</v>
      </c>
      <c r="AZ43" s="127"/>
      <c r="BA43" s="128"/>
      <c r="BB43" s="130">
        <f>BB41/$BB$55</f>
        <v>0.1079325604765098</v>
      </c>
      <c r="BC43" s="127"/>
      <c r="BD43" s="128"/>
      <c r="BE43" s="130">
        <f>BE41/$BE$55</f>
        <v>9.1618872428457537E-2</v>
      </c>
      <c r="BF43" s="129"/>
      <c r="BG43" s="127"/>
      <c r="BH43" s="128"/>
      <c r="BL43" s="126" t="s">
        <v>187</v>
      </c>
      <c r="BM43" s="127">
        <v>3050954</v>
      </c>
      <c r="BN43" s="127">
        <v>66760</v>
      </c>
      <c r="BO43" s="128">
        <v>2.1899999999999999E-2</v>
      </c>
      <c r="BP43" s="127">
        <v>2609463</v>
      </c>
      <c r="BQ43" s="127">
        <v>54804</v>
      </c>
      <c r="BR43" s="128">
        <v>2.1000000000000001E-2</v>
      </c>
      <c r="BS43" s="127">
        <v>2242256</v>
      </c>
      <c r="BT43" s="127">
        <v>33390</v>
      </c>
      <c r="BU43" s="128">
        <v>1.49E-2</v>
      </c>
      <c r="BW43" s="126" t="s">
        <v>187</v>
      </c>
      <c r="BX43" s="127">
        <v>1893064</v>
      </c>
      <c r="BY43" s="127">
        <v>14731</v>
      </c>
      <c r="BZ43" s="128">
        <v>7.8000000000000014E-3</v>
      </c>
      <c r="CA43" s="127">
        <v>1851604</v>
      </c>
      <c r="CB43" s="127">
        <v>17939</v>
      </c>
      <c r="CC43" s="128">
        <v>9.7000000000000003E-3</v>
      </c>
      <c r="CD43" s="127">
        <v>1469200</v>
      </c>
      <c r="CE43" s="127">
        <v>23214</v>
      </c>
      <c r="CF43" s="128">
        <v>1.5800000000000002E-2</v>
      </c>
      <c r="CH43" s="46" t="s">
        <v>186</v>
      </c>
      <c r="CI43" s="124"/>
      <c r="CJ43" s="124"/>
      <c r="CK43" s="124"/>
      <c r="CL43" s="124"/>
      <c r="CM43" s="124"/>
      <c r="CN43" s="124"/>
      <c r="CO43" s="124"/>
      <c r="CP43" s="124"/>
      <c r="CQ43" s="124"/>
      <c r="CS43" s="46" t="s">
        <v>186</v>
      </c>
      <c r="CT43" s="124"/>
      <c r="CU43" s="124"/>
      <c r="CV43" s="124"/>
      <c r="CW43" s="124"/>
      <c r="CX43" s="124"/>
      <c r="CY43" s="124"/>
    </row>
    <row r="44" spans="2:103" x14ac:dyDescent="0.3">
      <c r="B44" s="83" t="s">
        <v>172</v>
      </c>
      <c r="C44" s="90">
        <f>CY91</f>
        <v>3.27E-2</v>
      </c>
      <c r="D44" s="90">
        <f>CV91</f>
        <v>2.69E-2</v>
      </c>
      <c r="E44" s="90">
        <f>CQ91</f>
        <v>2.5700000000000001E-2</v>
      </c>
      <c r="F44" s="90">
        <f>CN91</f>
        <v>2.1000000000000001E-2</v>
      </c>
      <c r="G44" s="90">
        <f>CK91</f>
        <v>2.06E-2</v>
      </c>
      <c r="H44" s="90">
        <f>CF86</f>
        <v>2.0299999999999999E-2</v>
      </c>
      <c r="I44" s="90">
        <f>CC86</f>
        <v>2.12E-2</v>
      </c>
      <c r="J44" s="90">
        <f>BZ86</f>
        <v>2.53E-2</v>
      </c>
      <c r="K44" s="90">
        <f>BU89</f>
        <v>3.0300000000000001E-2</v>
      </c>
      <c r="L44" s="90">
        <f>BR89</f>
        <v>4.0800000000000003E-2</v>
      </c>
      <c r="M44" s="90">
        <f>BO89</f>
        <v>4.36E-2</v>
      </c>
      <c r="N44" s="90">
        <f>BH93</f>
        <v>8.199999999999999E-3</v>
      </c>
      <c r="O44" s="90">
        <f>BD93</f>
        <v>2.0299999999999999E-2</v>
      </c>
      <c r="P44" s="91">
        <f>BA93</f>
        <v>3.6700000000000003E-2</v>
      </c>
      <c r="Q44" s="109">
        <f>'Misc Data + Calculations'!AY585</f>
        <v>7.0099999999999996E-2</v>
      </c>
      <c r="R44" s="109">
        <f>'Misc Data + Calculations'!AZ585</f>
        <v>7.0000000000000007E-2</v>
      </c>
      <c r="S44" s="109">
        <f>'Misc Data + Calculations'!BA585</f>
        <v>5.8800000000000005E-2</v>
      </c>
      <c r="T44" s="109">
        <f>'Misc Data + Calculations'!BB585</f>
        <v>5.1799999999999999E-2</v>
      </c>
      <c r="U44" s="159">
        <f>'Misc Data + Calculations'!BC585</f>
        <v>4.3799999999999999E-2</v>
      </c>
      <c r="Z44" s="68"/>
      <c r="AX44" s="126" t="s">
        <v>189</v>
      </c>
      <c r="AY44" s="131">
        <v>1398080</v>
      </c>
      <c r="AZ44" s="131">
        <v>29767</v>
      </c>
      <c r="BA44" s="128">
        <v>2.1299999999999999E-2</v>
      </c>
      <c r="BB44" s="131">
        <v>2107157</v>
      </c>
      <c r="BC44" s="131">
        <v>32239</v>
      </c>
      <c r="BD44" s="128">
        <v>1.5299999999999999E-2</v>
      </c>
      <c r="BE44" s="131">
        <v>1101434</v>
      </c>
      <c r="BF44" s="129"/>
      <c r="BG44" s="131">
        <v>21389</v>
      </c>
      <c r="BH44" s="128">
        <v>1.9400000000000001E-2</v>
      </c>
      <c r="BL44" s="126" t="s">
        <v>188</v>
      </c>
      <c r="BM44" s="130">
        <f>BM43/$BM$55</f>
        <v>7.5666993148251704E-2</v>
      </c>
      <c r="BN44" s="127"/>
      <c r="BO44" s="128"/>
      <c r="BP44" s="130">
        <f>BP43/$BP$55</f>
        <v>7.1088699850290718E-2</v>
      </c>
      <c r="BQ44" s="127"/>
      <c r="BR44" s="128"/>
      <c r="BS44" s="130">
        <f>BS43/$BS$55</f>
        <v>6.5882697232904741E-2</v>
      </c>
      <c r="BT44" s="127"/>
      <c r="BU44" s="128"/>
      <c r="BW44" s="126" t="s">
        <v>188</v>
      </c>
      <c r="BX44" s="130">
        <f>BX43/$BX$55</f>
        <v>6.0487510294591054E-2</v>
      </c>
      <c r="BY44" s="127"/>
      <c r="BZ44" s="128"/>
      <c r="CA44" s="130">
        <f>CA43/$CA$55</f>
        <v>6.5218951834097663E-2</v>
      </c>
      <c r="CB44" s="127"/>
      <c r="CC44" s="128"/>
      <c r="CD44" s="130">
        <f>CD43/$CD$55</f>
        <v>5.6948875244209197E-2</v>
      </c>
      <c r="CE44" s="127"/>
      <c r="CF44" s="128"/>
      <c r="CH44" s="126" t="s">
        <v>241</v>
      </c>
      <c r="CI44" s="127">
        <v>1184709</v>
      </c>
      <c r="CJ44" s="127">
        <v>17340</v>
      </c>
      <c r="CK44" s="128">
        <v>1.46E-2</v>
      </c>
      <c r="CL44" s="127">
        <v>1457153</v>
      </c>
      <c r="CM44" s="127">
        <v>22316</v>
      </c>
      <c r="CN44" s="128">
        <v>1.5299999999999999E-2</v>
      </c>
      <c r="CO44" s="127">
        <v>1018490</v>
      </c>
      <c r="CP44" s="127">
        <v>22575</v>
      </c>
      <c r="CQ44" s="128">
        <v>2.2200000000000001E-2</v>
      </c>
      <c r="CS44" s="126" t="s">
        <v>241</v>
      </c>
      <c r="CT44" s="127">
        <v>828039</v>
      </c>
      <c r="CU44" s="127">
        <v>9634</v>
      </c>
      <c r="CV44" s="128">
        <v>1.1599999999999999E-2</v>
      </c>
      <c r="CW44" s="127">
        <v>881282</v>
      </c>
      <c r="CX44" s="127">
        <v>9047</v>
      </c>
      <c r="CY44" s="128">
        <v>1.03E-2</v>
      </c>
    </row>
    <row r="45" spans="2:103" x14ac:dyDescent="0.3">
      <c r="B45" s="83" t="s">
        <v>162</v>
      </c>
      <c r="C45" s="86">
        <f t="shared" ref="C45:U45" si="92">C44-C$4</f>
        <v>3.1099999999999999E-2</v>
      </c>
      <c r="D45" s="86">
        <f t="shared" si="92"/>
        <v>2.5100000000000001E-2</v>
      </c>
      <c r="E45" s="86">
        <f t="shared" si="92"/>
        <v>2.47E-2</v>
      </c>
      <c r="F45" s="86">
        <f t="shared" si="92"/>
        <v>1.9599999999999999E-2</v>
      </c>
      <c r="G45" s="86">
        <f t="shared" si="92"/>
        <v>1.95E-2</v>
      </c>
      <c r="H45" s="86">
        <f t="shared" si="92"/>
        <v>1.9399999999999997E-2</v>
      </c>
      <c r="I45" s="86">
        <f t="shared" si="92"/>
        <v>1.9900000000000001E-2</v>
      </c>
      <c r="J45" s="86">
        <f t="shared" si="92"/>
        <v>2.1299999999999999E-2</v>
      </c>
      <c r="K45" s="86">
        <f t="shared" si="92"/>
        <v>2.0299999999999999E-2</v>
      </c>
      <c r="L45" s="86">
        <f t="shared" si="92"/>
        <v>2.2500000000000003E-2</v>
      </c>
      <c r="M45" s="86">
        <f t="shared" si="92"/>
        <v>2.1999999999999999E-2</v>
      </c>
      <c r="N45" s="86">
        <f t="shared" si="92"/>
        <v>4.3999999999999994E-3</v>
      </c>
      <c r="O45" s="86">
        <f t="shared" si="92"/>
        <v>1.95E-2</v>
      </c>
      <c r="P45" s="87">
        <f t="shared" si="92"/>
        <v>1.9900000000000004E-2</v>
      </c>
      <c r="Q45" s="86">
        <f t="shared" si="92"/>
        <v>1.9299999999999998E-2</v>
      </c>
      <c r="R45" s="86">
        <f t="shared" si="92"/>
        <v>2.1200000000000004E-2</v>
      </c>
      <c r="S45" s="86">
        <f t="shared" si="92"/>
        <v>1.7000000000000008E-2</v>
      </c>
      <c r="T45" s="86">
        <f t="shared" si="92"/>
        <v>1.8000000000000002E-2</v>
      </c>
      <c r="U45" s="158">
        <f t="shared" si="92"/>
        <v>1.8799999999999997E-2</v>
      </c>
      <c r="Z45" s="68"/>
      <c r="AX45" s="126" t="s">
        <v>188</v>
      </c>
      <c r="AY45" s="130">
        <f>AY44/$AY$55</f>
        <v>2.3572788927263763E-2</v>
      </c>
      <c r="AZ45" s="131"/>
      <c r="BA45" s="128"/>
      <c r="BB45" s="130">
        <f>BB44/$BB$55</f>
        <v>3.7456315183264165E-2</v>
      </c>
      <c r="BC45" s="131"/>
      <c r="BD45" s="128"/>
      <c r="BE45" s="130">
        <f>BE44/$BE$55</f>
        <v>2.3820089352205913E-2</v>
      </c>
      <c r="BF45" s="129"/>
      <c r="BG45" s="131"/>
      <c r="BH45" s="128"/>
      <c r="BL45" s="126" t="s">
        <v>189</v>
      </c>
      <c r="BM45" s="131">
        <v>969384</v>
      </c>
      <c r="BN45" s="131">
        <v>27819</v>
      </c>
      <c r="BO45" s="128">
        <v>2.87E-2</v>
      </c>
      <c r="BP45" s="131">
        <v>1020822</v>
      </c>
      <c r="BQ45" s="131">
        <v>29328</v>
      </c>
      <c r="BR45" s="128">
        <v>2.87E-2</v>
      </c>
      <c r="BS45" s="131">
        <v>1438767</v>
      </c>
      <c r="BT45" s="131">
        <v>32095</v>
      </c>
      <c r="BU45" s="128">
        <v>2.23E-2</v>
      </c>
      <c r="BW45" s="126" t="s">
        <v>189</v>
      </c>
      <c r="BX45" s="131">
        <v>1708470</v>
      </c>
      <c r="BY45" s="131">
        <v>30547</v>
      </c>
      <c r="BZ45" s="128">
        <v>1.7899999999999999E-2</v>
      </c>
      <c r="CA45" s="131">
        <v>1337274</v>
      </c>
      <c r="CB45" s="131">
        <v>19799</v>
      </c>
      <c r="CC45" s="128">
        <v>1.4800000000000001E-2</v>
      </c>
      <c r="CD45" s="131">
        <v>1340411</v>
      </c>
      <c r="CE45" s="131">
        <v>20323</v>
      </c>
      <c r="CF45" s="128">
        <v>1.52E-2</v>
      </c>
      <c r="CH45" s="126" t="s">
        <v>188</v>
      </c>
      <c r="CI45" s="130">
        <f>CI44/CI58</f>
        <v>5.4275591741248269E-2</v>
      </c>
      <c r="CJ45" s="127"/>
      <c r="CK45" s="128"/>
      <c r="CL45" s="130">
        <f>CL44/CL58</f>
        <v>7.3440843740140455E-2</v>
      </c>
      <c r="CM45" s="127"/>
      <c r="CN45" s="128"/>
      <c r="CO45" s="130">
        <f>CO44/CO58</f>
        <v>5.2517340431829297E-2</v>
      </c>
      <c r="CP45" s="127"/>
      <c r="CQ45" s="128"/>
      <c r="CS45" s="126" t="s">
        <v>188</v>
      </c>
      <c r="CT45" s="130">
        <f>CT44/CT58</f>
        <v>4.6714526867880954E-2</v>
      </c>
      <c r="CU45" s="127"/>
      <c r="CV45" s="128"/>
      <c r="CW45" s="130">
        <f>CW44/CW58</f>
        <v>6.8259223354813006E-2</v>
      </c>
      <c r="CX45" s="127"/>
      <c r="CY45" s="128"/>
    </row>
    <row r="46" spans="2:103" x14ac:dyDescent="0.3">
      <c r="B46" s="98" t="s">
        <v>178</v>
      </c>
      <c r="C46" s="86">
        <f t="shared" ref="C46:P46" si="93">C42/SUM(C$48,C$42,C$35)</f>
        <v>2.2244488429173866E-2</v>
      </c>
      <c r="D46" s="86">
        <f t="shared" si="93"/>
        <v>1.5568256564762448E-2</v>
      </c>
      <c r="E46" s="86">
        <f t="shared" si="93"/>
        <v>1.4420785850427264E-2</v>
      </c>
      <c r="F46" s="86">
        <f t="shared" si="93"/>
        <v>1.2046388899642213E-2</v>
      </c>
      <c r="G46" s="86">
        <f t="shared" si="93"/>
        <v>1.0621644335555262E-2</v>
      </c>
      <c r="H46" s="86">
        <f t="shared" si="93"/>
        <v>1.347061379633863E-2</v>
      </c>
      <c r="I46" s="86">
        <f t="shared" si="93"/>
        <v>1.1625982764071771E-2</v>
      </c>
      <c r="J46" s="86">
        <f t="shared" si="93"/>
        <v>9.9556263283050121E-3</v>
      </c>
      <c r="K46" s="86">
        <f t="shared" si="93"/>
        <v>8.5462853719357901E-3</v>
      </c>
      <c r="L46" s="86">
        <f t="shared" si="93"/>
        <v>7.0096048561763919E-3</v>
      </c>
      <c r="M46" s="86">
        <f t="shared" si="93"/>
        <v>5.772472457360212E-3</v>
      </c>
      <c r="N46" s="86">
        <f t="shared" si="93"/>
        <v>2.551961702431017E-2</v>
      </c>
      <c r="O46" s="86">
        <f t="shared" si="93"/>
        <v>4.8895567684603819E-3</v>
      </c>
      <c r="P46" s="87">
        <f t="shared" si="93"/>
        <v>4.7126258834955352E-3</v>
      </c>
      <c r="Q46" s="109">
        <v>5.0000000000000001E-3</v>
      </c>
      <c r="R46" s="109">
        <v>5.0000000000000001E-3</v>
      </c>
      <c r="S46" s="109">
        <v>5.0000000000000001E-3</v>
      </c>
      <c r="T46" s="109">
        <v>5.0000000000000001E-3</v>
      </c>
      <c r="U46" s="159">
        <v>5.0000000000000001E-3</v>
      </c>
      <c r="Z46" s="68"/>
      <c r="AX46" s="46" t="s">
        <v>190</v>
      </c>
      <c r="AY46" s="56">
        <v>6629945</v>
      </c>
      <c r="AZ46" s="56">
        <v>152514</v>
      </c>
      <c r="BA46" s="132">
        <v>2.3E-2</v>
      </c>
      <c r="BB46" s="56">
        <v>8281234</v>
      </c>
      <c r="BC46" s="56">
        <v>143983</v>
      </c>
      <c r="BD46" s="132">
        <v>1.7399999999999999E-2</v>
      </c>
      <c r="BL46" s="126" t="s">
        <v>188</v>
      </c>
      <c r="BM46" s="130">
        <f>BM45/$BM$55</f>
        <v>2.4041782500170382E-2</v>
      </c>
      <c r="BN46" s="131"/>
      <c r="BO46" s="128"/>
      <c r="BP46" s="130">
        <f>BP45/$BP$55</f>
        <v>2.7809901408287249E-2</v>
      </c>
      <c r="BQ46" s="131"/>
      <c r="BR46" s="128"/>
      <c r="BS46" s="130">
        <f>BS45/$BS$55</f>
        <v>4.2274321330702046E-2</v>
      </c>
      <c r="BT46" s="131"/>
      <c r="BU46" s="128"/>
      <c r="BW46" s="126" t="s">
        <v>188</v>
      </c>
      <c r="BX46" s="130">
        <f>BX45/$BX$55</f>
        <v>5.4589330689823475E-2</v>
      </c>
      <c r="BY46" s="131"/>
      <c r="BZ46" s="128"/>
      <c r="CA46" s="130">
        <f>CA45/$CA$55</f>
        <v>4.7102732871062668E-2</v>
      </c>
      <c r="CB46" s="131"/>
      <c r="CC46" s="128"/>
      <c r="CD46" s="130">
        <f>CD45/$CD$55</f>
        <v>5.1956778392979644E-2</v>
      </c>
      <c r="CE46" s="131"/>
      <c r="CF46" s="128"/>
      <c r="CH46" s="126" t="s">
        <v>242</v>
      </c>
      <c r="CI46" s="131">
        <v>1503014</v>
      </c>
      <c r="CJ46" s="131">
        <v>21236</v>
      </c>
      <c r="CK46" s="128">
        <v>1.41E-2</v>
      </c>
      <c r="CL46" s="131">
        <v>1267284</v>
      </c>
      <c r="CM46" s="131">
        <v>20392</v>
      </c>
      <c r="CN46" s="128">
        <v>1.61E-2</v>
      </c>
      <c r="CO46" s="131">
        <v>1023043</v>
      </c>
      <c r="CP46" s="131">
        <v>19216</v>
      </c>
      <c r="CQ46" s="128">
        <v>1.8800000000000001E-2</v>
      </c>
      <c r="CS46" s="126" t="s">
        <v>242</v>
      </c>
      <c r="CT46" s="131">
        <v>529817</v>
      </c>
      <c r="CU46" s="131">
        <v>14208</v>
      </c>
      <c r="CV46" s="128">
        <v>2.64E-2</v>
      </c>
      <c r="CW46" s="131">
        <v>89883</v>
      </c>
      <c r="CX46" s="131">
        <v>7985</v>
      </c>
      <c r="CY46" s="128">
        <v>8.7599999999999997E-2</v>
      </c>
    </row>
    <row r="47" spans="2:103" x14ac:dyDescent="0.3">
      <c r="B47" s="80" t="s">
        <v>263</v>
      </c>
      <c r="C47" s="57">
        <f>C42*C44</f>
        <v>7703.1390000000001</v>
      </c>
      <c r="D47" s="57">
        <f t="shared" ref="D47:U47" si="94">D42*D44</f>
        <v>6336.8329999999996</v>
      </c>
      <c r="E47" s="57">
        <f t="shared" si="94"/>
        <v>5828.9656000000004</v>
      </c>
      <c r="F47" s="57">
        <f t="shared" si="94"/>
        <v>3848.9850000000001</v>
      </c>
      <c r="G47" s="57">
        <f t="shared" si="94"/>
        <v>3433.8139999999999</v>
      </c>
      <c r="H47" s="57">
        <f t="shared" si="94"/>
        <v>4826.0814</v>
      </c>
      <c r="I47" s="57">
        <f t="shared" si="94"/>
        <v>4629.0835999999999</v>
      </c>
      <c r="J47" s="57">
        <f t="shared" si="94"/>
        <v>5024.3017</v>
      </c>
      <c r="K47" s="57">
        <f t="shared" si="94"/>
        <v>5420.1246000000001</v>
      </c>
      <c r="L47" s="57">
        <f t="shared" si="94"/>
        <v>6494.7480000000005</v>
      </c>
      <c r="M47" s="57">
        <f t="shared" si="94"/>
        <v>6646.6019999999999</v>
      </c>
      <c r="N47" s="57">
        <f t="shared" si="94"/>
        <v>6026.3521999999994</v>
      </c>
      <c r="O47" s="57">
        <f t="shared" si="94"/>
        <v>3084.6864999999998</v>
      </c>
      <c r="P47" s="88">
        <f t="shared" si="94"/>
        <v>5590.3275000000003</v>
      </c>
      <c r="Q47" s="57">
        <f t="shared" si="94"/>
        <v>14992.084072314607</v>
      </c>
      <c r="R47" s="57">
        <f t="shared" si="94"/>
        <v>13111.855144728263</v>
      </c>
      <c r="S47" s="57">
        <f t="shared" si="94"/>
        <v>10768.708237488159</v>
      </c>
      <c r="T47" s="57">
        <f t="shared" si="94"/>
        <v>9705.6434499412499</v>
      </c>
      <c r="U47" s="155">
        <f t="shared" si="94"/>
        <v>8075.3951385657883</v>
      </c>
      <c r="Z47" s="68"/>
      <c r="AX47" s="46" t="s">
        <v>191</v>
      </c>
      <c r="AY47" s="56">
        <v>2756382</v>
      </c>
      <c r="AZ47" s="56">
        <v>46392</v>
      </c>
      <c r="BA47" s="132">
        <v>1.6799999999999999E-2</v>
      </c>
      <c r="BB47" s="56">
        <v>0</v>
      </c>
      <c r="BC47" s="56">
        <v>0</v>
      </c>
      <c r="BD47" s="133">
        <v>0</v>
      </c>
      <c r="BE47" s="56">
        <v>0</v>
      </c>
      <c r="BF47" s="124"/>
      <c r="BG47" s="56">
        <v>0</v>
      </c>
      <c r="BH47" s="133">
        <v>0</v>
      </c>
      <c r="BL47" s="134" t="s">
        <v>229</v>
      </c>
      <c r="BM47" s="135">
        <v>2850476</v>
      </c>
      <c r="BN47" s="135">
        <v>67838</v>
      </c>
      <c r="BO47" s="136">
        <v>2.3800000000000002E-2</v>
      </c>
      <c r="BP47" s="135">
        <v>2773152</v>
      </c>
      <c r="BQ47" s="135">
        <v>60911</v>
      </c>
      <c r="BR47" s="136">
        <v>2.1999999999999999E-2</v>
      </c>
      <c r="BS47" s="135">
        <v>3026693</v>
      </c>
      <c r="BT47" s="135">
        <v>58670</v>
      </c>
      <c r="BU47" s="136">
        <v>1.9400000000000001E-2</v>
      </c>
      <c r="BW47" s="134" t="s">
        <v>229</v>
      </c>
      <c r="BX47" s="135">
        <v>3355086</v>
      </c>
      <c r="BY47" s="135">
        <v>53399</v>
      </c>
      <c r="BZ47" s="136">
        <v>1.5900000000000001E-2</v>
      </c>
      <c r="CA47" s="135">
        <v>2847655</v>
      </c>
      <c r="CB47" s="135">
        <v>41375</v>
      </c>
      <c r="CC47" s="136">
        <v>1.4500000000000001E-2</v>
      </c>
      <c r="CD47" s="135">
        <v>2540228</v>
      </c>
      <c r="CE47" s="135">
        <v>44684</v>
      </c>
      <c r="CF47" s="136">
        <v>1.7600000000000001E-2</v>
      </c>
      <c r="CH47" s="126" t="s">
        <v>188</v>
      </c>
      <c r="CI47" s="130">
        <f>CI46/CI58</f>
        <v>6.885823796846359E-2</v>
      </c>
      <c r="CJ47" s="131"/>
      <c r="CK47" s="128"/>
      <c r="CL47" s="130">
        <f>CL46/CL58</f>
        <v>6.3871402809711916E-2</v>
      </c>
      <c r="CM47" s="131"/>
      <c r="CN47" s="128"/>
      <c r="CO47" s="130">
        <f>CO46/CO58</f>
        <v>5.2752110975463617E-2</v>
      </c>
      <c r="CP47" s="131"/>
      <c r="CQ47" s="128"/>
      <c r="CS47" s="126" t="s">
        <v>188</v>
      </c>
      <c r="CT47" s="130">
        <f>CT46/CT58</f>
        <v>2.989007822283743E-2</v>
      </c>
      <c r="CU47" s="131"/>
      <c r="CV47" s="128"/>
      <c r="CW47" s="130">
        <f>CW46/CW58</f>
        <v>6.9618394257464208E-3</v>
      </c>
      <c r="CX47" s="131"/>
      <c r="CY47" s="128"/>
    </row>
    <row r="48" spans="2:103" x14ac:dyDescent="0.3">
      <c r="B48" s="80" t="s">
        <v>168</v>
      </c>
      <c r="C48" s="49">
        <f>CW89</f>
        <v>2376201</v>
      </c>
      <c r="D48" s="49">
        <f>CT89</f>
        <v>2423982</v>
      </c>
      <c r="E48" s="49">
        <f>CO89</f>
        <v>1748158</v>
      </c>
      <c r="F48" s="49">
        <f>CL89</f>
        <v>1386557</v>
      </c>
      <c r="G48" s="49">
        <f>CI89</f>
        <v>1311022</v>
      </c>
      <c r="H48" s="49">
        <f>CD84</f>
        <v>1305802</v>
      </c>
      <c r="I48" s="49">
        <f>CA84</f>
        <v>735973</v>
      </c>
      <c r="J48" s="49">
        <f>BX84</f>
        <v>617934</v>
      </c>
      <c r="K48" s="49">
        <f>BS85</f>
        <v>566026</v>
      </c>
      <c r="L48" s="49">
        <f>BP85</f>
        <v>409657</v>
      </c>
      <c r="M48" s="49">
        <f>BM85</f>
        <v>712064</v>
      </c>
      <c r="N48" s="49">
        <f>BE91</f>
        <v>1123617</v>
      </c>
      <c r="O48" s="49">
        <f>BB91</f>
        <v>713218</v>
      </c>
      <c r="P48" s="89">
        <f>AY91</f>
        <v>655098</v>
      </c>
      <c r="Q48" s="57">
        <f>Q$35*Q52/Q$40</f>
        <v>4491209.2085393257</v>
      </c>
      <c r="R48" s="57">
        <f t="shared" ref="R48:U48" si="95">R$35*R52/R$40</f>
        <v>2809683.2452989132</v>
      </c>
      <c r="S48" s="57">
        <f t="shared" si="95"/>
        <v>1648271.6690032894</v>
      </c>
      <c r="T48" s="57">
        <f t="shared" si="95"/>
        <v>749470.53667499998</v>
      </c>
      <c r="U48" s="155">
        <f t="shared" si="95"/>
        <v>737479.00808819989</v>
      </c>
      <c r="Z48" s="68"/>
      <c r="AX48" s="46"/>
      <c r="AY48" s="56"/>
      <c r="AZ48" s="56"/>
      <c r="BA48" s="132"/>
      <c r="BB48" s="56"/>
      <c r="BC48" s="56"/>
      <c r="BD48" s="133"/>
      <c r="BE48" s="56"/>
      <c r="BF48" s="124"/>
      <c r="BG48" s="56"/>
      <c r="BH48" s="133"/>
      <c r="BL48" s="134"/>
      <c r="BM48" s="135"/>
      <c r="BN48" s="135"/>
      <c r="BO48" s="136"/>
      <c r="BP48" s="135"/>
      <c r="BQ48" s="135"/>
      <c r="BR48" s="136"/>
      <c r="BS48" s="135"/>
      <c r="BT48" s="135"/>
      <c r="BU48" s="136"/>
      <c r="BW48" s="134"/>
      <c r="BX48" s="135"/>
      <c r="BY48" s="135"/>
      <c r="BZ48" s="136"/>
      <c r="CA48" s="135"/>
      <c r="CB48" s="135"/>
      <c r="CC48" s="136"/>
      <c r="CD48" s="135"/>
      <c r="CE48" s="135"/>
      <c r="CF48" s="136"/>
      <c r="CH48" s="126"/>
      <c r="CI48" s="130"/>
      <c r="CJ48" s="131"/>
      <c r="CK48" s="128"/>
      <c r="CL48" s="130"/>
      <c r="CM48" s="131"/>
      <c r="CN48" s="128"/>
      <c r="CO48" s="130"/>
      <c r="CP48" s="131"/>
      <c r="CQ48" s="128"/>
      <c r="CS48" s="126"/>
      <c r="CT48" s="130"/>
      <c r="CU48" s="131"/>
      <c r="CV48" s="128"/>
      <c r="CW48" s="130"/>
      <c r="CX48" s="131"/>
      <c r="CY48" s="128"/>
    </row>
    <row r="49" spans="1:103" x14ac:dyDescent="0.3">
      <c r="B49" s="83" t="s">
        <v>170</v>
      </c>
      <c r="D49" s="84">
        <f t="shared" ref="D49" si="96">D48/C48-1</f>
        <v>2.0108147416822097E-2</v>
      </c>
      <c r="E49" s="84">
        <f t="shared" ref="E49" si="97">E48/D48-1</f>
        <v>-0.27880735087966824</v>
      </c>
      <c r="F49" s="84">
        <f t="shared" ref="F49" si="98">F48/E48-1</f>
        <v>-0.20684686395623275</v>
      </c>
      <c r="G49" s="84">
        <f t="shared" ref="G49" si="99">G48/F48-1</f>
        <v>-5.44766641400245E-2</v>
      </c>
      <c r="H49" s="84">
        <f t="shared" ref="H49" si="100">H48/G48-1</f>
        <v>-3.9816265478382906E-3</v>
      </c>
      <c r="I49" s="84">
        <f t="shared" ref="I49" si="101">I48/H48-1</f>
        <v>-0.43638239181744243</v>
      </c>
      <c r="J49" s="84">
        <f t="shared" ref="J49" si="102">J48/I48-1</f>
        <v>-0.16038495977433953</v>
      </c>
      <c r="K49" s="84">
        <f t="shared" ref="K49" si="103">K48/J48-1</f>
        <v>-8.4002498648723001E-2</v>
      </c>
      <c r="L49" s="84">
        <f t="shared" ref="L49" si="104">L48/K48-1</f>
        <v>-0.27625762774148188</v>
      </c>
      <c r="M49" s="84">
        <f t="shared" ref="M49" si="105">M48/L48-1</f>
        <v>0.73819561242698151</v>
      </c>
      <c r="N49" s="84">
        <f t="shared" ref="N49" si="106">N48/M48-1</f>
        <v>0.57797192387201157</v>
      </c>
      <c r="O49" s="84">
        <f t="shared" ref="O49" si="107">O48/N48-1</f>
        <v>-0.36524812280341079</v>
      </c>
      <c r="P49" s="85">
        <f t="shared" ref="P49" si="108">P48/O48-1</f>
        <v>-8.1489810969437082E-2</v>
      </c>
      <c r="Q49" s="84">
        <f t="shared" ref="Q49" si="109">Q48/P48-1</f>
        <v>5.8557822013489975</v>
      </c>
      <c r="R49" s="84">
        <f t="shared" ref="R49" si="110">R48/Q48-1</f>
        <v>-0.37440383762200524</v>
      </c>
      <c r="S49" s="84">
        <f t="shared" ref="S49" si="111">S48/R48-1</f>
        <v>-0.41336032388663968</v>
      </c>
      <c r="T49" s="84">
        <f t="shared" ref="T49" si="112">T48/S48-1</f>
        <v>-0.54529914529914536</v>
      </c>
      <c r="U49" s="156">
        <f t="shared" ref="U49" si="113">U48/T48-1</f>
        <v>-1.6000000000000125E-2</v>
      </c>
      <c r="Z49" s="68"/>
      <c r="AX49" s="46" t="s">
        <v>192</v>
      </c>
      <c r="AY49" s="56">
        <v>77963</v>
      </c>
      <c r="AZ49" s="56">
        <v>3144</v>
      </c>
      <c r="BA49" s="132">
        <v>4.0300000000000002E-2</v>
      </c>
      <c r="BB49" s="56">
        <v>79404</v>
      </c>
      <c r="BC49" s="56">
        <v>2081</v>
      </c>
      <c r="BD49" s="132">
        <v>2.6200000000000001E-2</v>
      </c>
      <c r="BI49" s="56">
        <v>79160</v>
      </c>
      <c r="BL49" s="134" t="s">
        <v>192</v>
      </c>
      <c r="BM49" s="135">
        <v>76854</v>
      </c>
      <c r="BN49" s="135">
        <v>2468</v>
      </c>
      <c r="BO49" s="136">
        <v>3.2099999999999997E-2</v>
      </c>
      <c r="BP49" s="135">
        <v>73691</v>
      </c>
      <c r="BQ49" s="135">
        <v>3146</v>
      </c>
      <c r="BR49" s="136">
        <v>4.2699999999999988E-2</v>
      </c>
      <c r="BS49" s="135">
        <v>73593</v>
      </c>
      <c r="BT49" s="135">
        <v>2524</v>
      </c>
      <c r="BU49" s="136">
        <v>3.4299999999999997E-2</v>
      </c>
      <c r="BW49" s="134" t="s">
        <v>236</v>
      </c>
      <c r="BX49" s="135">
        <v>75260</v>
      </c>
      <c r="BY49" s="135">
        <v>3427</v>
      </c>
      <c r="BZ49" s="136">
        <v>4.5499999999999999E-2</v>
      </c>
      <c r="CA49" s="135">
        <v>77460</v>
      </c>
      <c r="CB49" s="135">
        <v>6077</v>
      </c>
      <c r="CC49" s="136">
        <v>7.85E-2</v>
      </c>
      <c r="CD49" s="135">
        <v>96921</v>
      </c>
      <c r="CE49" s="135">
        <v>6272</v>
      </c>
      <c r="CF49" s="136">
        <v>6.4699999999999994E-2</v>
      </c>
      <c r="CH49" s="46" t="s">
        <v>243</v>
      </c>
      <c r="CI49" s="56">
        <v>2729019</v>
      </c>
      <c r="CJ49" s="56">
        <v>43846</v>
      </c>
      <c r="CK49" s="132">
        <v>1.61E-2</v>
      </c>
      <c r="CL49" s="56">
        <v>2475489</v>
      </c>
      <c r="CM49" s="56">
        <v>58184</v>
      </c>
      <c r="CN49" s="132">
        <v>2.35E-2</v>
      </c>
      <c r="CO49" s="56">
        <v>3116671</v>
      </c>
      <c r="CP49" s="56">
        <v>89469</v>
      </c>
      <c r="CQ49" s="132">
        <v>2.87E-2</v>
      </c>
      <c r="CS49" s="46" t="s">
        <v>254</v>
      </c>
      <c r="CT49" s="56">
        <v>2439034</v>
      </c>
      <c r="CU49" s="56">
        <v>70052</v>
      </c>
      <c r="CV49" s="132">
        <v>2.87E-2</v>
      </c>
      <c r="CW49" s="56">
        <v>2569792</v>
      </c>
      <c r="CX49" s="56">
        <v>116688</v>
      </c>
      <c r="CY49" s="132">
        <v>4.5400000000000003E-2</v>
      </c>
    </row>
    <row r="50" spans="1:103" x14ac:dyDescent="0.3">
      <c r="B50" s="83" t="s">
        <v>172</v>
      </c>
      <c r="C50" s="101">
        <f>CY89</f>
        <v>4.2014964222302741E-2</v>
      </c>
      <c r="D50" s="101">
        <f>CV89</f>
        <v>3.2161954998015663E-2</v>
      </c>
      <c r="E50" s="101">
        <f>CQ89</f>
        <v>3.6884537896460158E-2</v>
      </c>
      <c r="F50" s="101">
        <f>CN89</f>
        <v>3.7804432129367925E-2</v>
      </c>
      <c r="G50" s="101">
        <f>CK89</f>
        <v>3.4746937885100325E-2</v>
      </c>
      <c r="H50" s="101">
        <f>CF84</f>
        <v>3.2555471656499226E-2</v>
      </c>
      <c r="I50" s="101">
        <f>CC84</f>
        <v>3.4287942628330112E-2</v>
      </c>
      <c r="J50" s="101">
        <f>BZ84</f>
        <v>2.5248651150446489E-2</v>
      </c>
      <c r="K50" s="101">
        <f>BU85</f>
        <v>3.2207001091822639E-2</v>
      </c>
      <c r="L50" s="101">
        <f>BR85</f>
        <v>5.8475749224351101E-2</v>
      </c>
      <c r="M50" s="101">
        <f>BO85</f>
        <v>4.4998764156030921E-2</v>
      </c>
      <c r="N50" s="102">
        <f>BH91</f>
        <v>2.4084719259320569E-2</v>
      </c>
      <c r="O50" s="102">
        <f>BD91</f>
        <v>2.0922074316688587E-2</v>
      </c>
      <c r="P50" s="103">
        <f>BA91</f>
        <v>2.7350106396294906E-2</v>
      </c>
      <c r="Q50" s="109">
        <f>'Misc Data + Calculations'!AY583</f>
        <v>4.3700000000000003E-2</v>
      </c>
      <c r="R50" s="109">
        <f>'Misc Data + Calculations'!AZ583</f>
        <v>4.4999999999999998E-2</v>
      </c>
      <c r="S50" s="109">
        <f>'Misc Data + Calculations'!BA583</f>
        <v>4.4409448818897634E-2</v>
      </c>
      <c r="T50" s="109">
        <f>'Misc Data + Calculations'!BB583</f>
        <v>4.2286046211436681E-2</v>
      </c>
      <c r="U50" s="159">
        <f>'Misc Data + Calculations'!BC583</f>
        <v>3.9588371811982985E-2</v>
      </c>
      <c r="Z50" s="68"/>
      <c r="AX50" s="126" t="s">
        <v>193</v>
      </c>
      <c r="AY50" s="131">
        <f>SUM(AY46:AY49)</f>
        <v>9464290</v>
      </c>
      <c r="AZ50" s="131">
        <f>SUM(AZ46:AZ49)</f>
        <v>202050</v>
      </c>
      <c r="BA50" s="128">
        <f>AZ50/AY50</f>
        <v>2.1348669577960947E-2</v>
      </c>
      <c r="BB50" s="131">
        <f>SUM(BB46:BB49)</f>
        <v>8360638</v>
      </c>
      <c r="BC50" s="131">
        <f>SUM(BC46:BC49)</f>
        <v>146064</v>
      </c>
      <c r="BD50" s="128">
        <f>BC50/BB50</f>
        <v>1.7470437064731184E-2</v>
      </c>
      <c r="BE50" s="137">
        <f>SUM(BI49:BI50)</f>
        <v>4102828</v>
      </c>
      <c r="BF50" s="138"/>
      <c r="BG50" s="137">
        <f>SUM(BK49:BK50)</f>
        <v>0</v>
      </c>
      <c r="BH50" s="139">
        <f>BG50/BE50</f>
        <v>0</v>
      </c>
      <c r="BI50" s="56">
        <v>4023668</v>
      </c>
      <c r="BL50" s="126" t="s">
        <v>193</v>
      </c>
      <c r="BM50" s="131">
        <f>SUM(BM47:BM49)</f>
        <v>2927330</v>
      </c>
      <c r="BN50" s="131"/>
      <c r="BO50" s="128">
        <f>SUM(BN47:BN49)/BM50</f>
        <v>2.4017107739817512E-2</v>
      </c>
      <c r="BP50" s="131">
        <f>SUM(BP47:BP49)</f>
        <v>2846843</v>
      </c>
      <c r="BQ50" s="131"/>
      <c r="BR50" s="128">
        <f>SUM(BQ47:BQ49)/BP50</f>
        <v>2.2501065215046984E-2</v>
      </c>
      <c r="BS50" s="131">
        <f>SUM(BS47:BS49)</f>
        <v>3100286</v>
      </c>
      <c r="BT50" s="131"/>
      <c r="BU50" s="128">
        <f>SUM(BT47:BT49)/BS50</f>
        <v>1.9738178993808957E-2</v>
      </c>
      <c r="BW50" s="126" t="s">
        <v>193</v>
      </c>
      <c r="BX50" s="131">
        <f>SUM(BX47:BX49)</f>
        <v>3430346</v>
      </c>
      <c r="BY50" s="131"/>
      <c r="BZ50" s="128">
        <f>SUM(BY47:BY49)/BX50</f>
        <v>1.6565675882257942E-2</v>
      </c>
      <c r="CA50" s="131">
        <f>SUM(CA47:CA49)</f>
        <v>2925115</v>
      </c>
      <c r="CB50" s="131"/>
      <c r="CC50" s="128">
        <f>SUM(CB47:CB49)/CA50</f>
        <v>1.6222268184327794E-2</v>
      </c>
      <c r="CD50" s="131">
        <f>SUM(CD47:CD49)</f>
        <v>2637149</v>
      </c>
      <c r="CE50" s="131"/>
      <c r="CF50" s="128">
        <f>SUM(CE47:CE49)/CD50</f>
        <v>1.9322381860107259E-2</v>
      </c>
      <c r="CH50" s="46" t="s">
        <v>244</v>
      </c>
      <c r="CI50" s="56">
        <v>134918</v>
      </c>
      <c r="CJ50" s="56">
        <v>6869</v>
      </c>
      <c r="CK50" s="132">
        <v>5.0900000000000001E-2</v>
      </c>
      <c r="CL50" s="56">
        <v>171816</v>
      </c>
      <c r="CM50" s="56">
        <v>4673</v>
      </c>
      <c r="CN50" s="132">
        <v>2.7199999999999998E-2</v>
      </c>
      <c r="CO50" s="56">
        <v>197774</v>
      </c>
      <c r="CP50" s="56">
        <v>3390</v>
      </c>
      <c r="CQ50" s="132">
        <v>1.7100000000000001E-2</v>
      </c>
      <c r="CS50" s="46" t="s">
        <v>244</v>
      </c>
      <c r="CT50" s="56">
        <v>219710</v>
      </c>
      <c r="CU50" s="56">
        <v>3348</v>
      </c>
      <c r="CV50" s="132">
        <v>1.52E-2</v>
      </c>
      <c r="CW50" s="56">
        <v>137001</v>
      </c>
      <c r="CX50" s="56">
        <v>2337</v>
      </c>
      <c r="CY50" s="132">
        <v>1.7100000000000001E-2</v>
      </c>
    </row>
    <row r="51" spans="1:103" x14ac:dyDescent="0.3">
      <c r="B51" s="83" t="s">
        <v>162</v>
      </c>
      <c r="C51" s="86">
        <f t="shared" ref="C51:U51" si="114">C50-C$4</f>
        <v>4.0414964222302743E-2</v>
      </c>
      <c r="D51" s="86">
        <f t="shared" si="114"/>
        <v>3.0361954998015663E-2</v>
      </c>
      <c r="E51" s="86">
        <f t="shared" si="114"/>
        <v>3.5884537896460157E-2</v>
      </c>
      <c r="F51" s="86">
        <f t="shared" si="114"/>
        <v>3.6404432129367927E-2</v>
      </c>
      <c r="G51" s="86">
        <f t="shared" si="114"/>
        <v>3.3646937885100328E-2</v>
      </c>
      <c r="H51" s="86">
        <f t="shared" si="114"/>
        <v>3.1655471656499228E-2</v>
      </c>
      <c r="I51" s="86">
        <f t="shared" si="114"/>
        <v>3.2987942628330109E-2</v>
      </c>
      <c r="J51" s="86">
        <f t="shared" si="114"/>
        <v>2.1248651150446489E-2</v>
      </c>
      <c r="K51" s="86">
        <f t="shared" si="114"/>
        <v>2.2207001091822637E-2</v>
      </c>
      <c r="L51" s="86">
        <f t="shared" si="114"/>
        <v>4.0175749224351104E-2</v>
      </c>
      <c r="M51" s="86">
        <f t="shared" si="114"/>
        <v>2.339876415603092E-2</v>
      </c>
      <c r="N51" s="86">
        <f t="shared" si="114"/>
        <v>2.0284719259320568E-2</v>
      </c>
      <c r="O51" s="86">
        <f t="shared" si="114"/>
        <v>2.0122074316688589E-2</v>
      </c>
      <c r="P51" s="87">
        <f t="shared" si="114"/>
        <v>1.0550106396294907E-2</v>
      </c>
      <c r="Q51" s="86">
        <f t="shared" si="114"/>
        <v>-7.0999999999999952E-3</v>
      </c>
      <c r="R51" s="86">
        <f t="shared" si="114"/>
        <v>-3.8000000000000048E-3</v>
      </c>
      <c r="S51" s="86">
        <f t="shared" si="114"/>
        <v>2.6094488188976375E-3</v>
      </c>
      <c r="T51" s="86">
        <f t="shared" si="114"/>
        <v>8.4860462114366847E-3</v>
      </c>
      <c r="U51" s="158">
        <f t="shared" si="114"/>
        <v>1.4588371811982984E-2</v>
      </c>
      <c r="Z51" s="68"/>
      <c r="AX51" s="126" t="s">
        <v>188</v>
      </c>
      <c r="AY51" s="130">
        <f>AY50/$AY$55</f>
        <v>0.15957578287108976</v>
      </c>
      <c r="AZ51" s="131"/>
      <c r="BA51" s="128"/>
      <c r="BB51" s="130">
        <f>BB50/$BB$55</f>
        <v>0.14861668687296453</v>
      </c>
      <c r="BC51" s="131"/>
      <c r="BD51" s="128"/>
      <c r="BE51" s="130">
        <f>BE50/$BE$55</f>
        <v>8.8729537636147326E-2</v>
      </c>
      <c r="BF51" s="138"/>
      <c r="BG51" s="137"/>
      <c r="BH51" s="139"/>
      <c r="BI51" s="56"/>
      <c r="BL51" s="126" t="s">
        <v>188</v>
      </c>
      <c r="BM51" s="130">
        <f>BM50/$BM$55</f>
        <v>7.2600982857385477E-2</v>
      </c>
      <c r="BN51" s="131"/>
      <c r="BO51" s="128"/>
      <c r="BP51" s="130">
        <f>BP50/$BP$55</f>
        <v>7.7555561258351308E-2</v>
      </c>
      <c r="BQ51" s="131"/>
      <c r="BR51" s="128"/>
      <c r="BS51" s="130">
        <f>BS50/$BS$55</f>
        <v>9.1093614588795085E-2</v>
      </c>
      <c r="BT51" s="131"/>
      <c r="BU51" s="128"/>
      <c r="BW51" s="126" t="s">
        <v>188</v>
      </c>
      <c r="BX51" s="130">
        <f>BX50/BX55</f>
        <v>0.10960701222410296</v>
      </c>
      <c r="BY51" s="131"/>
      <c r="BZ51" s="128"/>
      <c r="CA51" s="130">
        <f>CA50/$CA$55</f>
        <v>0.10303117421122258</v>
      </c>
      <c r="CB51" s="131"/>
      <c r="CC51" s="128"/>
      <c r="CD51" s="130">
        <f>CD50/$CD$55</f>
        <v>0.10222071154464404</v>
      </c>
      <c r="CE51" s="131"/>
      <c r="CF51" s="128"/>
      <c r="CH51" s="126" t="s">
        <v>193</v>
      </c>
      <c r="CI51" s="131">
        <f>SUM(CI49:CI50)</f>
        <v>2863937</v>
      </c>
      <c r="CJ51" s="131"/>
      <c r="CK51" s="128">
        <f>SUM(CJ49:CJ50)/CI51</f>
        <v>1.7708140926284342E-2</v>
      </c>
      <c r="CL51" s="131">
        <f>SUM(CL49:CL50)</f>
        <v>2647305</v>
      </c>
      <c r="CM51" s="131"/>
      <c r="CN51" s="128">
        <f>SUM(CM49:CM50)/CL51</f>
        <v>2.3743769607204309E-2</v>
      </c>
      <c r="CO51" s="131">
        <f>SUM(CO49:CO50)</f>
        <v>3314445</v>
      </c>
      <c r="CP51" s="131"/>
      <c r="CQ51" s="128">
        <f>SUM(CP49:CP50)/CO51</f>
        <v>2.8016455243638074E-2</v>
      </c>
      <c r="CS51" s="126" t="s">
        <v>193</v>
      </c>
      <c r="CT51" s="131">
        <f>SUM(CT49:CT50)</f>
        <v>2658744</v>
      </c>
      <c r="CU51" s="131"/>
      <c r="CV51" s="128">
        <f>SUM(CU49:CU50)/CT51</f>
        <v>2.7607020457780063E-2</v>
      </c>
      <c r="CW51" s="131">
        <f>SUM(CW49:CW50)</f>
        <v>2706793</v>
      </c>
      <c r="CX51" s="131"/>
      <c r="CY51" s="128">
        <f>SUM(CX49:CX50)/CW51</f>
        <v>4.3972701274164666E-2</v>
      </c>
    </row>
    <row r="52" spans="1:103" x14ac:dyDescent="0.3">
      <c r="B52" s="98" t="s">
        <v>178</v>
      </c>
      <c r="C52" s="86">
        <f t="shared" ref="C52:P52" si="115">C48/SUM(C$48,C$42,C$35)</f>
        <v>0.22438076007085525</v>
      </c>
      <c r="D52" s="86">
        <f t="shared" si="115"/>
        <v>0.16019515933423614</v>
      </c>
      <c r="E52" s="86">
        <f t="shared" si="115"/>
        <v>0.11115045391128719</v>
      </c>
      <c r="F52" s="86">
        <f t="shared" si="115"/>
        <v>9.1131324732090513E-2</v>
      </c>
      <c r="G52" s="86">
        <f t="shared" si="115"/>
        <v>8.3539560862009296E-2</v>
      </c>
      <c r="H52" s="86">
        <f t="shared" si="115"/>
        <v>7.3988821460963652E-2</v>
      </c>
      <c r="I52" s="86">
        <f t="shared" si="115"/>
        <v>3.9186131689613581E-2</v>
      </c>
      <c r="J52" s="86">
        <f t="shared" si="115"/>
        <v>3.0978150852035258E-2</v>
      </c>
      <c r="K52" s="86">
        <f t="shared" si="115"/>
        <v>2.7042518106546926E-2</v>
      </c>
      <c r="L52" s="86">
        <f t="shared" si="115"/>
        <v>1.8038971615206532E-2</v>
      </c>
      <c r="M52" s="86">
        <f t="shared" si="115"/>
        <v>2.6962969122488387E-2</v>
      </c>
      <c r="N52" s="86">
        <f t="shared" si="115"/>
        <v>3.9016813401718441E-2</v>
      </c>
      <c r="O52" s="86">
        <f t="shared" si="115"/>
        <v>2.2949688389903435E-2</v>
      </c>
      <c r="P52" s="87">
        <f t="shared" si="115"/>
        <v>2.0267400564754033E-2</v>
      </c>
      <c r="Q52" s="109">
        <v>0.105</v>
      </c>
      <c r="R52" s="109">
        <v>7.4999999999999997E-2</v>
      </c>
      <c r="S52" s="109">
        <v>4.4999999999999998E-2</v>
      </c>
      <c r="T52" s="109">
        <v>0.02</v>
      </c>
      <c r="U52" s="159">
        <v>0.02</v>
      </c>
      <c r="Z52" s="68"/>
      <c r="AX52" s="126" t="s">
        <v>194</v>
      </c>
      <c r="AY52" s="131">
        <v>45319458</v>
      </c>
      <c r="AZ52" s="131">
        <v>2048301</v>
      </c>
      <c r="BA52" s="128">
        <v>4.5199999999999997E-2</v>
      </c>
      <c r="BB52" s="131">
        <v>39716697</v>
      </c>
      <c r="BC52" s="131">
        <v>1424900</v>
      </c>
      <c r="BD52" s="128">
        <v>3.5900000000000001E-2</v>
      </c>
      <c r="BE52" s="131">
        <v>36799017</v>
      </c>
      <c r="BF52" s="129"/>
      <c r="BG52" s="131">
        <v>1464382</v>
      </c>
      <c r="BH52" s="128">
        <v>3.9800000000000002E-2</v>
      </c>
      <c r="BL52" s="126" t="s">
        <v>230</v>
      </c>
      <c r="BM52" s="131">
        <v>33373136</v>
      </c>
      <c r="BN52" s="131">
        <v>1717415</v>
      </c>
      <c r="BO52" s="128">
        <v>5.1499999999999997E-2</v>
      </c>
      <c r="BP52" s="131">
        <v>30230014</v>
      </c>
      <c r="BQ52" s="131">
        <v>1503514</v>
      </c>
      <c r="BR52" s="128">
        <v>4.9699999999999987E-2</v>
      </c>
      <c r="BS52" s="131">
        <v>27252756</v>
      </c>
      <c r="BT52" s="131">
        <v>1198440</v>
      </c>
      <c r="BU52" s="128">
        <v>4.3999999999999997E-2</v>
      </c>
      <c r="BW52" s="126" t="s">
        <v>230</v>
      </c>
      <c r="BX52" s="131">
        <v>24264895</v>
      </c>
      <c r="BY52" s="131">
        <v>1035377</v>
      </c>
      <c r="BZ52" s="128">
        <v>4.2699999999999988E-2</v>
      </c>
      <c r="CA52" s="131">
        <v>22276589</v>
      </c>
      <c r="CB52" s="131">
        <v>968625</v>
      </c>
      <c r="CC52" s="128">
        <v>4.3499999999999997E-2</v>
      </c>
      <c r="CD52" s="131">
        <v>20351818</v>
      </c>
      <c r="CE52" s="131">
        <v>1059205</v>
      </c>
      <c r="CF52" s="128">
        <v>5.1999999999999998E-2</v>
      </c>
      <c r="CH52" s="126" t="s">
        <v>188</v>
      </c>
      <c r="CI52" s="130">
        <f>CI51/CI58</f>
        <v>0.13120679878742827</v>
      </c>
      <c r="CJ52" s="131"/>
      <c r="CK52" s="128"/>
      <c r="CL52" s="130">
        <f>CL51/CL58</f>
        <v>0.1334247761473864</v>
      </c>
      <c r="CM52" s="131"/>
      <c r="CN52" s="128"/>
      <c r="CO52" s="130">
        <f>CO51/CO58</f>
        <v>0.17090578838042048</v>
      </c>
      <c r="CP52" s="131"/>
      <c r="CQ52" s="128"/>
      <c r="CS52" s="126" t="s">
        <v>188</v>
      </c>
      <c r="CT52" s="130">
        <f>CT51/CT58</f>
        <v>0.149995311842579</v>
      </c>
      <c r="CU52" s="131"/>
      <c r="CV52" s="128"/>
      <c r="CW52" s="130">
        <f>CW51/CW58</f>
        <v>0.20965319609641903</v>
      </c>
      <c r="CX52" s="131"/>
      <c r="CY52" s="128"/>
    </row>
    <row r="53" spans="1:103" x14ac:dyDescent="0.3">
      <c r="B53" s="80" t="s">
        <v>264</v>
      </c>
      <c r="C53" s="57">
        <f>C48*C50</f>
        <v>99836</v>
      </c>
      <c r="D53" s="57">
        <f t="shared" ref="D53:U53" si="116">D48*D50</f>
        <v>77960</v>
      </c>
      <c r="E53" s="57">
        <f t="shared" si="116"/>
        <v>64480</v>
      </c>
      <c r="F53" s="57">
        <f t="shared" si="116"/>
        <v>52418</v>
      </c>
      <c r="G53" s="57">
        <f t="shared" si="116"/>
        <v>45554</v>
      </c>
      <c r="H53" s="57">
        <f t="shared" si="116"/>
        <v>42511</v>
      </c>
      <c r="I53" s="57">
        <f t="shared" si="116"/>
        <v>25234.999999999996</v>
      </c>
      <c r="J53" s="57">
        <f t="shared" si="116"/>
        <v>15602</v>
      </c>
      <c r="K53" s="57">
        <f t="shared" si="116"/>
        <v>18230</v>
      </c>
      <c r="L53" s="57">
        <f t="shared" si="116"/>
        <v>23955</v>
      </c>
      <c r="M53" s="57">
        <f t="shared" si="116"/>
        <v>32042</v>
      </c>
      <c r="N53" s="57">
        <f t="shared" si="116"/>
        <v>27062</v>
      </c>
      <c r="O53" s="57">
        <f t="shared" si="116"/>
        <v>14922.000000000002</v>
      </c>
      <c r="P53" s="88">
        <f t="shared" si="116"/>
        <v>17917</v>
      </c>
      <c r="Q53" s="57">
        <f t="shared" si="116"/>
        <v>196265.84241316855</v>
      </c>
      <c r="R53" s="57">
        <f t="shared" si="116"/>
        <v>126435.74603845109</v>
      </c>
      <c r="S53" s="57">
        <f t="shared" si="116"/>
        <v>73198.836324240561</v>
      </c>
      <c r="T53" s="57">
        <f t="shared" si="116"/>
        <v>31692.1457479493</v>
      </c>
      <c r="U53" s="155">
        <f t="shared" si="116"/>
        <v>29195.593175728063</v>
      </c>
      <c r="Z53" s="68"/>
      <c r="AX53" s="126" t="s">
        <v>188</v>
      </c>
      <c r="AY53" s="130">
        <f>AY52/$AY$55</f>
        <v>0.7641236679818002</v>
      </c>
      <c r="BB53" s="130">
        <f>BB52/$BB$55</f>
        <v>0.70599443746726154</v>
      </c>
      <c r="BE53" s="130">
        <f>BE52/$BE$55</f>
        <v>0.79583150058318919</v>
      </c>
      <c r="BL53" s="126" t="s">
        <v>188</v>
      </c>
      <c r="BM53" s="130">
        <f>BM52/$BM$55</f>
        <v>0.82769024149419246</v>
      </c>
      <c r="BN53" s="138"/>
      <c r="BO53" s="138"/>
      <c r="BP53" s="130">
        <f>BP52/$BP$55</f>
        <v>0.82354583748307075</v>
      </c>
      <c r="BQ53" s="138"/>
      <c r="BR53" s="138"/>
      <c r="BS53" s="130">
        <f>BS52/$BS$55</f>
        <v>0.80074936684759812</v>
      </c>
      <c r="BT53" s="138"/>
      <c r="BU53" s="138"/>
      <c r="BW53" s="126" t="s">
        <v>188</v>
      </c>
      <c r="BX53" s="130">
        <f>BX52/$BX$55</f>
        <v>0.77531614679148253</v>
      </c>
      <c r="BY53" s="138"/>
      <c r="BZ53" s="138"/>
      <c r="CA53" s="130">
        <f>CA52/$CA$55</f>
        <v>0.78464714108361711</v>
      </c>
      <c r="CB53" s="138"/>
      <c r="CC53" s="138"/>
      <c r="CD53" s="130">
        <f>CD52/$CD$55</f>
        <v>0.78887363481816708</v>
      </c>
      <c r="CE53" s="138"/>
      <c r="CF53" s="138"/>
      <c r="CH53" s="46" t="s">
        <v>245</v>
      </c>
      <c r="CI53" s="56">
        <v>13734759</v>
      </c>
      <c r="CJ53" s="56">
        <v>584164</v>
      </c>
      <c r="CK53" s="132">
        <v>4.2500000000000003E-2</v>
      </c>
      <c r="CL53" s="56">
        <v>11023745</v>
      </c>
      <c r="CM53" s="56">
        <v>515378</v>
      </c>
      <c r="CN53" s="132">
        <v>4.6799999999999987E-2</v>
      </c>
      <c r="CO53" s="56">
        <v>9668106</v>
      </c>
      <c r="CP53" s="56">
        <v>478724</v>
      </c>
      <c r="CQ53" s="132">
        <v>4.9500000000000002E-2</v>
      </c>
      <c r="CS53" s="46" t="s">
        <v>255</v>
      </c>
      <c r="CT53" s="56">
        <v>8634283</v>
      </c>
      <c r="CU53" s="56">
        <v>479451</v>
      </c>
      <c r="CV53" s="132">
        <v>5.5500000000000001E-2</v>
      </c>
      <c r="CW53" s="56">
        <v>8355825</v>
      </c>
      <c r="CX53" s="56">
        <v>452019</v>
      </c>
      <c r="CY53" s="132">
        <v>5.4100000000000002E-2</v>
      </c>
    </row>
    <row r="54" spans="1:103" x14ac:dyDescent="0.3">
      <c r="B54" s="80" t="s">
        <v>265</v>
      </c>
      <c r="C54" s="49">
        <f t="shared" ref="C54:P54" si="117">AY124</f>
        <v>528666</v>
      </c>
      <c r="D54" s="49">
        <f t="shared" si="117"/>
        <v>200159</v>
      </c>
      <c r="E54" s="49">
        <f t="shared" si="117"/>
        <v>95006</v>
      </c>
      <c r="F54" s="49">
        <f t="shared" si="117"/>
        <v>65184</v>
      </c>
      <c r="G54" s="49">
        <f t="shared" si="117"/>
        <v>22364</v>
      </c>
      <c r="H54" s="49">
        <f t="shared" si="117"/>
        <v>49158</v>
      </c>
      <c r="I54" s="49">
        <f t="shared" si="117"/>
        <v>14217</v>
      </c>
      <c r="J54" s="49">
        <f t="shared" si="117"/>
        <v>27479</v>
      </c>
      <c r="K54" s="49">
        <f t="shared" si="117"/>
        <v>46266</v>
      </c>
      <c r="L54" s="49">
        <f t="shared" si="117"/>
        <v>64255</v>
      </c>
      <c r="M54" s="49">
        <f t="shared" si="117"/>
        <v>98685</v>
      </c>
      <c r="N54" s="49">
        <f t="shared" si="117"/>
        <v>210653</v>
      </c>
      <c r="O54" s="49">
        <f t="shared" si="117"/>
        <v>-35000</v>
      </c>
      <c r="P54" s="89">
        <f t="shared" si="117"/>
        <v>73500</v>
      </c>
      <c r="Q54" s="150">
        <f>Q55*SUM(Q5,Q11,Q17,Q23)</f>
        <v>127129.90815584415</v>
      </c>
      <c r="R54" s="150">
        <f t="shared" ref="R54:U54" si="118">R55*SUM(R5,R11,R17,R23)</f>
        <v>119303.473185</v>
      </c>
      <c r="S54" s="150">
        <f t="shared" si="118"/>
        <v>93951.485133187496</v>
      </c>
      <c r="T54" s="150">
        <f t="shared" si="118"/>
        <v>98649.059389846865</v>
      </c>
      <c r="U54" s="160">
        <f t="shared" si="118"/>
        <v>101115.28587459304</v>
      </c>
      <c r="Z54" s="68"/>
      <c r="AX54" s="126"/>
      <c r="AY54" s="130"/>
      <c r="BB54" s="130"/>
      <c r="BE54" s="130"/>
      <c r="BL54" s="126"/>
      <c r="BM54" s="130"/>
      <c r="BN54" s="138"/>
      <c r="BO54" s="138"/>
      <c r="BP54" s="130"/>
      <c r="BQ54" s="138"/>
      <c r="BR54" s="138"/>
      <c r="BS54" s="130"/>
      <c r="BT54" s="138"/>
      <c r="BU54" s="138"/>
      <c r="BW54" s="126"/>
      <c r="BX54" s="130"/>
      <c r="BY54" s="138"/>
      <c r="BZ54" s="138"/>
      <c r="CA54" s="130"/>
      <c r="CB54" s="138"/>
      <c r="CC54" s="138"/>
      <c r="CD54" s="130"/>
      <c r="CE54" s="138"/>
      <c r="CF54" s="138"/>
      <c r="CH54" s="46"/>
      <c r="CI54" s="56"/>
      <c r="CJ54" s="56"/>
      <c r="CK54" s="132"/>
      <c r="CL54" s="56"/>
      <c r="CM54" s="56"/>
      <c r="CN54" s="132"/>
      <c r="CO54" s="56"/>
      <c r="CP54" s="56"/>
      <c r="CQ54" s="132"/>
      <c r="CS54" s="46"/>
      <c r="CT54" s="56"/>
      <c r="CU54" s="56"/>
      <c r="CV54" s="132"/>
      <c r="CW54" s="56"/>
      <c r="CX54" s="56"/>
      <c r="CY54" s="132"/>
    </row>
    <row r="55" spans="1:103" x14ac:dyDescent="0.3">
      <c r="B55" s="83" t="s">
        <v>223</v>
      </c>
      <c r="C55" s="86">
        <f>C54/SUM(C5,C11,C17,C23)</f>
        <v>4.0947540712388965E-2</v>
      </c>
      <c r="D55" s="86">
        <f t="shared" ref="D55:P55" si="119">D54/SUM(D5,D11,D17,D23)</f>
        <v>1.1292140809005594E-2</v>
      </c>
      <c r="E55" s="86">
        <f t="shared" si="119"/>
        <v>4.8988821147643805E-3</v>
      </c>
      <c r="F55" s="86">
        <f t="shared" si="119"/>
        <v>3.2852884757862185E-3</v>
      </c>
      <c r="G55" s="86">
        <f t="shared" si="119"/>
        <v>1.0245717165154281E-3</v>
      </c>
      <c r="H55" s="86">
        <f t="shared" si="119"/>
        <v>1.9054538587359349E-3</v>
      </c>
      <c r="I55" s="86">
        <f t="shared" si="119"/>
        <v>5.0076465498312081E-4</v>
      </c>
      <c r="J55" s="86">
        <f t="shared" si="119"/>
        <v>8.7801378896068365E-4</v>
      </c>
      <c r="K55" s="86">
        <f t="shared" si="119"/>
        <v>1.3594027043199218E-3</v>
      </c>
      <c r="L55" s="86">
        <f t="shared" si="119"/>
        <v>1.7504767873238402E-3</v>
      </c>
      <c r="M55" s="86">
        <f t="shared" si="119"/>
        <v>2.4474958386246463E-3</v>
      </c>
      <c r="N55" s="86">
        <f t="shared" si="119"/>
        <v>4.5556731336695916E-3</v>
      </c>
      <c r="O55" s="86">
        <f t="shared" si="119"/>
        <v>-6.2215156792505056E-4</v>
      </c>
      <c r="P55" s="87">
        <f t="shared" si="119"/>
        <v>1.2392709903252222E-3</v>
      </c>
      <c r="Q55" s="109">
        <v>2E-3</v>
      </c>
      <c r="R55" s="109">
        <v>2E-3</v>
      </c>
      <c r="S55" s="109">
        <v>1.5E-3</v>
      </c>
      <c r="T55" s="109">
        <v>1.5E-3</v>
      </c>
      <c r="U55" s="159">
        <v>1.5E-3</v>
      </c>
      <c r="Z55" s="68"/>
      <c r="AX55" s="122" t="s">
        <v>195</v>
      </c>
      <c r="AY55" s="140">
        <v>59309062</v>
      </c>
      <c r="AZ55" s="140">
        <v>2321231</v>
      </c>
      <c r="BA55" s="141">
        <v>3.9100000000000003E-2</v>
      </c>
      <c r="BB55" s="140">
        <v>56256388</v>
      </c>
      <c r="BC55" s="140">
        <v>1618734</v>
      </c>
      <c r="BD55" s="141">
        <v>2.8799999999999999E-2</v>
      </c>
      <c r="BE55" s="140">
        <v>46239709</v>
      </c>
      <c r="BF55" s="124"/>
      <c r="BG55" s="140">
        <v>1595042</v>
      </c>
      <c r="BH55" s="141">
        <v>3.4500000000000003E-2</v>
      </c>
      <c r="BL55" s="122" t="s">
        <v>195</v>
      </c>
      <c r="BM55" s="140">
        <v>40320804</v>
      </c>
      <c r="BN55" s="140">
        <v>1882300</v>
      </c>
      <c r="BO55" s="141">
        <v>4.6699999999999998E-2</v>
      </c>
      <c r="BP55" s="140">
        <v>36707142</v>
      </c>
      <c r="BQ55" s="140">
        <v>1651703</v>
      </c>
      <c r="BR55" s="141">
        <v>4.4999999999999998E-2</v>
      </c>
      <c r="BS55" s="140">
        <v>34034065</v>
      </c>
      <c r="BT55" s="140">
        <v>1325119</v>
      </c>
      <c r="BU55" s="141">
        <v>3.8899999999999997E-2</v>
      </c>
      <c r="BW55" s="46" t="s">
        <v>195</v>
      </c>
      <c r="BX55" s="142">
        <v>31296775</v>
      </c>
      <c r="BY55" s="142">
        <v>1137481</v>
      </c>
      <c r="BZ55" s="132">
        <v>3.6299999999999999E-2</v>
      </c>
      <c r="CA55" s="142">
        <v>28390582</v>
      </c>
      <c r="CB55" s="142">
        <v>1053815</v>
      </c>
      <c r="CC55" s="132">
        <v>3.7100000000000001E-2</v>
      </c>
      <c r="CD55" s="142">
        <v>25798578</v>
      </c>
      <c r="CE55" s="142">
        <v>1153698</v>
      </c>
      <c r="CF55" s="132">
        <v>4.4699999999999997E-2</v>
      </c>
      <c r="CH55" s="46" t="s">
        <v>246</v>
      </c>
      <c r="CI55" s="56">
        <v>2541238</v>
      </c>
      <c r="CJ55" s="56">
        <v>395230</v>
      </c>
      <c r="CK55" s="132">
        <v>0.1555</v>
      </c>
      <c r="CL55" s="56">
        <v>3445693</v>
      </c>
      <c r="CM55" s="56">
        <v>430152</v>
      </c>
      <c r="CN55" s="132">
        <v>0.12479999999999999</v>
      </c>
      <c r="CO55" s="56">
        <v>4369320</v>
      </c>
      <c r="CP55" s="56">
        <v>467074</v>
      </c>
      <c r="CQ55" s="132">
        <v>0.1069</v>
      </c>
      <c r="CS55" s="46" t="s">
        <v>256</v>
      </c>
      <c r="CT55" s="56">
        <v>5074631</v>
      </c>
      <c r="CU55" s="56">
        <v>519138</v>
      </c>
      <c r="CV55" s="132">
        <v>0.1023</v>
      </c>
      <c r="CW55" s="56">
        <v>877029</v>
      </c>
      <c r="CX55" s="56">
        <v>135144</v>
      </c>
      <c r="CY55" s="132">
        <v>0.15409999999999999</v>
      </c>
    </row>
    <row r="56" spans="1:103" x14ac:dyDescent="0.3">
      <c r="B56" s="104" t="s">
        <v>355</v>
      </c>
      <c r="C56" s="86">
        <f>(SUM(C10,C16,C22,C28)-SUM(C41,C47,C53))/SUM(C5,C11,C17,C23)</f>
        <v>3.7652381306458496E-2</v>
      </c>
      <c r="D56" s="86">
        <f t="shared" ref="D56:U56" si="120">(SUM(D10,D16,D22,D28)-SUM(D41,D47,D53))/SUM(D5,D11,D17,D23)</f>
        <v>5.0466665632376034E-2</v>
      </c>
      <c r="E56" s="86">
        <f t="shared" si="120"/>
        <v>4.6566436753444622E-2</v>
      </c>
      <c r="F56" s="86">
        <f t="shared" si="120"/>
        <v>4.6313915215728092E-2</v>
      </c>
      <c r="G56" s="86">
        <f t="shared" si="120"/>
        <v>4.3802888912905305E-2</v>
      </c>
      <c r="H56" s="86">
        <f t="shared" si="120"/>
        <v>4.0312883206198413E-2</v>
      </c>
      <c r="I56" s="86">
        <f t="shared" si="120"/>
        <v>3.3492330375615401E-2</v>
      </c>
      <c r="J56" s="86">
        <f t="shared" si="120"/>
        <v>3.3020470224168458E-2</v>
      </c>
      <c r="K56" s="86">
        <f t="shared" si="120"/>
        <v>3.4840629760212308E-2</v>
      </c>
      <c r="L56" s="86">
        <f t="shared" si="120"/>
        <v>3.7741518045725266E-2</v>
      </c>
      <c r="M56" s="86">
        <f t="shared" si="120"/>
        <v>3.6436999505267804E-2</v>
      </c>
      <c r="N56" s="86">
        <f t="shared" si="120"/>
        <v>2.9784816660502769E-2</v>
      </c>
      <c r="O56" s="86">
        <f t="shared" si="120"/>
        <v>2.7245868815822302E-2</v>
      </c>
      <c r="P56" s="87">
        <f>(SUM(P10,P16,P22,P28)-SUM(P41,P47,P53))/SUM(P5,P11,P17,P23)</f>
        <v>3.4495403813670153E-2</v>
      </c>
      <c r="Q56" s="86">
        <f>(SUM(Q10,Q16,Q22,Q28)-SUM(Q41,Q47,Q53))/SUM(Q5,Q11,Q17,Q23)</f>
        <v>3.4921836454431948E-2</v>
      </c>
      <c r="R56" s="86">
        <f t="shared" si="120"/>
        <v>3.8470350241545902E-2</v>
      </c>
      <c r="S56" s="86">
        <f t="shared" si="120"/>
        <v>3.9596872035732381E-2</v>
      </c>
      <c r="T56" s="86">
        <f t="shared" si="120"/>
        <v>3.90711887004693E-2</v>
      </c>
      <c r="U56" s="158">
        <f t="shared" si="120"/>
        <v>3.7823592117142556E-2</v>
      </c>
      <c r="Z56" s="68"/>
      <c r="AB56" s="97">
        <f>AVERAGE(C56:P56)</f>
        <v>3.8012372016292532E-2</v>
      </c>
      <c r="AC56" s="97">
        <f>AVERAGE(Q56:U56)</f>
        <v>3.7976767909864421E-2</v>
      </c>
      <c r="AX56" s="122" t="s">
        <v>196</v>
      </c>
      <c r="AY56" s="143">
        <f>SUM(AY53,AY51,AY45,AY43)</f>
        <v>1</v>
      </c>
      <c r="AZ56" s="124"/>
      <c r="BA56" s="124"/>
      <c r="BB56" s="143">
        <f>SUM(BB53,BB51,BB45,BB43)</f>
        <v>1.0000000000000002</v>
      </c>
      <c r="BC56" s="124"/>
      <c r="BD56" s="124"/>
      <c r="BE56" s="143">
        <f>SUM(BE53,BE51,BE45,BE43)</f>
        <v>1</v>
      </c>
      <c r="BF56" s="124"/>
      <c r="BG56" s="124"/>
      <c r="BH56" s="124"/>
      <c r="BL56" s="122" t="s">
        <v>196</v>
      </c>
      <c r="BM56" s="124"/>
      <c r="BN56" s="124"/>
      <c r="BO56" s="124"/>
      <c r="BP56" s="124"/>
      <c r="BQ56" s="124"/>
      <c r="BR56" s="124"/>
      <c r="BS56" s="124"/>
      <c r="BT56" s="124"/>
      <c r="BU56" s="124"/>
      <c r="BW56" s="122" t="s">
        <v>196</v>
      </c>
      <c r="BX56" s="124"/>
      <c r="BY56" s="124"/>
      <c r="BZ56" s="124"/>
      <c r="CA56" s="124"/>
      <c r="CB56" s="124"/>
      <c r="CC56" s="124"/>
      <c r="CD56" s="124"/>
      <c r="CE56" s="124"/>
      <c r="CF56" s="124"/>
      <c r="CH56" s="126" t="s">
        <v>230</v>
      </c>
      <c r="CI56" s="131">
        <f>SUM(CI53:CI55)</f>
        <v>16275997</v>
      </c>
      <c r="CJ56" s="131"/>
      <c r="CK56" s="128">
        <f>SUM(CJ53:CJ55)/CI56</f>
        <v>6.0174132497075296E-2</v>
      </c>
      <c r="CL56" s="131">
        <f>SUM(CL53:CL55)</f>
        <v>14469438</v>
      </c>
      <c r="CM56" s="131"/>
      <c r="CN56" s="128">
        <f>SUM(CM53:CM55)/CL56</f>
        <v>6.5346698330646977E-2</v>
      </c>
      <c r="CO56" s="131">
        <f>SUM(CO53:CO55)</f>
        <v>14037426</v>
      </c>
      <c r="CP56" s="131"/>
      <c r="CQ56" s="128">
        <f>SUM(CP53:CP55)/CO56</f>
        <v>6.7376882342959452E-2</v>
      </c>
      <c r="CS56" s="126" t="s">
        <v>230</v>
      </c>
      <c r="CT56" s="131">
        <f>SUM(CT53:CT55)</f>
        <v>13708914</v>
      </c>
      <c r="CU56" s="131"/>
      <c r="CV56" s="128">
        <f>SUM(CU53:CU55)/CT56</f>
        <v>7.2842312673345247E-2</v>
      </c>
      <c r="CW56" s="131">
        <f>SUM(CW53:CW55)</f>
        <v>9232854</v>
      </c>
      <c r="CX56" s="131"/>
      <c r="CY56" s="128">
        <f>SUM(CX53:CX55)/CW56</f>
        <v>6.3594962077814732E-2</v>
      </c>
    </row>
    <row r="57" spans="1:103" x14ac:dyDescent="0.3">
      <c r="A57" s="73" t="s">
        <v>128</v>
      </c>
      <c r="B57" s="92" t="s">
        <v>159</v>
      </c>
      <c r="C57" s="93">
        <f>SUM(C10,C16,C22,C28)-SUM(C41,C47,C53)-C54</f>
        <v>-42543.183599999989</v>
      </c>
      <c r="D57" s="93">
        <f t="shared" ref="D57:N57" si="121">SUM(D10,D16,D22,D28)-SUM(D41,D47,D53)-D54</f>
        <v>694388.58820000023</v>
      </c>
      <c r="E57" s="93">
        <f t="shared" si="121"/>
        <v>808075.72080000001</v>
      </c>
      <c r="F57" s="93">
        <f t="shared" si="121"/>
        <v>853738.72829999996</v>
      </c>
      <c r="G57" s="93">
        <f t="shared" si="121"/>
        <v>933750.43479999993</v>
      </c>
      <c r="H57" s="93">
        <f t="shared" si="121"/>
        <v>990857.06179999979</v>
      </c>
      <c r="I57" s="93">
        <f t="shared" si="121"/>
        <v>936649.7518999998</v>
      </c>
      <c r="J57" s="93">
        <f>SUM(J10,J16,J22,J28)-SUM(J41,J47,J53)-J54</f>
        <v>1005955.2269999997</v>
      </c>
      <c r="K57" s="93">
        <f t="shared" si="121"/>
        <v>1139502.2579000001</v>
      </c>
      <c r="L57" s="93">
        <f t="shared" si="121"/>
        <v>1321128.2621999998</v>
      </c>
      <c r="M57" s="93">
        <f t="shared" si="121"/>
        <v>1370484.1154</v>
      </c>
      <c r="N57" s="93">
        <f t="shared" si="121"/>
        <v>1166588.2549999999</v>
      </c>
      <c r="O57" s="93">
        <f>SUM(O10,O16,O22,O28)-SUM(O41,O47,O53)-O54</f>
        <v>1567754.1675</v>
      </c>
      <c r="P57" s="94">
        <f>SUM(P10,P16,P22,P28)-SUM(P41,P47,P53)-P54</f>
        <v>1972390.0434999997</v>
      </c>
      <c r="Q57" s="93">
        <f t="shared" ref="Q57:U57" si="122">SUM(Q10,Q16,Q22,Q28)-SUM(Q41,Q47,Q53)-Q54</f>
        <v>2092675.022386828</v>
      </c>
      <c r="R57" s="93">
        <f t="shared" si="122"/>
        <v>2175519.7260449147</v>
      </c>
      <c r="S57" s="93">
        <f t="shared" si="122"/>
        <v>2386171.8044573716</v>
      </c>
      <c r="T57" s="93">
        <f t="shared" si="122"/>
        <v>2470908.2836398263</v>
      </c>
      <c r="U57" s="108">
        <f t="shared" si="122"/>
        <v>2448580.2672779891</v>
      </c>
      <c r="V57" s="93"/>
      <c r="W57" s="93"/>
      <c r="X57" s="93"/>
      <c r="Y57" s="93"/>
      <c r="Z57" s="108"/>
      <c r="AX57" s="46" t="s">
        <v>197</v>
      </c>
      <c r="AY57" s="56">
        <v>652673</v>
      </c>
      <c r="AZ57" s="124"/>
      <c r="BA57" s="124"/>
      <c r="BB57" s="56">
        <v>615255</v>
      </c>
      <c r="BC57" s="124"/>
      <c r="BD57" s="124"/>
      <c r="BE57" s="56">
        <v>528406</v>
      </c>
      <c r="BF57" s="124"/>
      <c r="BG57" s="124"/>
      <c r="BH57" s="124"/>
      <c r="BL57" s="46" t="s">
        <v>197</v>
      </c>
      <c r="BM57" s="56">
        <v>471060</v>
      </c>
      <c r="BN57" s="124"/>
      <c r="BO57" s="124"/>
      <c r="BP57" s="56">
        <v>445768</v>
      </c>
      <c r="BQ57" s="124"/>
      <c r="BR57" s="124"/>
      <c r="BS57" s="56">
        <v>395092</v>
      </c>
      <c r="BT57" s="124"/>
      <c r="BU57" s="124"/>
      <c r="BW57" s="46" t="s">
        <v>197</v>
      </c>
      <c r="BX57" s="56">
        <v>365104</v>
      </c>
      <c r="BY57" s="124"/>
      <c r="BZ57" s="124"/>
      <c r="CA57" s="56">
        <v>342606</v>
      </c>
      <c r="CB57" s="124"/>
      <c r="CC57" s="124"/>
      <c r="CD57" s="56">
        <v>322581</v>
      </c>
      <c r="CE57" s="124"/>
      <c r="CF57" s="124"/>
      <c r="CH57" s="126" t="s">
        <v>188</v>
      </c>
      <c r="CI57" s="139">
        <f>CI56/CI58</f>
        <v>0.74565937150285988</v>
      </c>
      <c r="CJ57" s="138"/>
      <c r="CK57" s="138"/>
      <c r="CL57" s="139">
        <f>CL56/CL58</f>
        <v>0.72926297730276124</v>
      </c>
      <c r="CM57" s="138"/>
      <c r="CN57" s="138"/>
      <c r="CO57" s="139">
        <f>CO56/CO58</f>
        <v>0.72382476021228659</v>
      </c>
      <c r="CP57" s="138"/>
      <c r="CQ57" s="138"/>
      <c r="CS57" s="126" t="s">
        <v>188</v>
      </c>
      <c r="CT57" s="139">
        <f>CT56/CT58</f>
        <v>0.7734000830667026</v>
      </c>
      <c r="CU57" s="138"/>
      <c r="CV57" s="138"/>
      <c r="CW57" s="139">
        <f>CW56/CW58</f>
        <v>0.71512574112302152</v>
      </c>
      <c r="CX57" s="138"/>
      <c r="CY57" s="138"/>
    </row>
    <row r="58" spans="1:103" x14ac:dyDescent="0.3">
      <c r="B58" s="29" t="s">
        <v>274</v>
      </c>
      <c r="C58" s="49">
        <f t="shared" ref="C58:P58" si="123">AY119</f>
        <v>22326</v>
      </c>
      <c r="D58" s="49">
        <f t="shared" si="123"/>
        <v>32634</v>
      </c>
      <c r="E58" s="49">
        <f t="shared" si="123"/>
        <v>31510</v>
      </c>
      <c r="F58" s="49">
        <f t="shared" si="123"/>
        <v>30906</v>
      </c>
      <c r="G58" s="49">
        <f t="shared" si="123"/>
        <v>32036</v>
      </c>
      <c r="H58" s="49">
        <f t="shared" si="123"/>
        <v>37866</v>
      </c>
      <c r="I58" s="49">
        <f t="shared" si="123"/>
        <v>39495</v>
      </c>
      <c r="J58" s="49">
        <f t="shared" si="123"/>
        <v>41178</v>
      </c>
      <c r="K58" s="49">
        <f t="shared" si="123"/>
        <v>40299</v>
      </c>
      <c r="L58" s="49">
        <f t="shared" si="123"/>
        <v>39176</v>
      </c>
      <c r="M58" s="49">
        <f t="shared" si="123"/>
        <v>38648</v>
      </c>
      <c r="N58" s="49">
        <f t="shared" si="123"/>
        <v>48148</v>
      </c>
      <c r="O58" s="49">
        <f t="shared" si="123"/>
        <v>71261</v>
      </c>
      <c r="P58" s="89">
        <f t="shared" si="123"/>
        <v>88435</v>
      </c>
      <c r="Q58" s="57">
        <f>Q59*Q31</f>
        <v>81575.024400000009</v>
      </c>
      <c r="R58" s="57">
        <f t="shared" ref="R58:U58" si="124">R59*R31</f>
        <v>79535.648789999992</v>
      </c>
      <c r="S58" s="57">
        <f t="shared" si="124"/>
        <v>83512.431229499998</v>
      </c>
      <c r="T58" s="57">
        <f t="shared" si="124"/>
        <v>87688.052790974994</v>
      </c>
      <c r="U58" s="155">
        <f t="shared" si="124"/>
        <v>89880.25411074936</v>
      </c>
      <c r="Z58" s="68"/>
      <c r="AX58" s="46" t="s">
        <v>198</v>
      </c>
      <c r="AY58" s="56">
        <v>-559746</v>
      </c>
      <c r="AZ58" s="124"/>
      <c r="BA58" s="124"/>
      <c r="BB58" s="56">
        <v>-592211</v>
      </c>
      <c r="BC58" s="124"/>
      <c r="BD58" s="124"/>
      <c r="BE58" s="56">
        <v>-577560</v>
      </c>
      <c r="BF58" s="124"/>
      <c r="BG58" s="124"/>
      <c r="BH58" s="124"/>
      <c r="BL58" s="46" t="s">
        <v>198</v>
      </c>
      <c r="BM58" s="56">
        <v>-330125</v>
      </c>
      <c r="BN58" s="124"/>
      <c r="BO58" s="124"/>
      <c r="BP58" s="56">
        <v>-298600</v>
      </c>
      <c r="BQ58" s="124"/>
      <c r="BR58" s="124"/>
      <c r="BS58" s="56">
        <v>-272765</v>
      </c>
      <c r="BT58" s="124"/>
      <c r="BU58" s="124"/>
      <c r="BW58" s="46" t="s">
        <v>198</v>
      </c>
      <c r="BX58" s="56">
        <v>-262804</v>
      </c>
      <c r="BY58" s="124"/>
      <c r="BZ58" s="124"/>
      <c r="CA58" s="56">
        <v>-263143</v>
      </c>
      <c r="CB58" s="124"/>
      <c r="CC58" s="124"/>
      <c r="CD58" s="56">
        <v>-254616</v>
      </c>
      <c r="CE58" s="124"/>
      <c r="CF58" s="124"/>
      <c r="CH58" s="46" t="s">
        <v>195</v>
      </c>
      <c r="CI58" s="142">
        <v>21827657</v>
      </c>
      <c r="CJ58" s="142">
        <v>1068685</v>
      </c>
      <c r="CK58" s="132">
        <v>4.9000000000000002E-2</v>
      </c>
      <c r="CL58" s="142">
        <v>19841180</v>
      </c>
      <c r="CM58" s="142">
        <v>1051095</v>
      </c>
      <c r="CN58" s="132">
        <v>5.2999999999999999E-2</v>
      </c>
      <c r="CO58" s="142">
        <v>19393404</v>
      </c>
      <c r="CP58" s="142">
        <v>1080448</v>
      </c>
      <c r="CQ58" s="132">
        <v>5.57E-2</v>
      </c>
      <c r="CS58" s="46" t="s">
        <v>195</v>
      </c>
      <c r="CT58" s="56">
        <v>17725514</v>
      </c>
      <c r="CU58" s="56">
        <v>1095831</v>
      </c>
      <c r="CV58" s="132">
        <v>6.1799999999999987E-2</v>
      </c>
      <c r="CW58" s="56">
        <v>12910812</v>
      </c>
      <c r="CX58" s="56">
        <v>723220</v>
      </c>
      <c r="CY58" s="132">
        <v>5.5999999999999987E-2</v>
      </c>
    </row>
    <row r="59" spans="1:103" x14ac:dyDescent="0.3">
      <c r="B59" s="83" t="s">
        <v>176</v>
      </c>
      <c r="C59" s="86">
        <f>C58/C31</f>
        <v>2.3655087088672883E-3</v>
      </c>
      <c r="D59" s="86">
        <f>D58/D31</f>
        <v>2.1915699703741161E-3</v>
      </c>
      <c r="E59" s="86">
        <f t="shared" ref="E59:P59" si="125">E58/E31</f>
        <v>1.8710663665043137E-3</v>
      </c>
      <c r="F59" s="86">
        <f t="shared" si="125"/>
        <v>1.7612639887164218E-3</v>
      </c>
      <c r="G59" s="86">
        <f t="shared" si="125"/>
        <v>1.6517316836227472E-3</v>
      </c>
      <c r="H59" s="86">
        <f t="shared" si="125"/>
        <v>1.6506560383470422E-3</v>
      </c>
      <c r="I59" s="86">
        <f t="shared" si="125"/>
        <v>1.5334529189768439E-3</v>
      </c>
      <c r="J59" s="86">
        <f t="shared" si="125"/>
        <v>1.4447218638504893E-3</v>
      </c>
      <c r="K59" s="86">
        <f t="shared" si="125"/>
        <v>1.3078241792834535E-3</v>
      </c>
      <c r="L59" s="86">
        <f t="shared" si="125"/>
        <v>1.1789258636009619E-3</v>
      </c>
      <c r="M59" s="86">
        <f t="shared" si="125"/>
        <v>1.0721537145737504E-3</v>
      </c>
      <c r="N59" s="86">
        <f t="shared" si="125"/>
        <v>1.1811723560038957E-3</v>
      </c>
      <c r="O59" s="86">
        <f t="shared" si="125"/>
        <v>1.3841469345945948E-3</v>
      </c>
      <c r="P59" s="87">
        <f t="shared" si="125"/>
        <v>1.6286498280216868E-3</v>
      </c>
      <c r="Q59" s="90">
        <v>1.5E-3</v>
      </c>
      <c r="R59" s="90">
        <v>1.5E-3</v>
      </c>
      <c r="S59" s="90">
        <v>1.5E-3</v>
      </c>
      <c r="T59" s="90">
        <v>1.5E-3</v>
      </c>
      <c r="U59" s="161">
        <v>1.5E-3</v>
      </c>
      <c r="Z59" s="68"/>
      <c r="AX59" s="46" t="s">
        <v>199</v>
      </c>
      <c r="AY59" s="56">
        <v>3436293</v>
      </c>
      <c r="AZ59" s="124"/>
      <c r="BA59" s="124"/>
      <c r="BB59" s="56">
        <v>2971659</v>
      </c>
      <c r="BC59" s="124"/>
      <c r="BD59" s="124"/>
      <c r="BE59" s="56">
        <v>2747238</v>
      </c>
      <c r="BF59" s="124"/>
      <c r="BG59" s="124"/>
      <c r="BH59" s="124"/>
      <c r="BL59" s="46" t="s">
        <v>199</v>
      </c>
      <c r="BM59" s="56">
        <v>2023146</v>
      </c>
      <c r="BN59" s="124"/>
      <c r="BO59" s="124"/>
      <c r="BP59" s="56">
        <v>1688259</v>
      </c>
      <c r="BQ59" s="124"/>
      <c r="BR59" s="124"/>
      <c r="BS59" s="56">
        <v>1631221</v>
      </c>
      <c r="BT59" s="124"/>
      <c r="BU59" s="124"/>
      <c r="BW59" s="46" t="s">
        <v>199</v>
      </c>
      <c r="BX59" s="56">
        <v>1770298</v>
      </c>
      <c r="BY59" s="124"/>
      <c r="BZ59" s="124"/>
      <c r="CA59" s="56">
        <v>1858412</v>
      </c>
      <c r="CB59" s="124"/>
      <c r="CC59" s="124"/>
      <c r="CD59" s="56">
        <v>1786427</v>
      </c>
      <c r="CE59" s="124"/>
      <c r="CF59" s="124"/>
      <c r="CH59" s="46" t="s">
        <v>196</v>
      </c>
      <c r="CI59" s="124"/>
      <c r="CJ59" s="124"/>
      <c r="CK59" s="124"/>
      <c r="CL59" s="124"/>
      <c r="CM59" s="124"/>
      <c r="CN59" s="124"/>
      <c r="CO59" s="124"/>
      <c r="CP59" s="124"/>
      <c r="CQ59" s="124"/>
      <c r="CS59" s="46" t="s">
        <v>196</v>
      </c>
      <c r="CT59" s="124"/>
      <c r="CU59" s="124"/>
      <c r="CV59" s="124"/>
      <c r="CW59" s="124"/>
      <c r="CX59" s="124"/>
      <c r="CY59" s="124"/>
    </row>
    <row r="60" spans="1:103" x14ac:dyDescent="0.3">
      <c r="B60" s="29" t="s">
        <v>273</v>
      </c>
      <c r="C60" s="49">
        <f t="shared" ref="C60:P60" si="126">AY121</f>
        <v>0</v>
      </c>
      <c r="D60" s="49">
        <f t="shared" si="126"/>
        <v>0</v>
      </c>
      <c r="E60" s="49">
        <f t="shared" si="126"/>
        <v>0</v>
      </c>
      <c r="F60" s="49">
        <f t="shared" si="126"/>
        <v>0</v>
      </c>
      <c r="G60" s="49">
        <f t="shared" si="126"/>
        <v>0</v>
      </c>
      <c r="H60" s="49">
        <f t="shared" si="126"/>
        <v>16162</v>
      </c>
      <c r="I60" s="49">
        <f t="shared" si="126"/>
        <v>18268</v>
      </c>
      <c r="J60" s="49">
        <f t="shared" si="126"/>
        <v>13240</v>
      </c>
      <c r="K60" s="49">
        <f t="shared" si="126"/>
        <v>13974</v>
      </c>
      <c r="L60" s="49">
        <f t="shared" si="126"/>
        <v>13785</v>
      </c>
      <c r="M60" s="49">
        <f t="shared" si="126"/>
        <v>16668</v>
      </c>
      <c r="N60" s="49">
        <f t="shared" si="126"/>
        <v>17494</v>
      </c>
      <c r="O60" s="49">
        <f t="shared" si="126"/>
        <v>25751</v>
      </c>
      <c r="P60" s="89">
        <f t="shared" si="126"/>
        <v>27565</v>
      </c>
      <c r="Q60" s="57">
        <f>Q61*Q31</f>
        <v>27191.674800000001</v>
      </c>
      <c r="R60" s="57">
        <f t="shared" ref="R60:U60" si="127">R61*R31</f>
        <v>26511.882929999996</v>
      </c>
      <c r="S60" s="57">
        <f t="shared" si="127"/>
        <v>27837.477076499999</v>
      </c>
      <c r="T60" s="57">
        <f t="shared" si="127"/>
        <v>29229.350930324999</v>
      </c>
      <c r="U60" s="155">
        <f t="shared" si="127"/>
        <v>29960.084703583121</v>
      </c>
      <c r="Z60" s="68"/>
      <c r="AX60" s="46"/>
      <c r="AY60" s="56"/>
      <c r="AZ60" s="124"/>
      <c r="BA60" s="124"/>
      <c r="BB60" s="56"/>
      <c r="BC60" s="124"/>
      <c r="BD60" s="124"/>
      <c r="BE60" s="56"/>
      <c r="BF60" s="124"/>
      <c r="BG60" s="124"/>
      <c r="BH60" s="124"/>
      <c r="BL60" s="46"/>
      <c r="BM60" s="56"/>
      <c r="BN60" s="124"/>
      <c r="BO60" s="124"/>
      <c r="BP60" s="56"/>
      <c r="BQ60" s="124"/>
      <c r="BR60" s="124"/>
      <c r="BS60" s="56"/>
      <c r="BT60" s="124"/>
      <c r="BU60" s="124"/>
      <c r="BW60" s="46"/>
      <c r="BX60" s="56"/>
      <c r="BY60" s="124"/>
      <c r="BZ60" s="124"/>
      <c r="CA60" s="56"/>
      <c r="CB60" s="124"/>
      <c r="CC60" s="124"/>
      <c r="CD60" s="56"/>
      <c r="CE60" s="124"/>
      <c r="CF60" s="124"/>
      <c r="CH60" s="46"/>
      <c r="CI60" s="124"/>
      <c r="CJ60" s="124"/>
      <c r="CK60" s="124"/>
      <c r="CL60" s="124"/>
      <c r="CM60" s="124"/>
      <c r="CN60" s="124"/>
      <c r="CO60" s="124"/>
      <c r="CP60" s="124"/>
      <c r="CQ60" s="124"/>
      <c r="CS60" s="46"/>
      <c r="CT60" s="124"/>
      <c r="CU60" s="124"/>
      <c r="CV60" s="124"/>
      <c r="CW60" s="124"/>
      <c r="CX60" s="124"/>
      <c r="CY60" s="124"/>
    </row>
    <row r="61" spans="1:103" x14ac:dyDescent="0.3">
      <c r="B61" s="83" t="s">
        <v>176</v>
      </c>
      <c r="C61" s="86">
        <f>C60/C31</f>
        <v>0</v>
      </c>
      <c r="D61" s="86">
        <f t="shared" ref="D61:P61" si="128">D60/D31</f>
        <v>0</v>
      </c>
      <c r="E61" s="86">
        <f t="shared" si="128"/>
        <v>0</v>
      </c>
      <c r="F61" s="86">
        <f t="shared" si="128"/>
        <v>0</v>
      </c>
      <c r="G61" s="86">
        <f t="shared" si="128"/>
        <v>0</v>
      </c>
      <c r="H61" s="86">
        <f t="shared" si="128"/>
        <v>7.0453448718546714E-4</v>
      </c>
      <c r="I61" s="86">
        <f t="shared" si="128"/>
        <v>7.0928264144496734E-4</v>
      </c>
      <c r="J61" s="86">
        <f t="shared" si="128"/>
        <v>4.6452274217738789E-4</v>
      </c>
      <c r="K61" s="86">
        <f t="shared" si="128"/>
        <v>4.5349847592513414E-4</v>
      </c>
      <c r="L61" s="86">
        <f t="shared" si="128"/>
        <v>4.1483288313608484E-4</v>
      </c>
      <c r="M61" s="86">
        <f t="shared" si="128"/>
        <v>4.6239541799097679E-4</v>
      </c>
      <c r="N61" s="86">
        <f t="shared" si="128"/>
        <v>4.2916484996120613E-4</v>
      </c>
      <c r="O61" s="86">
        <f t="shared" si="128"/>
        <v>5.0017776501516133E-4</v>
      </c>
      <c r="P61" s="87">
        <f t="shared" si="128"/>
        <v>5.0764666149621528E-4</v>
      </c>
      <c r="Q61" s="90">
        <v>5.0000000000000001E-4</v>
      </c>
      <c r="R61" s="90">
        <v>5.0000000000000001E-4</v>
      </c>
      <c r="S61" s="90">
        <v>5.0000000000000001E-4</v>
      </c>
      <c r="T61" s="90">
        <v>5.0000000000000001E-4</v>
      </c>
      <c r="U61" s="161">
        <v>5.0000000000000001E-4</v>
      </c>
      <c r="Z61" s="68"/>
      <c r="AX61" s="46"/>
      <c r="AY61" s="56"/>
      <c r="AZ61" s="124"/>
      <c r="BA61" s="124"/>
      <c r="BB61" s="56"/>
      <c r="BC61" s="124"/>
      <c r="BD61" s="124"/>
      <c r="BE61" s="56"/>
      <c r="BF61" s="124"/>
      <c r="BG61" s="124"/>
      <c r="BH61" s="124"/>
      <c r="BL61" s="122" t="s">
        <v>149</v>
      </c>
      <c r="BM61" s="140">
        <v>42484885</v>
      </c>
      <c r="BN61" s="124"/>
      <c r="BO61" s="124"/>
      <c r="BP61" s="140">
        <v>38542569</v>
      </c>
      <c r="BQ61" s="124"/>
      <c r="BR61" s="124"/>
      <c r="BS61" s="140">
        <v>35787613</v>
      </c>
      <c r="BT61" s="124"/>
      <c r="BU61" s="124"/>
      <c r="BW61" s="122" t="s">
        <v>149</v>
      </c>
      <c r="BX61" s="140">
        <v>33169373</v>
      </c>
      <c r="BY61" s="124"/>
      <c r="BZ61" s="124"/>
      <c r="CA61" s="140">
        <v>30328457</v>
      </c>
      <c r="CB61" s="124"/>
      <c r="CC61" s="124"/>
      <c r="CD61" s="140">
        <v>27652970</v>
      </c>
      <c r="CE61" s="124"/>
      <c r="CF61" s="124"/>
      <c r="CH61" s="46" t="s">
        <v>143</v>
      </c>
      <c r="CI61" s="56">
        <v>306551</v>
      </c>
      <c r="CJ61" s="124"/>
      <c r="CK61" s="124"/>
      <c r="CL61" s="56">
        <v>255975</v>
      </c>
      <c r="CM61" s="124"/>
      <c r="CN61" s="124"/>
      <c r="CO61" s="56">
        <v>271393</v>
      </c>
      <c r="CP61" s="124"/>
      <c r="CQ61" s="124"/>
      <c r="CS61" s="46" t="s">
        <v>143</v>
      </c>
      <c r="CT61" s="56">
        <v>365041</v>
      </c>
      <c r="CU61" s="124"/>
      <c r="CV61" s="124"/>
      <c r="CW61" s="56">
        <v>147694</v>
      </c>
      <c r="CX61" s="124"/>
      <c r="CY61" s="124"/>
    </row>
    <row r="62" spans="1:103" x14ac:dyDescent="0.3">
      <c r="B62" s="29" t="s">
        <v>275</v>
      </c>
      <c r="C62" s="49">
        <f t="shared" ref="C62:P62" si="129">AY118</f>
        <v>14624</v>
      </c>
      <c r="D62" s="49">
        <f t="shared" si="129"/>
        <v>20342</v>
      </c>
      <c r="E62" s="49">
        <f t="shared" si="129"/>
        <v>22347</v>
      </c>
      <c r="F62" s="49">
        <f t="shared" si="129"/>
        <v>27935</v>
      </c>
      <c r="G62" s="49">
        <f t="shared" si="129"/>
        <v>31484</v>
      </c>
      <c r="H62" s="49">
        <f t="shared" si="129"/>
        <v>47939</v>
      </c>
      <c r="I62" s="49">
        <f t="shared" si="129"/>
        <v>54014</v>
      </c>
      <c r="J62" s="49">
        <f t="shared" si="129"/>
        <v>65112</v>
      </c>
      <c r="K62" s="49">
        <f t="shared" si="129"/>
        <v>58395</v>
      </c>
      <c r="L62" s="49">
        <f t="shared" si="129"/>
        <v>59758</v>
      </c>
      <c r="M62" s="49">
        <f t="shared" si="129"/>
        <v>63670</v>
      </c>
      <c r="N62" s="49">
        <f t="shared" si="129"/>
        <v>74842</v>
      </c>
      <c r="O62" s="49">
        <f t="shared" si="129"/>
        <v>77704</v>
      </c>
      <c r="P62" s="89">
        <f t="shared" si="129"/>
        <v>79208</v>
      </c>
      <c r="Q62" s="57">
        <f>Q63*Q17</f>
        <v>97890.029280000002</v>
      </c>
      <c r="R62" s="57">
        <f t="shared" ref="R62:U62" si="130">R63*R17</f>
        <v>95442.778548000002</v>
      </c>
      <c r="S62" s="57">
        <f t="shared" si="130"/>
        <v>100214.9174754</v>
      </c>
      <c r="T62" s="57">
        <f t="shared" si="130"/>
        <v>105225.66334917</v>
      </c>
      <c r="U62" s="155">
        <f t="shared" si="130"/>
        <v>107856.30493289923</v>
      </c>
      <c r="Z62" s="68"/>
      <c r="AX62" s="46"/>
      <c r="AY62" s="56"/>
      <c r="AZ62" s="124"/>
      <c r="BA62" s="124"/>
      <c r="BB62" s="56"/>
      <c r="BC62" s="124"/>
      <c r="BD62" s="124"/>
      <c r="BE62" s="56"/>
      <c r="BF62" s="124"/>
      <c r="BG62" s="124"/>
      <c r="BH62" s="124"/>
      <c r="BL62" s="122" t="s">
        <v>201</v>
      </c>
      <c r="BM62" s="122"/>
      <c r="BN62" s="122"/>
      <c r="BO62" s="124"/>
      <c r="BP62" s="124"/>
      <c r="BQ62" s="124"/>
      <c r="BR62" s="124"/>
      <c r="BS62" s="124"/>
      <c r="BT62" s="124"/>
      <c r="BU62" s="124"/>
      <c r="BW62" s="122" t="s">
        <v>201</v>
      </c>
      <c r="BX62" s="122"/>
      <c r="BY62" s="122"/>
      <c r="BZ62" s="124"/>
      <c r="CA62" s="124"/>
      <c r="CB62" s="124"/>
      <c r="CC62" s="124"/>
      <c r="CD62" s="124"/>
      <c r="CE62" s="124"/>
      <c r="CF62" s="124"/>
      <c r="CH62" s="46" t="s">
        <v>198</v>
      </c>
      <c r="CI62" s="56">
        <v>-241049</v>
      </c>
      <c r="CJ62" s="124"/>
      <c r="CK62" s="124"/>
      <c r="CL62" s="56">
        <v>-228355</v>
      </c>
      <c r="CM62" s="124"/>
      <c r="CN62" s="124"/>
      <c r="CO62" s="56">
        <v>-228160</v>
      </c>
      <c r="CP62" s="124"/>
      <c r="CQ62" s="124"/>
      <c r="CS62" s="46" t="s">
        <v>198</v>
      </c>
      <c r="CT62" s="56">
        <v>-252318</v>
      </c>
      <c r="CU62" s="124"/>
      <c r="CV62" s="124"/>
      <c r="CW62" s="56">
        <v>-216775</v>
      </c>
      <c r="CX62" s="124"/>
      <c r="CY62" s="124"/>
    </row>
    <row r="63" spans="1:103" x14ac:dyDescent="0.3">
      <c r="B63" s="83" t="s">
        <v>160</v>
      </c>
      <c r="C63" s="86">
        <f>C62/C17</f>
        <v>1.5839089408323796E-3</v>
      </c>
      <c r="D63" s="86">
        <f t="shared" ref="D63:P63" si="131">D62/D17</f>
        <v>1.4838520396291055E-3</v>
      </c>
      <c r="E63" s="86">
        <f t="shared" si="131"/>
        <v>1.591958525729717E-3</v>
      </c>
      <c r="F63" s="86">
        <f t="shared" si="131"/>
        <v>1.9306209404954084E-3</v>
      </c>
      <c r="G63" s="86">
        <f t="shared" si="131"/>
        <v>1.9343822685639472E-3</v>
      </c>
      <c r="H63" s="86">
        <f t="shared" si="131"/>
        <v>2.3555143820566792E-3</v>
      </c>
      <c r="I63" s="86">
        <f t="shared" si="131"/>
        <v>2.4246979643068336E-3</v>
      </c>
      <c r="J63" s="86">
        <f t="shared" si="131"/>
        <v>2.6833827222413286E-3</v>
      </c>
      <c r="K63" s="86">
        <f t="shared" si="131"/>
        <v>2.1427190703208147E-3</v>
      </c>
      <c r="L63" s="86">
        <f t="shared" si="131"/>
        <v>1.976777119587176E-3</v>
      </c>
      <c r="M63" s="86">
        <f t="shared" si="131"/>
        <v>1.9078219080160763E-3</v>
      </c>
      <c r="N63" s="86">
        <f t="shared" si="131"/>
        <v>2.0338043268927535E-3</v>
      </c>
      <c r="O63" s="86">
        <f t="shared" si="131"/>
        <v>1.9564567516780159E-3</v>
      </c>
      <c r="P63" s="87">
        <f t="shared" si="131"/>
        <v>1.7477702403237037E-3</v>
      </c>
      <c r="Q63" s="90">
        <v>2E-3</v>
      </c>
      <c r="R63" s="90">
        <v>2E-3</v>
      </c>
      <c r="S63" s="90">
        <v>2E-3</v>
      </c>
      <c r="T63" s="90">
        <v>2E-3</v>
      </c>
      <c r="U63" s="161">
        <v>2E-3</v>
      </c>
      <c r="Z63" s="68"/>
      <c r="AX63" s="122" t="s">
        <v>149</v>
      </c>
      <c r="AY63" s="140">
        <v>62838282</v>
      </c>
      <c r="AZ63" s="124"/>
      <c r="BA63" s="124"/>
      <c r="BB63" s="140">
        <v>59251091</v>
      </c>
      <c r="BC63" s="124"/>
      <c r="BD63" s="124"/>
      <c r="BE63" s="140">
        <v>48937793</v>
      </c>
      <c r="BF63" s="124"/>
      <c r="BG63" s="124"/>
      <c r="BH63" s="124"/>
      <c r="BL63" s="122" t="s">
        <v>202</v>
      </c>
      <c r="BM63" s="122"/>
      <c r="BN63" s="124"/>
      <c r="BO63" s="124"/>
      <c r="BP63" s="124"/>
      <c r="BQ63" s="124"/>
      <c r="BR63" s="124"/>
      <c r="BS63" s="124"/>
      <c r="BT63" s="124"/>
      <c r="BU63" s="124"/>
      <c r="BW63" s="122" t="s">
        <v>202</v>
      </c>
      <c r="BX63" s="122"/>
      <c r="BY63" s="124"/>
      <c r="BZ63" s="124"/>
      <c r="CA63" s="124"/>
      <c r="CB63" s="124"/>
      <c r="CC63" s="124"/>
      <c r="CD63" s="124"/>
      <c r="CE63" s="124"/>
      <c r="CF63" s="124"/>
      <c r="CH63" s="46" t="s">
        <v>199</v>
      </c>
      <c r="CI63" s="56">
        <v>1667533</v>
      </c>
      <c r="CJ63" s="124"/>
      <c r="CK63" s="124"/>
      <c r="CL63" s="56">
        <v>1961743</v>
      </c>
      <c r="CM63" s="124"/>
      <c r="CN63" s="124"/>
      <c r="CO63" s="56">
        <v>2136484</v>
      </c>
      <c r="CP63" s="124"/>
      <c r="CQ63" s="124"/>
      <c r="CS63" s="46" t="s">
        <v>199</v>
      </c>
      <c r="CT63" s="56">
        <v>2339872</v>
      </c>
      <c r="CU63" s="124"/>
      <c r="CV63" s="124"/>
      <c r="CW63" s="56">
        <v>997214</v>
      </c>
      <c r="CX63" s="124"/>
      <c r="CY63" s="124"/>
    </row>
    <row r="64" spans="1:103" x14ac:dyDescent="0.3">
      <c r="B64" s="29" t="s">
        <v>272</v>
      </c>
      <c r="C64" s="49">
        <f t="shared" ref="C64:P64" si="132">AY120</f>
        <v>1201</v>
      </c>
      <c r="D64" s="49">
        <f t="shared" si="132"/>
        <v>3171</v>
      </c>
      <c r="E64" s="49">
        <f t="shared" si="132"/>
        <v>9143</v>
      </c>
      <c r="F64" s="49">
        <f t="shared" si="132"/>
        <v>7166</v>
      </c>
      <c r="G64" s="49">
        <f t="shared" si="132"/>
        <v>12658</v>
      </c>
      <c r="H64" s="49">
        <f t="shared" si="132"/>
        <v>10991</v>
      </c>
      <c r="I64" s="49">
        <f t="shared" si="132"/>
        <v>16493</v>
      </c>
      <c r="J64" s="49">
        <f t="shared" si="132"/>
        <v>16781</v>
      </c>
      <c r="K64" s="49">
        <f t="shared" si="132"/>
        <v>9908</v>
      </c>
      <c r="L64" s="49">
        <f t="shared" si="132"/>
        <v>21259</v>
      </c>
      <c r="M64" s="49">
        <f t="shared" si="132"/>
        <v>26398</v>
      </c>
      <c r="N64" s="49">
        <f t="shared" si="132"/>
        <v>22370</v>
      </c>
      <c r="O64" s="49">
        <f t="shared" si="132"/>
        <v>48977</v>
      </c>
      <c r="P64" s="89">
        <f t="shared" si="132"/>
        <v>48158</v>
      </c>
      <c r="Q64" s="57">
        <f>Q65*Q17</f>
        <v>48945.014640000001</v>
      </c>
      <c r="R64" s="57">
        <f t="shared" ref="R64:U64" si="133">R65*R17</f>
        <v>47721.389274000001</v>
      </c>
      <c r="S64" s="57">
        <f t="shared" si="133"/>
        <v>50107.458737699999</v>
      </c>
      <c r="T64" s="57">
        <f t="shared" si="133"/>
        <v>52612.831674585002</v>
      </c>
      <c r="U64" s="155">
        <f t="shared" si="133"/>
        <v>53928.152466449617</v>
      </c>
      <c r="Z64" s="68"/>
      <c r="AX64" s="122" t="s">
        <v>200</v>
      </c>
      <c r="AY64" s="144">
        <f>AY55/AY63</f>
        <v>0.94383646580280478</v>
      </c>
      <c r="AZ64" s="124"/>
      <c r="BA64" s="124"/>
      <c r="BB64" s="144">
        <f>BB55/BB63</f>
        <v>0.9494574201173781</v>
      </c>
      <c r="BC64" s="124"/>
      <c r="BD64" s="124"/>
      <c r="BE64" s="144">
        <f>BE55/BE63</f>
        <v>0.94486706827992839</v>
      </c>
      <c r="BF64" s="124"/>
      <c r="BG64" s="124"/>
      <c r="BH64" s="124"/>
      <c r="BL64" s="46" t="s">
        <v>231</v>
      </c>
      <c r="BM64" s="142">
        <v>5244867</v>
      </c>
      <c r="BN64" s="142">
        <v>58168</v>
      </c>
      <c r="BO64" s="132">
        <v>1.11E-2</v>
      </c>
      <c r="BP64" s="142">
        <v>4477793</v>
      </c>
      <c r="BQ64" s="142">
        <v>34657</v>
      </c>
      <c r="BR64" s="132">
        <v>7.7000000000000002E-3</v>
      </c>
      <c r="BS64" s="142">
        <v>3951930</v>
      </c>
      <c r="BT64" s="142">
        <v>18305</v>
      </c>
      <c r="BU64" s="132">
        <v>4.5999999999999999E-3</v>
      </c>
      <c r="BW64" s="46" t="s">
        <v>203</v>
      </c>
      <c r="BX64" s="142">
        <v>3495094</v>
      </c>
      <c r="BY64" s="142">
        <v>12640</v>
      </c>
      <c r="BZ64" s="132">
        <v>3.5999999999999999E-3</v>
      </c>
      <c r="CA64" s="142">
        <v>2795379</v>
      </c>
      <c r="CB64" s="142">
        <v>8453</v>
      </c>
      <c r="CC64" s="132">
        <v>3.0000000000000001E-3</v>
      </c>
      <c r="CD64" s="142">
        <v>2179428</v>
      </c>
      <c r="CE64" s="142">
        <v>5431</v>
      </c>
      <c r="CF64" s="132">
        <v>2.5000000000000001E-3</v>
      </c>
      <c r="CH64" s="46" t="s">
        <v>149</v>
      </c>
      <c r="CI64" s="142">
        <v>23560692</v>
      </c>
      <c r="CJ64" s="124"/>
      <c r="CK64" s="124"/>
      <c r="CL64" s="142">
        <v>21830543</v>
      </c>
      <c r="CM64" s="124"/>
      <c r="CN64" s="124"/>
      <c r="CO64" s="142">
        <v>21573121</v>
      </c>
      <c r="CP64" s="124"/>
      <c r="CQ64" s="124"/>
      <c r="CS64" s="46" t="s">
        <v>149</v>
      </c>
      <c r="CT64" s="142">
        <v>20178109</v>
      </c>
      <c r="CU64" s="124"/>
      <c r="CV64" s="124"/>
      <c r="CW64" s="142">
        <v>13838945</v>
      </c>
      <c r="CX64" s="124"/>
      <c r="CY64" s="124"/>
    </row>
    <row r="65" spans="1:103" x14ac:dyDescent="0.3">
      <c r="B65" s="83" t="s">
        <v>160</v>
      </c>
      <c r="C65" s="86">
        <f>C64/C17</f>
        <v>1.3007895500134628E-4</v>
      </c>
      <c r="D65" s="86">
        <f t="shared" ref="D65:P65" si="134">D64/D17</f>
        <v>2.3130935098141254E-4</v>
      </c>
      <c r="E65" s="86">
        <f t="shared" si="134"/>
        <v>6.5133023675423111E-4</v>
      </c>
      <c r="F65" s="86">
        <f t="shared" si="134"/>
        <v>4.9525074850868432E-4</v>
      </c>
      <c r="G65" s="86">
        <f t="shared" si="134"/>
        <v>7.7770965428415845E-4</v>
      </c>
      <c r="H65" s="86">
        <f t="shared" si="134"/>
        <v>5.40050033859383E-4</v>
      </c>
      <c r="I65" s="86">
        <f t="shared" si="134"/>
        <v>7.4037367210931623E-4</v>
      </c>
      <c r="J65" s="86">
        <f t="shared" si="134"/>
        <v>6.915752159652865E-4</v>
      </c>
      <c r="K65" s="86">
        <f t="shared" si="134"/>
        <v>3.6355956072846356E-4</v>
      </c>
      <c r="L65" s="86">
        <f t="shared" si="134"/>
        <v>7.0324148708631102E-4</v>
      </c>
      <c r="M65" s="86">
        <f t="shared" si="134"/>
        <v>7.9099548810756051E-4</v>
      </c>
      <c r="N65" s="86">
        <f t="shared" si="134"/>
        <v>6.0789667289210469E-4</v>
      </c>
      <c r="O65" s="86">
        <f t="shared" si="134"/>
        <v>1.2331589406843172E-3</v>
      </c>
      <c r="P65" s="87">
        <f t="shared" si="134"/>
        <v>1.0626340676889825E-3</v>
      </c>
      <c r="Q65" s="90">
        <v>1E-3</v>
      </c>
      <c r="R65" s="90">
        <v>1E-3</v>
      </c>
      <c r="S65" s="90">
        <v>1E-3</v>
      </c>
      <c r="T65" s="90">
        <v>1E-3</v>
      </c>
      <c r="U65" s="161">
        <v>1E-3</v>
      </c>
      <c r="Z65" s="68"/>
      <c r="AX65" s="122"/>
      <c r="AY65" s="144"/>
      <c r="AZ65" s="124"/>
      <c r="BA65" s="124"/>
      <c r="BB65" s="144"/>
      <c r="BC65" s="124"/>
      <c r="BD65" s="124"/>
      <c r="BE65" s="144"/>
      <c r="BF65" s="124"/>
      <c r="BG65" s="124"/>
      <c r="BH65" s="124"/>
      <c r="BL65" s="46"/>
      <c r="BM65" s="142"/>
      <c r="BN65" s="142"/>
      <c r="BO65" s="132"/>
      <c r="BP65" s="142"/>
      <c r="BQ65" s="142"/>
      <c r="BR65" s="132"/>
      <c r="BS65" s="142"/>
      <c r="BT65" s="142"/>
      <c r="BU65" s="132"/>
      <c r="BW65" s="46"/>
      <c r="BX65" s="142"/>
      <c r="BY65" s="142"/>
      <c r="BZ65" s="132"/>
      <c r="CA65" s="142"/>
      <c r="CB65" s="142"/>
      <c r="CC65" s="132"/>
      <c r="CD65" s="142"/>
      <c r="CE65" s="142"/>
      <c r="CF65" s="132"/>
      <c r="CH65" s="46"/>
      <c r="CI65" s="142"/>
      <c r="CJ65" s="124"/>
      <c r="CK65" s="124"/>
      <c r="CL65" s="142"/>
      <c r="CM65" s="124"/>
      <c r="CN65" s="124"/>
      <c r="CO65" s="142"/>
      <c r="CP65" s="124"/>
      <c r="CQ65" s="124"/>
      <c r="CS65" s="46"/>
      <c r="CT65" s="142"/>
      <c r="CU65" s="124"/>
      <c r="CV65" s="124"/>
      <c r="CW65" s="142"/>
      <c r="CX65" s="124"/>
      <c r="CY65" s="124"/>
    </row>
    <row r="66" spans="1:103" x14ac:dyDescent="0.3">
      <c r="B66" s="29" t="s">
        <v>271</v>
      </c>
      <c r="C66" s="49">
        <f>AY122</f>
        <v>352802</v>
      </c>
      <c r="D66" s="49">
        <f>AZ122</f>
        <v>-16877</v>
      </c>
      <c r="E66" s="49">
        <f>BA122</f>
        <v>-52076</v>
      </c>
      <c r="F66" s="49">
        <f>BB122</f>
        <v>-71625</v>
      </c>
      <c r="G66" s="49">
        <f>BC122</f>
        <v>-168646</v>
      </c>
      <c r="H66" s="49">
        <v>-124672</v>
      </c>
      <c r="I66" s="49">
        <v>55113</v>
      </c>
      <c r="J66" s="49">
        <v>46607</v>
      </c>
      <c r="K66" s="49">
        <f t="shared" ref="K66:P66" si="135">BG122</f>
        <v>135172</v>
      </c>
      <c r="L66" s="49">
        <f t="shared" si="135"/>
        <v>76931</v>
      </c>
      <c r="M66" s="49">
        <f t="shared" si="135"/>
        <v>63993</v>
      </c>
      <c r="N66" s="49">
        <f t="shared" si="135"/>
        <v>72693</v>
      </c>
      <c r="O66" s="49">
        <f t="shared" si="135"/>
        <v>62202</v>
      </c>
      <c r="P66" s="89">
        <f t="shared" si="135"/>
        <v>55300</v>
      </c>
      <c r="Q66" s="57">
        <f>Q67*SUM(Q5,Q11,Q17,Q23)</f>
        <v>95347.431116883119</v>
      </c>
      <c r="R66" s="57">
        <f t="shared" ref="R66:U66" si="136">R67*SUM(R5,R11,R17,R23)</f>
        <v>89477.604888749993</v>
      </c>
      <c r="S66" s="57">
        <f t="shared" si="136"/>
        <v>93951.485133187496</v>
      </c>
      <c r="T66" s="57">
        <f t="shared" si="136"/>
        <v>98649.059389846865</v>
      </c>
      <c r="U66" s="155">
        <f t="shared" si="136"/>
        <v>101115.28587459304</v>
      </c>
      <c r="Z66" s="68"/>
      <c r="AX66" s="122" t="s">
        <v>201</v>
      </c>
      <c r="AY66" s="122"/>
      <c r="AZ66" s="122"/>
      <c r="BA66" s="124"/>
      <c r="BB66" s="124"/>
      <c r="BC66" s="124"/>
      <c r="BD66" s="124"/>
      <c r="BE66" s="124"/>
      <c r="BF66" s="124"/>
      <c r="BG66" s="124"/>
      <c r="BH66" s="124"/>
      <c r="BL66" s="46" t="s">
        <v>232</v>
      </c>
      <c r="BM66" s="56">
        <v>8220236</v>
      </c>
      <c r="BN66" s="56">
        <v>111081</v>
      </c>
      <c r="BO66" s="132">
        <v>1.35E-2</v>
      </c>
      <c r="BP66" s="56">
        <v>7985526</v>
      </c>
      <c r="BQ66" s="56">
        <v>83696</v>
      </c>
      <c r="BR66" s="132">
        <v>1.0500000000000001E-2</v>
      </c>
      <c r="BS66" s="56">
        <v>8026347</v>
      </c>
      <c r="BT66" s="56">
        <v>44181</v>
      </c>
      <c r="BU66" s="132">
        <v>5.5000000000000014E-3</v>
      </c>
      <c r="BW66" s="46" t="s">
        <v>204</v>
      </c>
      <c r="BX66" s="56">
        <v>7679695</v>
      </c>
      <c r="BY66" s="56">
        <v>27094</v>
      </c>
      <c r="BZ66" s="132">
        <v>3.5000000000000001E-3</v>
      </c>
      <c r="CA66" s="56">
        <v>6763979</v>
      </c>
      <c r="CB66" s="56">
        <v>18988</v>
      </c>
      <c r="CC66" s="132">
        <v>2.8E-3</v>
      </c>
      <c r="CD66" s="56">
        <v>5958461</v>
      </c>
      <c r="CE66" s="56">
        <v>16001</v>
      </c>
      <c r="CF66" s="132">
        <v>2.7000000000000001E-3</v>
      </c>
      <c r="CH66" s="122" t="s">
        <v>201</v>
      </c>
      <c r="CI66" s="124"/>
      <c r="CJ66" s="124"/>
      <c r="CK66" s="124"/>
      <c r="CL66" s="124"/>
      <c r="CM66" s="124"/>
      <c r="CN66" s="124"/>
      <c r="CO66" s="124"/>
      <c r="CP66" s="124"/>
      <c r="CQ66" s="124"/>
      <c r="CS66" s="122" t="s">
        <v>201</v>
      </c>
      <c r="CT66" s="124"/>
      <c r="CU66" s="124"/>
      <c r="CV66" s="124"/>
      <c r="CW66" s="124"/>
      <c r="CX66" s="124"/>
      <c r="CY66" s="124"/>
    </row>
    <row r="67" spans="1:103" x14ac:dyDescent="0.3">
      <c r="B67" s="83" t="s">
        <v>223</v>
      </c>
      <c r="C67" s="86">
        <f>C66/SUM(C5,C11,C17,C23)</f>
        <v>2.7326089172392876E-2</v>
      </c>
      <c r="D67" s="86">
        <f t="shared" ref="D67:P67" si="137">D66/SUM(D5,D11,D17,D23)</f>
        <v>-9.5213035853290349E-4</v>
      </c>
      <c r="E67" s="86">
        <f t="shared" si="137"/>
        <v>-2.6852428794862417E-3</v>
      </c>
      <c r="F67" s="86">
        <f t="shared" si="137"/>
        <v>-3.6099163457012132E-3</v>
      </c>
      <c r="G67" s="86">
        <f t="shared" si="137"/>
        <v>-7.7262529826265828E-3</v>
      </c>
      <c r="H67" s="86">
        <f t="shared" si="137"/>
        <v>-4.8325144122284567E-3</v>
      </c>
      <c r="I67" s="86">
        <f t="shared" si="137"/>
        <v>1.9412423457891776E-3</v>
      </c>
      <c r="J67" s="86">
        <f t="shared" si="137"/>
        <v>1.4891949729644667E-3</v>
      </c>
      <c r="K67" s="86">
        <f t="shared" si="137"/>
        <v>3.9716677981310785E-3</v>
      </c>
      <c r="L67" s="86">
        <f t="shared" si="137"/>
        <v>2.0958046801900295E-3</v>
      </c>
      <c r="M67" s="86">
        <f t="shared" si="137"/>
        <v>1.587096328733921E-3</v>
      </c>
      <c r="N67" s="86">
        <f t="shared" si="137"/>
        <v>1.572090343388623E-3</v>
      </c>
      <c r="O67" s="86">
        <f t="shared" si="137"/>
        <v>1.1056877665163998E-3</v>
      </c>
      <c r="P67" s="87">
        <f t="shared" si="137"/>
        <v>9.3240388795897669E-4</v>
      </c>
      <c r="Q67" s="90">
        <v>1.5E-3</v>
      </c>
      <c r="R67" s="90">
        <v>1.5E-3</v>
      </c>
      <c r="S67" s="90">
        <v>1.5E-3</v>
      </c>
      <c r="T67" s="90">
        <v>1.5E-3</v>
      </c>
      <c r="U67" s="161">
        <v>1.5E-3</v>
      </c>
      <c r="Z67" s="68"/>
      <c r="AX67" s="122"/>
      <c r="AY67" s="122"/>
      <c r="AZ67" s="122"/>
      <c r="BA67" s="124"/>
      <c r="BB67" s="124"/>
      <c r="BC67" s="124"/>
      <c r="BD67" s="124"/>
      <c r="BE67" s="124"/>
      <c r="BF67" s="124"/>
      <c r="BG67" s="124"/>
      <c r="BH67" s="124"/>
      <c r="BL67" s="46"/>
      <c r="BM67" s="56"/>
      <c r="BN67" s="56"/>
      <c r="BO67" s="132"/>
      <c r="BP67" s="56"/>
      <c r="BQ67" s="56"/>
      <c r="BR67" s="132"/>
      <c r="BS67" s="56"/>
      <c r="BT67" s="56"/>
      <c r="BU67" s="132"/>
      <c r="BW67" s="46"/>
      <c r="BX67" s="56"/>
      <c r="BY67" s="56"/>
      <c r="BZ67" s="132"/>
      <c r="CA67" s="56"/>
      <c r="CB67" s="56"/>
      <c r="CC67" s="132"/>
      <c r="CD67" s="56"/>
      <c r="CE67" s="56"/>
      <c r="CF67" s="132"/>
      <c r="CH67" s="122"/>
      <c r="CI67" s="124"/>
      <c r="CJ67" s="124"/>
      <c r="CK67" s="124"/>
      <c r="CL67" s="124"/>
      <c r="CM67" s="124"/>
      <c r="CN67" s="124"/>
      <c r="CO67" s="124"/>
      <c r="CP67" s="124"/>
      <c r="CQ67" s="124"/>
      <c r="CS67" s="122"/>
      <c r="CT67" s="124"/>
      <c r="CU67" s="124"/>
      <c r="CV67" s="124"/>
      <c r="CW67" s="124"/>
      <c r="CX67" s="124"/>
      <c r="CY67" s="124"/>
    </row>
    <row r="68" spans="1:103" x14ac:dyDescent="0.3">
      <c r="B68" s="29" t="s">
        <v>270</v>
      </c>
      <c r="C68" s="49">
        <f t="shared" ref="C68:P68" si="138">AY123</f>
        <v>243254</v>
      </c>
      <c r="D68" s="49">
        <f t="shared" si="138"/>
        <v>477916</v>
      </c>
      <c r="E68" s="49">
        <f t="shared" si="138"/>
        <v>435610</v>
      </c>
      <c r="F68" s="49">
        <f t="shared" si="138"/>
        <v>422533</v>
      </c>
      <c r="G68" s="49">
        <f t="shared" si="138"/>
        <v>415511</v>
      </c>
      <c r="H68" s="49">
        <f t="shared" si="138"/>
        <v>532983</v>
      </c>
      <c r="I68" s="49">
        <f t="shared" si="138"/>
        <v>540884</v>
      </c>
      <c r="J68" s="49">
        <f t="shared" si="138"/>
        <v>615889</v>
      </c>
      <c r="K68" s="49">
        <f t="shared" si="138"/>
        <v>661451</v>
      </c>
      <c r="L68" s="49">
        <f t="shared" si="138"/>
        <v>714466</v>
      </c>
      <c r="M68" s="49">
        <f t="shared" si="138"/>
        <v>734588</v>
      </c>
      <c r="N68" s="49">
        <f t="shared" si="138"/>
        <v>716322</v>
      </c>
      <c r="O68" s="49">
        <f t="shared" si="138"/>
        <v>796089</v>
      </c>
      <c r="P68" s="89">
        <f t="shared" si="138"/>
        <v>859393</v>
      </c>
      <c r="Q68" s="57">
        <f>(SUM(Q10,Q16,Q22,Q28)+SUM(Q58,Q60,Q62,Q64,Q66)-Q54)*Q69</f>
        <v>1053578.3431132284</v>
      </c>
      <c r="R68" s="57">
        <f t="shared" ref="R68:U68" si="139">(SUM(R10,R16,R22,R28)+SUM(R58,R60,R62,R64,R66)-R54)*R69</f>
        <v>1226512.1977716868</v>
      </c>
      <c r="S68" s="57">
        <f t="shared" si="139"/>
        <v>1337458.1893215205</v>
      </c>
      <c r="T68" s="57">
        <f t="shared" si="139"/>
        <v>1313035.5131182512</v>
      </c>
      <c r="U68" s="155">
        <f t="shared" si="139"/>
        <v>1243841.4843027287</v>
      </c>
      <c r="Z68" s="68"/>
      <c r="AX68" s="122"/>
      <c r="AY68" s="122"/>
      <c r="AZ68" s="122"/>
      <c r="BA68" s="124"/>
      <c r="BB68" s="124"/>
      <c r="BC68" s="124"/>
      <c r="BD68" s="124"/>
      <c r="BE68" s="124"/>
      <c r="BF68" s="124"/>
      <c r="BG68" s="124"/>
      <c r="BH68" s="124"/>
      <c r="BL68" s="46"/>
      <c r="BM68" s="56"/>
      <c r="BN68" s="56"/>
      <c r="BO68" s="132"/>
      <c r="BP68" s="56"/>
      <c r="BQ68" s="56"/>
      <c r="BR68" s="132"/>
      <c r="BS68" s="56"/>
      <c r="BT68" s="56"/>
      <c r="BU68" s="132"/>
      <c r="BW68" s="46"/>
      <c r="BX68" s="56"/>
      <c r="BY68" s="56"/>
      <c r="BZ68" s="132"/>
      <c r="CA68" s="56"/>
      <c r="CB68" s="56"/>
      <c r="CC68" s="132"/>
      <c r="CD68" s="56"/>
      <c r="CE68" s="56"/>
      <c r="CF68" s="132"/>
      <c r="CH68" s="122"/>
      <c r="CI68" s="124"/>
      <c r="CJ68" s="124"/>
      <c r="CK68" s="124"/>
      <c r="CL68" s="124"/>
      <c r="CM68" s="124"/>
      <c r="CN68" s="124"/>
      <c r="CO68" s="124"/>
      <c r="CP68" s="124"/>
      <c r="CQ68" s="124"/>
      <c r="CS68" s="122"/>
      <c r="CT68" s="124"/>
      <c r="CU68" s="124"/>
      <c r="CV68" s="124"/>
      <c r="CW68" s="124"/>
      <c r="CX68" s="124"/>
      <c r="CY68" s="124"/>
    </row>
    <row r="69" spans="1:103" x14ac:dyDescent="0.3">
      <c r="B69" s="83" t="s">
        <v>177</v>
      </c>
      <c r="C69" s="84">
        <f t="shared" ref="C69:P69" si="140">C68/(SUM(C10,C16,C22,C28)+SUM(C58,C60,C62,C64,C66)-C54)</f>
        <v>0.41551625403044107</v>
      </c>
      <c r="D69" s="84">
        <f t="shared" si="140"/>
        <v>0.51130830758896062</v>
      </c>
      <c r="E69" s="84">
        <f t="shared" si="140"/>
        <v>0.43717566314802103</v>
      </c>
      <c r="F69" s="84">
        <f t="shared" si="140"/>
        <v>0.431031777126412</v>
      </c>
      <c r="G69" s="84">
        <f t="shared" si="140"/>
        <v>0.43565286622669175</v>
      </c>
      <c r="H69" s="84">
        <f t="shared" si="140"/>
        <v>0.48809480341404793</v>
      </c>
      <c r="I69" s="84">
        <f t="shared" si="140"/>
        <v>0.44211475273693923</v>
      </c>
      <c r="J69" s="84">
        <f t="shared" si="140"/>
        <v>0.47605920920281719</v>
      </c>
      <c r="K69" s="84">
        <f t="shared" si="140"/>
        <v>0.4302704142687146</v>
      </c>
      <c r="L69" s="84">
        <f t="shared" si="140"/>
        <v>0.39753532832591537</v>
      </c>
      <c r="M69" s="84">
        <f t="shared" si="140"/>
        <v>0.36833422790523079</v>
      </c>
      <c r="N69" s="84">
        <f>N68/(SUM(N10,N16,N22,N28)+SUM(N58,N60,N62,N64,N66)-N54)</f>
        <v>0.44218346168355616</v>
      </c>
      <c r="O69" s="84">
        <f>O68/(SUM(O10,O16,O22,O28)+SUM(O58,O60,O62,O64,O66)-O54)</f>
        <v>0.41018286641781854</v>
      </c>
      <c r="P69" s="85">
        <f t="shared" si="140"/>
        <v>0.33749314219953741</v>
      </c>
      <c r="Q69" s="90">
        <v>0.27500000000000002</v>
      </c>
      <c r="R69" s="90">
        <v>0.32500000000000001</v>
      </c>
      <c r="S69" s="90">
        <v>0.35</v>
      </c>
      <c r="T69" s="90">
        <v>0.35</v>
      </c>
      <c r="U69" s="161">
        <v>0.35</v>
      </c>
      <c r="Z69" s="68"/>
      <c r="AX69" s="122"/>
      <c r="AY69" s="122"/>
      <c r="AZ69" s="122"/>
      <c r="BA69" s="124"/>
      <c r="BB69" s="124"/>
      <c r="BC69" s="124"/>
      <c r="BD69" s="124"/>
      <c r="BE69" s="124"/>
      <c r="BF69" s="124"/>
      <c r="BG69" s="124"/>
      <c r="BH69" s="124"/>
      <c r="BL69" s="46"/>
      <c r="BM69" s="56"/>
      <c r="BN69" s="56"/>
      <c r="BO69" s="132"/>
      <c r="BP69" s="56"/>
      <c r="BQ69" s="56"/>
      <c r="BR69" s="132"/>
      <c r="BS69" s="56"/>
      <c r="BT69" s="56"/>
      <c r="BU69" s="132"/>
      <c r="BW69" s="46"/>
      <c r="BX69" s="56"/>
      <c r="BY69" s="56"/>
      <c r="BZ69" s="132"/>
      <c r="CA69" s="56"/>
      <c r="CB69" s="56"/>
      <c r="CC69" s="132"/>
      <c r="CD69" s="56"/>
      <c r="CE69" s="56"/>
      <c r="CF69" s="132"/>
      <c r="CH69" s="122"/>
      <c r="CI69" s="124"/>
      <c r="CJ69" s="124"/>
      <c r="CK69" s="124"/>
      <c r="CL69" s="124"/>
      <c r="CM69" s="124"/>
      <c r="CN69" s="124"/>
      <c r="CO69" s="124"/>
      <c r="CP69" s="124"/>
      <c r="CQ69" s="124"/>
      <c r="CS69" s="122"/>
      <c r="CT69" s="124"/>
      <c r="CU69" s="124"/>
      <c r="CV69" s="124"/>
      <c r="CW69" s="124"/>
      <c r="CX69" s="124"/>
      <c r="CY69" s="124"/>
    </row>
    <row r="70" spans="1:103" x14ac:dyDescent="0.3">
      <c r="B70" s="29" t="s">
        <v>269</v>
      </c>
      <c r="C70" s="49">
        <f t="shared" ref="C70:P70" si="141">AY125</f>
        <v>22714</v>
      </c>
      <c r="D70" s="49">
        <f t="shared" si="141"/>
        <v>91345</v>
      </c>
      <c r="E70" s="49">
        <f t="shared" si="141"/>
        <v>138100</v>
      </c>
      <c r="F70" s="49">
        <f t="shared" si="141"/>
        <v>143942</v>
      </c>
      <c r="G70" s="49">
        <f t="shared" si="141"/>
        <v>130805</v>
      </c>
      <c r="H70" s="49">
        <f t="shared" si="141"/>
        <v>101145</v>
      </c>
      <c r="I70" s="49">
        <f t="shared" si="141"/>
        <v>194044</v>
      </c>
      <c r="J70" s="49">
        <f t="shared" si="141"/>
        <v>140511</v>
      </c>
      <c r="K70" s="49">
        <f t="shared" si="141"/>
        <v>229476</v>
      </c>
      <c r="L70" s="49">
        <f t="shared" si="141"/>
        <v>114995</v>
      </c>
      <c r="M70" s="49">
        <f t="shared" si="141"/>
        <v>169882</v>
      </c>
      <c r="N70" s="49">
        <f t="shared" si="141"/>
        <v>117968</v>
      </c>
      <c r="O70" s="49">
        <f t="shared" si="141"/>
        <v>183396</v>
      </c>
      <c r="P70" s="89">
        <f t="shared" si="141"/>
        <v>283571</v>
      </c>
      <c r="Q70" s="57">
        <f>(SUM(Q57,Q58,Q60,Q62,Q64,Q66)-Q68)*Q71</f>
        <v>291909.62923720141</v>
      </c>
      <c r="R70" s="57">
        <f t="shared" ref="R70:U70" si="142">(SUM(R57,R58,R60,R62,R64,R66)-R68)*R71</f>
        <v>270416.33486783528</v>
      </c>
      <c r="S70" s="57">
        <f t="shared" si="142"/>
        <v>294910.85080550908</v>
      </c>
      <c r="T70" s="57">
        <f t="shared" si="142"/>
        <v>321568.3230178603</v>
      </c>
      <c r="U70" s="155">
        <f t="shared" si="142"/>
        <v>333370.56166334229</v>
      </c>
      <c r="Z70" s="68"/>
      <c r="AX70" s="122" t="s">
        <v>202</v>
      </c>
      <c r="AY70" s="122"/>
      <c r="AZ70" s="124"/>
      <c r="BA70" s="124"/>
      <c r="BB70" s="124"/>
      <c r="BC70" s="124"/>
      <c r="BD70" s="124"/>
      <c r="BE70" s="124"/>
      <c r="BF70" s="124"/>
      <c r="BG70" s="124"/>
      <c r="BH70" s="124"/>
      <c r="BL70" s="46" t="s">
        <v>233</v>
      </c>
      <c r="BM70" s="56">
        <v>2118060</v>
      </c>
      <c r="BN70" s="56">
        <v>9626</v>
      </c>
      <c r="BO70" s="132">
        <v>4.5000000000000014E-3</v>
      </c>
      <c r="BP70" s="56">
        <v>2245644</v>
      </c>
      <c r="BQ70" s="56">
        <v>8621</v>
      </c>
      <c r="BR70" s="132">
        <v>3.8E-3</v>
      </c>
      <c r="BS70" s="56">
        <v>2369398</v>
      </c>
      <c r="BT70" s="56">
        <v>6431</v>
      </c>
      <c r="BU70" s="132">
        <v>2.7000000000000001E-3</v>
      </c>
      <c r="BW70" s="46" t="s">
        <v>205</v>
      </c>
      <c r="BX70" s="56">
        <v>2104060</v>
      </c>
      <c r="BY70" s="56">
        <v>4719</v>
      </c>
      <c r="BZ70" s="132">
        <v>2.2000000000000001E-3</v>
      </c>
      <c r="CA70" s="56">
        <v>1785085</v>
      </c>
      <c r="CB70" s="56">
        <v>3468</v>
      </c>
      <c r="CC70" s="132">
        <v>1.9E-3</v>
      </c>
      <c r="CD70" s="56">
        <v>1748465</v>
      </c>
      <c r="CE70" s="56">
        <v>2971</v>
      </c>
      <c r="CF70" s="132">
        <v>1.6999999999999999E-3</v>
      </c>
      <c r="CH70" s="46" t="s">
        <v>202</v>
      </c>
      <c r="CI70" s="124"/>
      <c r="CJ70" s="124"/>
      <c r="CK70" s="124"/>
      <c r="CL70" s="124"/>
      <c r="CM70" s="124"/>
      <c r="CN70" s="124"/>
      <c r="CO70" s="124"/>
      <c r="CP70" s="124"/>
      <c r="CQ70" s="124"/>
      <c r="CS70" s="46" t="s">
        <v>202</v>
      </c>
      <c r="CT70" s="124"/>
      <c r="CU70" s="124"/>
      <c r="CV70" s="124"/>
      <c r="CW70" s="124"/>
      <c r="CX70" s="124"/>
      <c r="CY70" s="124"/>
    </row>
    <row r="71" spans="1:103" x14ac:dyDescent="0.3">
      <c r="B71" s="83" t="s">
        <v>161</v>
      </c>
      <c r="C71" s="84">
        <f t="shared" ref="C71:P71" si="143">C70/(SUM(C57,C58,C62,C64,C66)-C68)</f>
        <v>0.21600326807980541</v>
      </c>
      <c r="D71" s="84">
        <f t="shared" si="143"/>
        <v>0.35717555156892683</v>
      </c>
      <c r="E71" s="84">
        <f t="shared" si="143"/>
        <v>0.36020788379989344</v>
      </c>
      <c r="F71" s="84">
        <f t="shared" si="143"/>
        <v>0.33821933864252357</v>
      </c>
      <c r="G71" s="84">
        <f t="shared" si="143"/>
        <v>0.30721882519301413</v>
      </c>
      <c r="H71" s="84">
        <f t="shared" si="143"/>
        <v>0.23522199048200465</v>
      </c>
      <c r="I71" s="84">
        <f t="shared" si="143"/>
        <v>0.34596302216232294</v>
      </c>
      <c r="J71" s="84">
        <f t="shared" si="143"/>
        <v>0.25102715351452848</v>
      </c>
      <c r="K71" s="84">
        <f t="shared" si="143"/>
        <v>0.31791073738208125</v>
      </c>
      <c r="L71" s="84">
        <f t="shared" si="143"/>
        <v>0.14306664023499657</v>
      </c>
      <c r="M71" s="84">
        <f t="shared" si="143"/>
        <v>0.20502166453316104</v>
      </c>
      <c r="N71" s="84">
        <f t="shared" si="143"/>
        <v>0.17651444144011685</v>
      </c>
      <c r="O71" s="84">
        <f>O70/(SUM(O57,O58,O62,O64,O66)-O68)</f>
        <v>0.17774216955675576</v>
      </c>
      <c r="P71" s="85">
        <f t="shared" si="143"/>
        <v>0.20487782735602145</v>
      </c>
      <c r="Q71" s="90">
        <v>0.21</v>
      </c>
      <c r="R71" s="90">
        <v>0.21</v>
      </c>
      <c r="S71" s="90">
        <v>0.21</v>
      </c>
      <c r="T71" s="90">
        <v>0.21</v>
      </c>
      <c r="U71" s="161">
        <v>0.21</v>
      </c>
      <c r="Z71" s="68"/>
      <c r="AX71" s="46" t="s">
        <v>203</v>
      </c>
      <c r="AY71" s="142">
        <v>6696200</v>
      </c>
      <c r="AZ71" s="142">
        <v>29808</v>
      </c>
      <c r="BA71" s="132">
        <v>4.5000000000000014E-3</v>
      </c>
      <c r="BB71" s="142">
        <v>6543817</v>
      </c>
      <c r="BC71" s="142">
        <v>13023</v>
      </c>
      <c r="BD71" s="132">
        <v>2E-3</v>
      </c>
      <c r="BE71" s="142">
        <v>5357934</v>
      </c>
      <c r="BF71" s="124"/>
      <c r="BG71" s="142">
        <v>24213</v>
      </c>
      <c r="BH71" s="132">
        <v>4.5000000000000014E-3</v>
      </c>
      <c r="BL71" s="46" t="s">
        <v>234</v>
      </c>
      <c r="BM71" s="56">
        <v>9961289</v>
      </c>
      <c r="BN71" s="56">
        <v>196927</v>
      </c>
      <c r="BO71" s="132">
        <v>1.9800000000000002E-2</v>
      </c>
      <c r="BP71" s="56">
        <v>7431749</v>
      </c>
      <c r="BQ71" s="56">
        <v>107778</v>
      </c>
      <c r="BR71" s="132">
        <v>1.4500000000000001E-2</v>
      </c>
      <c r="BS71" s="56">
        <v>5838382</v>
      </c>
      <c r="BT71" s="56">
        <v>47474</v>
      </c>
      <c r="BU71" s="132">
        <v>8.1000000000000013E-3</v>
      </c>
      <c r="BW71" s="46" t="s">
        <v>206</v>
      </c>
      <c r="BX71" s="56">
        <v>5852042</v>
      </c>
      <c r="BY71" s="56">
        <v>39771</v>
      </c>
      <c r="BZ71" s="132">
        <v>6.7999999999999996E-3</v>
      </c>
      <c r="CA71" s="56">
        <v>6482697</v>
      </c>
      <c r="CB71" s="56">
        <v>42596</v>
      </c>
      <c r="CC71" s="132">
        <v>6.6E-3</v>
      </c>
      <c r="CD71" s="56">
        <v>6218745</v>
      </c>
      <c r="CE71" s="56">
        <v>41083</v>
      </c>
      <c r="CF71" s="132">
        <v>6.6E-3</v>
      </c>
      <c r="CH71" s="46" t="s">
        <v>247</v>
      </c>
      <c r="CI71" s="142">
        <v>1487844</v>
      </c>
      <c r="CJ71" s="142">
        <v>3556</v>
      </c>
      <c r="CK71" s="132">
        <v>2.3999999999999998E-3</v>
      </c>
      <c r="CL71" s="142">
        <v>1059517</v>
      </c>
      <c r="CM71" s="142">
        <v>3163</v>
      </c>
      <c r="CN71" s="132">
        <v>3.0000000000000001E-3</v>
      </c>
      <c r="CO71" s="142">
        <v>854079</v>
      </c>
      <c r="CP71" s="142">
        <v>3009</v>
      </c>
      <c r="CQ71" s="132">
        <v>3.5000000000000001E-3</v>
      </c>
      <c r="CS71" s="46" t="s">
        <v>247</v>
      </c>
      <c r="CT71" s="142">
        <v>677529</v>
      </c>
      <c r="CU71" s="142">
        <v>2349</v>
      </c>
      <c r="CV71" s="132">
        <v>3.5000000000000001E-3</v>
      </c>
      <c r="CW71" s="142">
        <v>398619</v>
      </c>
      <c r="CX71" s="142">
        <v>1507</v>
      </c>
      <c r="CY71" s="132">
        <v>3.8E-3</v>
      </c>
    </row>
    <row r="72" spans="1:103" ht="14.4" thickBot="1" x14ac:dyDescent="0.35">
      <c r="A72" s="73" t="s">
        <v>128</v>
      </c>
      <c r="B72" s="105" t="s">
        <v>291</v>
      </c>
      <c r="C72" s="60">
        <f t="shared" ref="C72:P72" si="144">SUM(C57,C58,C62,C64,C66,C60)-C68-C70</f>
        <v>82441.816400000011</v>
      </c>
      <c r="D72" s="60">
        <f t="shared" si="144"/>
        <v>164397.58820000023</v>
      </c>
      <c r="E72" s="60">
        <f t="shared" si="144"/>
        <v>245289.72080000001</v>
      </c>
      <c r="F72" s="60">
        <f t="shared" si="144"/>
        <v>281645.72829999996</v>
      </c>
      <c r="G72" s="60">
        <f t="shared" si="144"/>
        <v>294966.43479999993</v>
      </c>
      <c r="H72" s="60">
        <f t="shared" si="144"/>
        <v>345015.06179999979</v>
      </c>
      <c r="I72" s="60">
        <f t="shared" si="144"/>
        <v>385104.7518999998</v>
      </c>
      <c r="J72" s="60">
        <f t="shared" si="144"/>
        <v>432473.22699999972</v>
      </c>
      <c r="K72" s="60">
        <f t="shared" si="144"/>
        <v>506323.25790000008</v>
      </c>
      <c r="L72" s="60">
        <f t="shared" si="144"/>
        <v>702576.26219999976</v>
      </c>
      <c r="M72" s="60">
        <f t="shared" si="144"/>
        <v>675391.11540000001</v>
      </c>
      <c r="N72" s="60">
        <f t="shared" si="144"/>
        <v>567845.25499999989</v>
      </c>
      <c r="O72" s="60">
        <f t="shared" si="144"/>
        <v>874164.16749999998</v>
      </c>
      <c r="P72" s="106">
        <f t="shared" si="144"/>
        <v>1128092.0434999997</v>
      </c>
      <c r="Q72" s="60">
        <f>(SUM(Q57,Q58,Q60,Q62,Q64,Q66)-Q68)-Q70</f>
        <v>1098136.2242732816</v>
      </c>
      <c r="R72" s="60">
        <f t="shared" ref="R72:U72" si="145">(SUM(R57,R58,R60,R62,R64,R66)-R68)-R70</f>
        <v>1017280.4978361423</v>
      </c>
      <c r="S72" s="60">
        <f t="shared" si="145"/>
        <v>1109426.5339826294</v>
      </c>
      <c r="T72" s="60">
        <f t="shared" si="145"/>
        <v>1209709.4056386175</v>
      </c>
      <c r="U72" s="107">
        <f t="shared" si="145"/>
        <v>1254108.3034001924</v>
      </c>
      <c r="V72" s="60"/>
      <c r="W72" s="60"/>
      <c r="X72" s="60"/>
      <c r="Y72" s="60"/>
      <c r="Z72" s="107"/>
      <c r="AX72" s="46"/>
      <c r="AY72" s="142"/>
      <c r="AZ72" s="142"/>
      <c r="BA72" s="132"/>
      <c r="BB72" s="142"/>
      <c r="BC72" s="142"/>
      <c r="BD72" s="132"/>
      <c r="BE72" s="142"/>
      <c r="BF72" s="124"/>
      <c r="BG72" s="142"/>
      <c r="BH72" s="132"/>
      <c r="BL72" s="126" t="s">
        <v>219</v>
      </c>
      <c r="BM72" s="131">
        <f>SUM(BM64:BM71)</f>
        <v>25544452</v>
      </c>
      <c r="BN72" s="131"/>
      <c r="BO72" s="130">
        <f>SUM(BN64:BN71)/BM72</f>
        <v>1.4711687688583023E-2</v>
      </c>
      <c r="BP72" s="131">
        <f>SUM(BP64:BP71)</f>
        <v>22140712</v>
      </c>
      <c r="BQ72" s="131"/>
      <c r="BR72" s="130">
        <f>SUM(BQ64:BQ71)/BP72</f>
        <v>1.0602730390964843E-2</v>
      </c>
      <c r="BS72" s="131">
        <f>SUM(BS64:BS71)</f>
        <v>20186057</v>
      </c>
      <c r="BT72" s="131"/>
      <c r="BU72" s="130">
        <f>SUM(BT64:BT71)/BS72</f>
        <v>5.7659105985879266E-3</v>
      </c>
      <c r="BW72" s="126" t="s">
        <v>219</v>
      </c>
      <c r="BX72" s="131">
        <f>SUM(BX64:BX71)</f>
        <v>19130891</v>
      </c>
      <c r="BY72" s="131"/>
      <c r="BZ72" s="130">
        <f>SUM(BY64:BY71)/BX72</f>
        <v>4.4025131918842674E-3</v>
      </c>
      <c r="CA72" s="131">
        <f>SUM(CA64:CA71)</f>
        <v>17827140</v>
      </c>
      <c r="CB72" s="131"/>
      <c r="CC72" s="130">
        <f>SUM(CB64:CB71)/CA72</f>
        <v>4.1232076485628096E-3</v>
      </c>
      <c r="CD72" s="131">
        <f>SUM(CD64:CD71)</f>
        <v>16105099</v>
      </c>
      <c r="CE72" s="131"/>
      <c r="CF72" s="130">
        <f>SUM(CE64:CE71)/CD72</f>
        <v>4.0661656286620782E-3</v>
      </c>
      <c r="CH72" s="46" t="s">
        <v>248</v>
      </c>
      <c r="CI72" s="56">
        <v>5217666</v>
      </c>
      <c r="CJ72" s="56">
        <v>15019</v>
      </c>
      <c r="CK72" s="132">
        <v>2.8999999999999998E-3</v>
      </c>
      <c r="CL72" s="56">
        <v>4883413</v>
      </c>
      <c r="CM72" s="56">
        <v>16984</v>
      </c>
      <c r="CN72" s="132">
        <v>3.5000000000000001E-3</v>
      </c>
      <c r="CO72" s="56">
        <v>4429567</v>
      </c>
      <c r="CP72" s="56">
        <v>20610</v>
      </c>
      <c r="CQ72" s="132">
        <v>4.6999999999999993E-3</v>
      </c>
      <c r="CS72" s="46" t="s">
        <v>248</v>
      </c>
      <c r="CT72" s="56">
        <v>3974936</v>
      </c>
      <c r="CU72" s="56">
        <v>29514</v>
      </c>
      <c r="CV72" s="132">
        <v>7.4000000000000003E-3</v>
      </c>
      <c r="CW72" s="56">
        <v>2035821</v>
      </c>
      <c r="CX72" s="56">
        <v>25583</v>
      </c>
      <c r="CY72" s="132">
        <v>1.26E-2</v>
      </c>
    </row>
    <row r="73" spans="1:103" ht="14.4" thickTop="1" x14ac:dyDescent="0.3">
      <c r="Q73" s="67">
        <f>Q72/P72-1</f>
        <v>-2.6554410519355809E-2</v>
      </c>
      <c r="R73" s="67">
        <f t="shared" ref="R73:U73" si="146">R72/Q72-1</f>
        <v>-7.3629960154212748E-2</v>
      </c>
      <c r="S73" s="67">
        <f t="shared" si="146"/>
        <v>9.0580755595424334E-2</v>
      </c>
      <c r="T73" s="67">
        <f t="shared" si="146"/>
        <v>9.0391628994118012E-2</v>
      </c>
      <c r="U73" s="67">
        <f t="shared" si="146"/>
        <v>3.6702118339020817E-2</v>
      </c>
      <c r="AX73" s="46" t="s">
        <v>204</v>
      </c>
      <c r="AY73" s="56">
        <v>12443437</v>
      </c>
      <c r="AZ73" s="56">
        <v>107442</v>
      </c>
      <c r="BA73" s="132">
        <v>8.6E-3</v>
      </c>
      <c r="BB73" s="56">
        <v>12428025</v>
      </c>
      <c r="BC73" s="56">
        <v>15041</v>
      </c>
      <c r="BD73" s="132">
        <v>1.1999999999999999E-3</v>
      </c>
      <c r="BE73" s="56">
        <v>9881284</v>
      </c>
      <c r="BF73" s="124"/>
      <c r="BG73" s="56">
        <v>42720</v>
      </c>
      <c r="BH73" s="132">
        <v>4.3E-3</v>
      </c>
      <c r="BL73" s="126" t="s">
        <v>176</v>
      </c>
      <c r="BM73" s="130">
        <f>BM72/SUM(BM72,BM75)</f>
        <v>0.7086415622684451</v>
      </c>
      <c r="BN73" s="131"/>
      <c r="BO73" s="128"/>
      <c r="BP73" s="130">
        <f>BP72/SUM(BP72,BP75)</f>
        <v>0.66628185663008421</v>
      </c>
      <c r="BQ73" s="131"/>
      <c r="BR73" s="128"/>
      <c r="BS73" s="130">
        <f>BS72/SUM(BS72,BS75)</f>
        <v>0.65509847462701343</v>
      </c>
      <c r="BT73" s="131"/>
      <c r="BU73" s="128"/>
      <c r="BW73" s="126" t="s">
        <v>176</v>
      </c>
      <c r="BX73" s="130">
        <f>BX72/SUM(BX72,BX75)</f>
        <v>0.6712034703637999</v>
      </c>
      <c r="BY73" s="131"/>
      <c r="BZ73" s="128"/>
      <c r="CA73" s="130">
        <f>CA72/SUM(CA72,CA75)</f>
        <v>0.69216558728975441</v>
      </c>
      <c r="CB73" s="131"/>
      <c r="CC73" s="128"/>
      <c r="CD73" s="130">
        <f>CD72/SUM(CD72,CD75)</f>
        <v>0.702054056740266</v>
      </c>
      <c r="CE73" s="131"/>
      <c r="CF73" s="128"/>
      <c r="CH73" s="46" t="s">
        <v>249</v>
      </c>
      <c r="CI73" s="56">
        <v>1546188</v>
      </c>
      <c r="CJ73" s="56">
        <v>2961</v>
      </c>
      <c r="CK73" s="132">
        <v>1.9E-3</v>
      </c>
      <c r="CL73" s="56">
        <v>1267059</v>
      </c>
      <c r="CM73" s="56">
        <v>2795</v>
      </c>
      <c r="CN73" s="132">
        <v>2.2000000000000001E-3</v>
      </c>
      <c r="CO73" s="56">
        <v>1045546</v>
      </c>
      <c r="CP73" s="56">
        <v>2988</v>
      </c>
      <c r="CQ73" s="132">
        <v>2.8999999999999998E-3</v>
      </c>
      <c r="CS73" s="46" t="s">
        <v>249</v>
      </c>
      <c r="CT73" s="56">
        <v>967953</v>
      </c>
      <c r="CU73" s="56">
        <v>3986</v>
      </c>
      <c r="CV73" s="132">
        <v>4.0999999999999986E-3</v>
      </c>
      <c r="CW73" s="56">
        <v>506706</v>
      </c>
      <c r="CX73" s="56">
        <v>3322</v>
      </c>
      <c r="CY73" s="132">
        <v>6.6E-3</v>
      </c>
    </row>
    <row r="74" spans="1:103" x14ac:dyDescent="0.3">
      <c r="S74" s="167">
        <f>(U72/P72)^(1/5) -1</f>
        <v>2.1405286795975087E-2</v>
      </c>
      <c r="AX74" s="46" t="s">
        <v>205</v>
      </c>
      <c r="AY74" s="56">
        <v>2901940</v>
      </c>
      <c r="AZ74" s="56">
        <v>8550</v>
      </c>
      <c r="BA74" s="132">
        <v>2.8999999999999998E-3</v>
      </c>
      <c r="BB74" s="56">
        <v>2746933</v>
      </c>
      <c r="BC74" s="56">
        <v>7496</v>
      </c>
      <c r="BD74" s="132">
        <v>2.7000000000000001E-3</v>
      </c>
      <c r="BE74" s="56">
        <v>2234913</v>
      </c>
      <c r="BF74" s="124"/>
      <c r="BG74" s="56">
        <v>6398</v>
      </c>
      <c r="BH74" s="132">
        <v>2.8999999999999998E-3</v>
      </c>
      <c r="BL74" s="126" t="s">
        <v>224</v>
      </c>
      <c r="BM74" s="145">
        <f>BM72/BM91</f>
        <v>0.96726455842015135</v>
      </c>
      <c r="BN74" s="131" t="s">
        <v>235</v>
      </c>
      <c r="BO74" s="128">
        <f>SUM(BN64:BN71)/SUM(BM72,BM75)</f>
        <v>1.0425313347242924E-2</v>
      </c>
      <c r="BP74" s="145">
        <f>BP72/BP91</f>
        <v>0.97495142352861708</v>
      </c>
      <c r="BQ74" s="131" t="s">
        <v>235</v>
      </c>
      <c r="BR74" s="128">
        <f>SUM(BQ64:BQ71)/SUM(BP72,BP75)</f>
        <v>7.0644068902402744E-3</v>
      </c>
      <c r="BS74" s="145">
        <f>BS72/BS91</f>
        <v>0.9644111965215173</v>
      </c>
      <c r="BT74" s="131" t="s">
        <v>235</v>
      </c>
      <c r="BU74" s="128">
        <f>SUM(BT64:BT71)/SUM(BS72,BS75)</f>
        <v>3.7772392379706804E-3</v>
      </c>
      <c r="BW74" s="126" t="s">
        <v>224</v>
      </c>
      <c r="BX74" s="145">
        <f>BX72/BX90</f>
        <v>0.9590662228196597</v>
      </c>
      <c r="BY74" s="131" t="s">
        <v>235</v>
      </c>
      <c r="BZ74" s="128">
        <f>SUM(BY64:BY71)/SUM(BX72,BX75)</f>
        <v>2.9549821327151298E-3</v>
      </c>
      <c r="CA74" s="145">
        <f>CA72/CA90</f>
        <v>0.94918788554631461</v>
      </c>
      <c r="CB74" s="131" t="s">
        <v>235</v>
      </c>
      <c r="CC74" s="128">
        <f>SUM(CB64:CB71)/SUM(CA72,CA75)</f>
        <v>2.8539424435850844E-3</v>
      </c>
      <c r="CD74" s="145">
        <f>CD72/CD90</f>
        <v>0.91254056474269774</v>
      </c>
      <c r="CE74" s="131" t="s">
        <v>235</v>
      </c>
      <c r="CF74" s="128">
        <f>SUM(CE64:CE71)/SUM(CD72,CD75)</f>
        <v>2.8546680749800459E-3</v>
      </c>
      <c r="CH74" s="46" t="s">
        <v>206</v>
      </c>
      <c r="CI74" s="56">
        <v>5964017</v>
      </c>
      <c r="CJ74" s="56">
        <v>41960</v>
      </c>
      <c r="CK74" s="132">
        <v>6.9999999999999993E-3</v>
      </c>
      <c r="CL74" s="56">
        <v>6435102</v>
      </c>
      <c r="CM74" s="56">
        <v>52953</v>
      </c>
      <c r="CN74" s="132">
        <v>8.199999999999999E-3</v>
      </c>
      <c r="CO74" s="56">
        <v>7423695</v>
      </c>
      <c r="CP74" s="56">
        <v>80503</v>
      </c>
      <c r="CQ74" s="132">
        <v>1.0800000000000001E-2</v>
      </c>
      <c r="CS74" s="46" t="s">
        <v>206</v>
      </c>
      <c r="CT74" s="56">
        <v>6851461</v>
      </c>
      <c r="CU74" s="56">
        <v>80888</v>
      </c>
      <c r="CV74" s="132">
        <v>1.18E-2</v>
      </c>
      <c r="CW74" s="56">
        <v>5037122</v>
      </c>
      <c r="CX74" s="56">
        <v>99065</v>
      </c>
      <c r="CY74" s="132">
        <v>1.9699999999999999E-2</v>
      </c>
    </row>
    <row r="75" spans="1:103" x14ac:dyDescent="0.3">
      <c r="P75" s="30">
        <f>P57*(1+13.5%)</f>
        <v>2238662.6993724997</v>
      </c>
      <c r="AX75" s="46" t="s">
        <v>206</v>
      </c>
      <c r="AY75" s="56">
        <v>9473744</v>
      </c>
      <c r="AZ75" s="56">
        <v>106038</v>
      </c>
      <c r="BA75" s="132">
        <v>1.12E-2</v>
      </c>
      <c r="BB75" s="56">
        <v>8493511</v>
      </c>
      <c r="BC75" s="56">
        <v>33599</v>
      </c>
      <c r="BD75" s="132">
        <v>4.0000000000000001E-3</v>
      </c>
      <c r="BE75" s="56">
        <v>9465608</v>
      </c>
      <c r="BF75" s="124"/>
      <c r="BG75" s="56">
        <v>111411</v>
      </c>
      <c r="BH75" s="132">
        <v>1.18E-2</v>
      </c>
      <c r="BL75" s="126" t="s">
        <v>220</v>
      </c>
      <c r="BM75" s="131">
        <v>10502618</v>
      </c>
      <c r="BN75" s="131"/>
      <c r="BO75" s="128"/>
      <c r="BP75" s="131">
        <v>11089537</v>
      </c>
      <c r="BQ75" s="131"/>
      <c r="BR75" s="128"/>
      <c r="BS75" s="131">
        <v>10627718</v>
      </c>
      <c r="BT75" s="131"/>
      <c r="BU75" s="128"/>
      <c r="BW75" s="126" t="s">
        <v>212</v>
      </c>
      <c r="BX75" s="131">
        <v>9371481</v>
      </c>
      <c r="BY75" s="129"/>
      <c r="BZ75" s="129"/>
      <c r="CA75" s="131">
        <v>7928460</v>
      </c>
      <c r="CB75" s="129"/>
      <c r="CC75" s="129"/>
      <c r="CD75" s="131">
        <v>6834871</v>
      </c>
      <c r="CE75" s="131"/>
      <c r="CF75" s="128"/>
      <c r="CH75" s="126" t="s">
        <v>219</v>
      </c>
      <c r="CI75" s="131">
        <f>SUM(CI71:CI74)</f>
        <v>14215715</v>
      </c>
      <c r="CJ75" s="131"/>
      <c r="CK75" s="130">
        <f>SUM(CJ71:CJ74)/CI75</f>
        <v>4.4666061467889583E-3</v>
      </c>
      <c r="CL75" s="131">
        <f>SUM(CL71:CL74)</f>
        <v>13645091</v>
      </c>
      <c r="CM75" s="131"/>
      <c r="CN75" s="130">
        <f>SUM(CM71:CM74)/CL75</f>
        <v>5.562073569168575E-3</v>
      </c>
      <c r="CO75" s="131">
        <f>SUM(CO71:CO74)</f>
        <v>13752887</v>
      </c>
      <c r="CP75" s="131"/>
      <c r="CQ75" s="130">
        <f>SUM(CP71:CP74)/CO75</f>
        <v>7.7881829466060473E-3</v>
      </c>
      <c r="CS75" s="126" t="s">
        <v>219</v>
      </c>
      <c r="CT75" s="131">
        <f>SUM(CT71:CT74)</f>
        <v>12471879</v>
      </c>
      <c r="CU75" s="131"/>
      <c r="CV75" s="130">
        <f>SUM(CU71:CU74)/CT75</f>
        <v>9.3600170431416153E-3</v>
      </c>
      <c r="CW75" s="131">
        <f>SUM(CW71:CW74)</f>
        <v>7978268</v>
      </c>
      <c r="CX75" s="131"/>
      <c r="CY75" s="130">
        <f>SUM(CX71:CX74)/CW75</f>
        <v>1.6228710291506878E-2</v>
      </c>
    </row>
    <row r="76" spans="1:103" x14ac:dyDescent="0.3">
      <c r="AX76" s="46"/>
      <c r="AY76" s="56"/>
      <c r="AZ76" s="56"/>
      <c r="BA76" s="132"/>
      <c r="BB76" s="56"/>
      <c r="BC76" s="56"/>
      <c r="BD76" s="132"/>
      <c r="BE76" s="56"/>
      <c r="BF76" s="124"/>
      <c r="BG76" s="56"/>
      <c r="BH76" s="132"/>
      <c r="BL76" s="126"/>
      <c r="BM76" s="131"/>
      <c r="BN76" s="131"/>
      <c r="BO76" s="128"/>
      <c r="BP76" s="131"/>
      <c r="BQ76" s="131"/>
      <c r="BR76" s="128"/>
      <c r="BS76" s="131"/>
      <c r="BT76" s="131"/>
      <c r="BU76" s="128"/>
      <c r="BW76" s="126"/>
      <c r="BX76" s="131"/>
      <c r="BY76" s="129"/>
      <c r="BZ76" s="129"/>
      <c r="CA76" s="131"/>
      <c r="CB76" s="129"/>
      <c r="CC76" s="129"/>
      <c r="CD76" s="131"/>
      <c r="CE76" s="131"/>
      <c r="CF76" s="128"/>
      <c r="CH76" s="126"/>
      <c r="CI76" s="131"/>
      <c r="CJ76" s="131"/>
      <c r="CK76" s="130"/>
      <c r="CL76" s="131"/>
      <c r="CM76" s="131"/>
      <c r="CN76" s="130"/>
      <c r="CO76" s="131"/>
      <c r="CP76" s="131"/>
      <c r="CQ76" s="130"/>
      <c r="CS76" s="126"/>
      <c r="CT76" s="131"/>
      <c r="CU76" s="131"/>
      <c r="CV76" s="130"/>
      <c r="CW76" s="131"/>
      <c r="CX76" s="131"/>
      <c r="CY76" s="130"/>
    </row>
    <row r="77" spans="1:103" x14ac:dyDescent="0.3">
      <c r="AX77" s="46"/>
      <c r="AY77" s="56"/>
      <c r="AZ77" s="56"/>
      <c r="BA77" s="132"/>
      <c r="BB77" s="56"/>
      <c r="BC77" s="56"/>
      <c r="BD77" s="132"/>
      <c r="BE77" s="56"/>
      <c r="BF77" s="124"/>
      <c r="BG77" s="56"/>
      <c r="BH77" s="132"/>
      <c r="BL77" s="126"/>
      <c r="BM77" s="131"/>
      <c r="BN77" s="131"/>
      <c r="BO77" s="128"/>
      <c r="BP77" s="131"/>
      <c r="BQ77" s="131"/>
      <c r="BR77" s="128"/>
      <c r="BS77" s="131"/>
      <c r="BT77" s="131"/>
      <c r="BU77" s="128"/>
      <c r="BW77" s="126"/>
      <c r="BX77" s="131"/>
      <c r="BY77" s="129"/>
      <c r="BZ77" s="129"/>
      <c r="CA77" s="131"/>
      <c r="CB77" s="129"/>
      <c r="CC77" s="129"/>
      <c r="CD77" s="131"/>
      <c r="CE77" s="131"/>
      <c r="CF77" s="128"/>
      <c r="CH77" s="126"/>
      <c r="CI77" s="131"/>
      <c r="CJ77" s="131"/>
      <c r="CK77" s="130"/>
      <c r="CL77" s="131"/>
      <c r="CM77" s="131"/>
      <c r="CN77" s="130"/>
      <c r="CO77" s="131"/>
      <c r="CP77" s="131"/>
      <c r="CQ77" s="130"/>
      <c r="CS77" s="126"/>
      <c r="CT77" s="131"/>
      <c r="CU77" s="131"/>
      <c r="CV77" s="130"/>
      <c r="CW77" s="131"/>
      <c r="CX77" s="131"/>
      <c r="CY77" s="130"/>
    </row>
    <row r="78" spans="1:103" x14ac:dyDescent="0.3">
      <c r="AX78" s="126" t="s">
        <v>219</v>
      </c>
      <c r="AY78" s="131">
        <f>SUM(AY71:AY75)</f>
        <v>31515321</v>
      </c>
      <c r="AZ78" s="131">
        <f>SUM(AZ71:AZ75)</f>
        <v>251838</v>
      </c>
      <c r="BA78" s="128">
        <f>AZ78/AY78</f>
        <v>7.9909704870212168E-3</v>
      </c>
      <c r="BB78" s="131">
        <f>SUM(BB71:BB75)</f>
        <v>30212286</v>
      </c>
      <c r="BC78" s="131">
        <f>SUM(BC71:BC75)</f>
        <v>69159</v>
      </c>
      <c r="BD78" s="128">
        <f>BC78/BB78</f>
        <v>2.2891018574364083E-3</v>
      </c>
      <c r="BE78" s="131">
        <f>SUM(BE71:BE75)</f>
        <v>26939739</v>
      </c>
      <c r="BF78" s="131">
        <f>SUM(BF71:BF75)</f>
        <v>0</v>
      </c>
      <c r="BG78" s="131">
        <f>SUM(BG71:BG75)</f>
        <v>184742</v>
      </c>
      <c r="BH78" s="130">
        <f>BG78/BE78</f>
        <v>6.8576017013379379E-3</v>
      </c>
      <c r="BL78" s="126" t="s">
        <v>176</v>
      </c>
      <c r="BM78" s="130">
        <f>1-BM73</f>
        <v>0.2913584377315549</v>
      </c>
      <c r="BO78" s="128"/>
      <c r="BP78" s="130">
        <f>1-BP73</f>
        <v>0.33371814336991579</v>
      </c>
      <c r="BQ78" s="131"/>
      <c r="BR78" s="128"/>
      <c r="BS78" s="130">
        <f>1-BS73</f>
        <v>0.34490152537298657</v>
      </c>
      <c r="BT78" s="131"/>
      <c r="BU78" s="128"/>
      <c r="BW78" s="46" t="s">
        <v>207</v>
      </c>
      <c r="BX78" s="56">
        <v>25591</v>
      </c>
      <c r="BY78" s="56">
        <v>713</v>
      </c>
      <c r="BZ78" s="132">
        <v>2.7900000000000001E-2</v>
      </c>
      <c r="CA78" s="56">
        <v>4797</v>
      </c>
      <c r="CB78" s="56">
        <v>58</v>
      </c>
      <c r="CC78" s="132">
        <v>1.21E-2</v>
      </c>
      <c r="CD78" s="56">
        <v>888</v>
      </c>
      <c r="CE78" s="56">
        <v>0</v>
      </c>
      <c r="CF78" s="133">
        <v>0</v>
      </c>
      <c r="CH78" s="126" t="s">
        <v>176</v>
      </c>
      <c r="CI78" s="130">
        <f>CI75/SUM(CI75,CI82)</f>
        <v>0.73294252936855864</v>
      </c>
      <c r="CJ78" s="131"/>
      <c r="CK78" s="128"/>
      <c r="CL78" s="130">
        <f>CL75/SUM(CL75,CL82)</f>
        <v>0.77760329389304816</v>
      </c>
      <c r="CM78" s="131"/>
      <c r="CN78" s="128"/>
      <c r="CO78" s="130">
        <f>CO75/SUM(CO75,CO82)</f>
        <v>0.81664755023911173</v>
      </c>
      <c r="CP78" s="131"/>
      <c r="CQ78" s="128"/>
      <c r="CS78" s="126" t="s">
        <v>176</v>
      </c>
      <c r="CT78" s="130">
        <f>CT75/SUM(CT75,CT82)</f>
        <v>0.83756191366487598</v>
      </c>
      <c r="CU78" s="131"/>
      <c r="CV78" s="128"/>
      <c r="CW78" s="130">
        <f>CW75/SUM(CW75,CW82)</f>
        <v>0.84532215514096587</v>
      </c>
      <c r="CX78" s="131"/>
      <c r="CY78" s="128"/>
    </row>
    <row r="79" spans="1:103" x14ac:dyDescent="0.3">
      <c r="AX79" s="126"/>
      <c r="AY79" s="131"/>
      <c r="AZ79" s="131"/>
      <c r="BA79" s="128"/>
      <c r="BB79" s="131"/>
      <c r="BC79" s="131"/>
      <c r="BD79" s="128"/>
      <c r="BE79" s="131"/>
      <c r="BF79" s="131"/>
      <c r="BG79" s="131"/>
      <c r="BH79" s="130"/>
      <c r="BL79" s="126"/>
      <c r="BM79" s="130"/>
      <c r="BO79" s="128"/>
      <c r="BP79" s="130"/>
      <c r="BQ79" s="131"/>
      <c r="BR79" s="128"/>
      <c r="BS79" s="130"/>
      <c r="BT79" s="131"/>
      <c r="BU79" s="128"/>
      <c r="BW79" s="46"/>
      <c r="BX79" s="56"/>
      <c r="BY79" s="56"/>
      <c r="BZ79" s="132"/>
      <c r="CA79" s="56"/>
      <c r="CB79" s="56"/>
      <c r="CC79" s="132"/>
      <c r="CD79" s="56"/>
      <c r="CE79" s="56"/>
      <c r="CF79" s="133"/>
      <c r="CH79" s="126"/>
      <c r="CI79" s="130"/>
      <c r="CJ79" s="131"/>
      <c r="CK79" s="128"/>
      <c r="CL79" s="130"/>
      <c r="CM79" s="131"/>
      <c r="CN79" s="128"/>
      <c r="CO79" s="130"/>
      <c r="CP79" s="131"/>
      <c r="CQ79" s="128"/>
      <c r="CS79" s="126"/>
      <c r="CT79" s="130"/>
      <c r="CU79" s="131"/>
      <c r="CV79" s="128"/>
      <c r="CW79" s="130"/>
      <c r="CX79" s="131"/>
      <c r="CY79" s="128"/>
    </row>
    <row r="80" spans="1:103" x14ac:dyDescent="0.3">
      <c r="AX80" s="126"/>
      <c r="AY80" s="131"/>
      <c r="AZ80" s="131"/>
      <c r="BA80" s="128"/>
      <c r="BB80" s="131"/>
      <c r="BC80" s="131"/>
      <c r="BD80" s="128"/>
      <c r="BE80" s="131"/>
      <c r="BF80" s="131"/>
      <c r="BG80" s="131"/>
      <c r="BH80" s="130"/>
      <c r="BL80" s="126"/>
      <c r="BM80" s="130"/>
      <c r="BO80" s="128"/>
      <c r="BP80" s="130"/>
      <c r="BQ80" s="131"/>
      <c r="BR80" s="128"/>
      <c r="BS80" s="130"/>
      <c r="BT80" s="131"/>
      <c r="BU80" s="128"/>
      <c r="BW80" s="46"/>
      <c r="BX80" s="56"/>
      <c r="BY80" s="56"/>
      <c r="BZ80" s="132"/>
      <c r="CA80" s="56"/>
      <c r="CB80" s="56"/>
      <c r="CC80" s="132"/>
      <c r="CD80" s="56"/>
      <c r="CE80" s="56"/>
      <c r="CF80" s="133"/>
      <c r="CH80" s="126"/>
      <c r="CI80" s="130"/>
      <c r="CJ80" s="131"/>
      <c r="CK80" s="128"/>
      <c r="CL80" s="130"/>
      <c r="CM80" s="131"/>
      <c r="CN80" s="128"/>
      <c r="CO80" s="130"/>
      <c r="CP80" s="131"/>
      <c r="CQ80" s="128"/>
      <c r="CS80" s="126"/>
      <c r="CT80" s="130"/>
      <c r="CU80" s="131"/>
      <c r="CV80" s="128"/>
      <c r="CW80" s="130"/>
      <c r="CX80" s="131"/>
      <c r="CY80" s="128"/>
    </row>
    <row r="81" spans="49:103" x14ac:dyDescent="0.3">
      <c r="AX81" s="126" t="s">
        <v>176</v>
      </c>
      <c r="AY81" s="146">
        <f>AY78/SUM(AY78,AY84)</f>
        <v>0.58039715188215368</v>
      </c>
      <c r="AZ81" s="131"/>
      <c r="BA81" s="128"/>
      <c r="BB81" s="146">
        <f>BB78/SUM(BB78,BB84)</f>
        <v>0.58683211088807608</v>
      </c>
      <c r="BC81" s="131"/>
      <c r="BD81" s="128"/>
      <c r="BE81" s="146">
        <f>BE78/SUM(BE78,BE84)</f>
        <v>0.66088882164908269</v>
      </c>
      <c r="BF81" s="131"/>
      <c r="BG81" s="131"/>
      <c r="BH81" s="130"/>
      <c r="BL81" s="46" t="s">
        <v>207</v>
      </c>
      <c r="BM81" s="56">
        <v>44881</v>
      </c>
      <c r="BN81" s="56">
        <v>1763</v>
      </c>
      <c r="BO81" s="132">
        <v>3.9300000000000002E-2</v>
      </c>
      <c r="BP81" s="56">
        <v>32222</v>
      </c>
      <c r="BQ81" s="56">
        <v>1398</v>
      </c>
      <c r="BR81" s="132">
        <v>4.3400000000000001E-2</v>
      </c>
      <c r="BS81" s="56">
        <v>34546</v>
      </c>
      <c r="BT81" s="56">
        <v>1003</v>
      </c>
      <c r="BU81" s="132">
        <v>2.9000000000000001E-2</v>
      </c>
      <c r="BW81" s="46" t="s">
        <v>208</v>
      </c>
      <c r="BX81" s="56">
        <v>380868</v>
      </c>
      <c r="BY81" s="56">
        <v>5585</v>
      </c>
      <c r="BZ81" s="132">
        <v>1.47E-2</v>
      </c>
      <c r="CA81" s="56">
        <v>327080</v>
      </c>
      <c r="CB81" s="56">
        <v>4270</v>
      </c>
      <c r="CC81" s="132">
        <v>1.3100000000000001E-2</v>
      </c>
      <c r="CD81" s="56">
        <v>349767</v>
      </c>
      <c r="CE81" s="56">
        <v>4116</v>
      </c>
      <c r="CF81" s="132">
        <v>1.18E-2</v>
      </c>
      <c r="CH81" s="126" t="s">
        <v>224</v>
      </c>
      <c r="CI81" s="145">
        <f>CI75/CI93</f>
        <v>0.90583879480243545</v>
      </c>
      <c r="CJ81" s="131" t="s">
        <v>235</v>
      </c>
      <c r="CK81" s="128">
        <f>SUM(CJ71:CJ74)/SUM(CI75,CI82)</f>
        <v>3.2737656069206506E-3</v>
      </c>
      <c r="CL81" s="145">
        <f>CL75/CL93</f>
        <v>0.89682228636826733</v>
      </c>
      <c r="CM81" s="131" t="s">
        <v>235</v>
      </c>
      <c r="CN81" s="128">
        <f>SUM(CM71:CM74)/SUM(CL75,CL82)</f>
        <v>4.3250867282609469E-3</v>
      </c>
      <c r="CO81" s="145">
        <f>CO75/CO93</f>
        <v>0.87442876023828553</v>
      </c>
      <c r="CP81" s="131" t="s">
        <v>235</v>
      </c>
      <c r="CQ81" s="128">
        <f>SUM(CP71:CP74)/SUM(CO75,CO82)</f>
        <v>6.3602005241598552E-3</v>
      </c>
      <c r="CS81" s="126" t="s">
        <v>224</v>
      </c>
      <c r="CT81" s="145">
        <f>CT75/CT93</f>
        <v>0.82423658410100142</v>
      </c>
      <c r="CU81" s="131" t="s">
        <v>235</v>
      </c>
      <c r="CV81" s="128">
        <f>SUM(CU71:CU74)/SUM(CT75,CT82)</f>
        <v>7.8395937865895441E-3</v>
      </c>
      <c r="CW81" s="145">
        <f>CW75/CW93</f>
        <v>0.75337475149997091</v>
      </c>
      <c r="CX81" s="131" t="s">
        <v>235</v>
      </c>
      <c r="CY81" s="145">
        <f>CY75/CY93</f>
        <v>0.72449599515655705</v>
      </c>
    </row>
    <row r="82" spans="49:103" x14ac:dyDescent="0.3">
      <c r="AX82" s="126" t="s">
        <v>224</v>
      </c>
      <c r="AY82" s="130">
        <f>AY78/AY96</f>
        <v>0.97501997355175041</v>
      </c>
      <c r="AZ82" s="131"/>
      <c r="BA82" s="128"/>
      <c r="BB82" s="130">
        <f>BB78/BB96</f>
        <v>0.97216075484163622</v>
      </c>
      <c r="BC82" s="131"/>
      <c r="BD82" s="128"/>
      <c r="BE82" s="130">
        <f>BE78/BE96</f>
        <v>0.93546356957397137</v>
      </c>
      <c r="BF82" s="131"/>
      <c r="BG82" s="131"/>
      <c r="BH82" s="130"/>
      <c r="BL82" s="46" t="s">
        <v>208</v>
      </c>
      <c r="BM82" s="56">
        <v>592257</v>
      </c>
      <c r="BN82" s="56">
        <v>16697</v>
      </c>
      <c r="BO82" s="132">
        <v>2.8199999999999999E-2</v>
      </c>
      <c r="BP82" s="56">
        <v>327435</v>
      </c>
      <c r="BQ82" s="56">
        <v>10447</v>
      </c>
      <c r="BR82" s="132">
        <v>3.1899999999999998E-2</v>
      </c>
      <c r="BS82" s="56">
        <v>391480</v>
      </c>
      <c r="BT82" s="56">
        <v>7751</v>
      </c>
      <c r="BU82" s="132">
        <v>1.9800000000000002E-2</v>
      </c>
      <c r="BW82" s="46" t="s">
        <v>209</v>
      </c>
      <c r="BX82" s="56">
        <v>211475</v>
      </c>
      <c r="BY82" s="56">
        <v>9304</v>
      </c>
      <c r="BZ82" s="132">
        <v>4.3999999999999997E-2</v>
      </c>
      <c r="CA82" s="56">
        <v>404096</v>
      </c>
      <c r="CB82" s="56">
        <v>20907</v>
      </c>
      <c r="CC82" s="132">
        <v>5.1700000000000003E-2</v>
      </c>
      <c r="CD82" s="56">
        <v>955147</v>
      </c>
      <c r="CE82" s="56">
        <v>38395</v>
      </c>
      <c r="CF82" s="132">
        <v>4.0199999999999993E-2</v>
      </c>
      <c r="CH82" s="126" t="s">
        <v>212</v>
      </c>
      <c r="CI82" s="131">
        <v>5179687</v>
      </c>
      <c r="CJ82" s="129"/>
      <c r="CK82" s="129"/>
      <c r="CL82" s="131">
        <v>3902534</v>
      </c>
      <c r="CM82" s="129"/>
      <c r="CN82" s="129"/>
      <c r="CO82" s="131">
        <v>3087777</v>
      </c>
      <c r="CP82" s="129"/>
      <c r="CQ82" s="129"/>
      <c r="CS82" s="126" t="s">
        <v>212</v>
      </c>
      <c r="CT82" s="131">
        <v>2418816</v>
      </c>
      <c r="CU82" s="129"/>
      <c r="CV82" s="129"/>
      <c r="CW82" s="131">
        <v>1459871</v>
      </c>
      <c r="CX82" s="129"/>
      <c r="CY82" s="129"/>
    </row>
    <row r="83" spans="49:103" x14ac:dyDescent="0.3">
      <c r="AX83" s="126"/>
      <c r="AY83" s="130"/>
      <c r="AZ83" s="131"/>
      <c r="BA83" s="128"/>
      <c r="BB83" s="130"/>
      <c r="BC83" s="131"/>
      <c r="BD83" s="128"/>
      <c r="BE83" s="130"/>
      <c r="BF83" s="131"/>
      <c r="BG83" s="131"/>
      <c r="BH83" s="130"/>
      <c r="BL83" s="46"/>
      <c r="BM83" s="56"/>
      <c r="BN83" s="56"/>
      <c r="BO83" s="132"/>
      <c r="BP83" s="56"/>
      <c r="BQ83" s="56"/>
      <c r="BR83" s="132"/>
      <c r="BS83" s="56"/>
      <c r="BT83" s="56"/>
      <c r="BU83" s="132"/>
      <c r="BW83" s="46"/>
      <c r="BX83" s="56"/>
      <c r="BY83" s="56"/>
      <c r="BZ83" s="132"/>
      <c r="CA83" s="56"/>
      <c r="CB83" s="56"/>
      <c r="CC83" s="132"/>
      <c r="CD83" s="56"/>
      <c r="CE83" s="56"/>
      <c r="CF83" s="132"/>
      <c r="CH83" s="126"/>
      <c r="CI83" s="131"/>
      <c r="CJ83" s="129"/>
      <c r="CK83" s="129"/>
      <c r="CL83" s="131"/>
      <c r="CM83" s="129"/>
      <c r="CN83" s="129"/>
      <c r="CO83" s="131"/>
      <c r="CP83" s="129"/>
      <c r="CQ83" s="129"/>
      <c r="CS83" s="126"/>
      <c r="CT83" s="131"/>
      <c r="CU83" s="129"/>
      <c r="CV83" s="129"/>
      <c r="CW83" s="131"/>
      <c r="CX83" s="129"/>
      <c r="CY83" s="129"/>
    </row>
    <row r="84" spans="49:103" x14ac:dyDescent="0.3">
      <c r="AX84" s="126" t="s">
        <v>220</v>
      </c>
      <c r="AY84" s="131">
        <f>AY100</f>
        <v>22784258</v>
      </c>
      <c r="AZ84" s="131">
        <v>0</v>
      </c>
      <c r="BA84" s="128">
        <v>0</v>
      </c>
      <c r="BB84" s="131">
        <f>BB100</f>
        <v>21271410</v>
      </c>
      <c r="BC84" s="131">
        <v>0</v>
      </c>
      <c r="BD84" s="128">
        <v>0</v>
      </c>
      <c r="BE84" s="131">
        <f>BE100</f>
        <v>13823152</v>
      </c>
      <c r="BF84" s="129"/>
      <c r="BG84" s="131">
        <v>0</v>
      </c>
      <c r="BH84" s="128">
        <v>0</v>
      </c>
      <c r="BL84" s="46" t="s">
        <v>209</v>
      </c>
      <c r="BM84" s="56">
        <v>74926</v>
      </c>
      <c r="BN84" s="56">
        <v>13582</v>
      </c>
      <c r="BO84" s="132">
        <v>0.18129999999999999</v>
      </c>
      <c r="BP84" s="56">
        <v>50000</v>
      </c>
      <c r="BQ84" s="56">
        <v>12110</v>
      </c>
      <c r="BR84" s="132">
        <v>0.2422</v>
      </c>
      <c r="BS84" s="56">
        <v>140000</v>
      </c>
      <c r="BT84" s="56">
        <v>9476</v>
      </c>
      <c r="BU84" s="132">
        <v>6.7699999999999996E-2</v>
      </c>
      <c r="BW84" s="126" t="s">
        <v>225</v>
      </c>
      <c r="BX84" s="131">
        <f>SUM(BX78:BX82)</f>
        <v>617934</v>
      </c>
      <c r="BY84" s="131"/>
      <c r="BZ84" s="130">
        <f>SUM(BY78:BY82)/BX84</f>
        <v>2.5248651150446489E-2</v>
      </c>
      <c r="CA84" s="131">
        <f>SUM(CA78:CA82)</f>
        <v>735973</v>
      </c>
      <c r="CB84" s="131"/>
      <c r="CC84" s="130">
        <f>SUM(CB78:CB82)/CA84</f>
        <v>3.4287942628330112E-2</v>
      </c>
      <c r="CD84" s="131">
        <f>SUM(CD78:CD82)</f>
        <v>1305802</v>
      </c>
      <c r="CE84" s="131"/>
      <c r="CF84" s="130">
        <f>SUM(CE78:CE82)/CD84</f>
        <v>3.2555471656499226E-2</v>
      </c>
      <c r="CH84" s="46" t="s">
        <v>250</v>
      </c>
      <c r="CI84" s="56">
        <v>155</v>
      </c>
      <c r="CJ84" s="56">
        <v>0</v>
      </c>
      <c r="CK84" s="56">
        <v>0</v>
      </c>
      <c r="CL84" s="56">
        <v>2975</v>
      </c>
      <c r="CM84" s="56">
        <v>4</v>
      </c>
      <c r="CN84" s="132">
        <v>1.4E-3</v>
      </c>
      <c r="CO84" s="56">
        <v>16684</v>
      </c>
      <c r="CP84" s="56">
        <v>458</v>
      </c>
      <c r="CQ84" s="132">
        <v>2.75E-2</v>
      </c>
      <c r="CS84" s="46" t="s">
        <v>257</v>
      </c>
      <c r="CT84" s="56">
        <v>871</v>
      </c>
      <c r="CU84" s="56">
        <v>2</v>
      </c>
      <c r="CV84" s="132">
        <v>2.3E-3</v>
      </c>
      <c r="CW84" s="56">
        <v>2379</v>
      </c>
      <c r="CX84" s="56">
        <v>9</v>
      </c>
      <c r="CY84" s="132">
        <v>3.7000000000000002E-3</v>
      </c>
    </row>
    <row r="85" spans="49:103" x14ac:dyDescent="0.3">
      <c r="AX85" s="126" t="s">
        <v>176</v>
      </c>
      <c r="AY85" s="146">
        <f>1-AY81</f>
        <v>0.41960284811784632</v>
      </c>
      <c r="AZ85" s="131" t="s">
        <v>222</v>
      </c>
      <c r="BA85" s="128">
        <f>AZ78/(SUM(AY78,AY84))</f>
        <v>4.6379365114414609E-3</v>
      </c>
      <c r="BB85" s="146">
        <f>1-BB81</f>
        <v>0.41316788911192392</v>
      </c>
      <c r="BC85" s="131" t="s">
        <v>222</v>
      </c>
      <c r="BD85" s="128">
        <f>BC78/(SUM(BB78,BB84))</f>
        <v>1.3433184750372233E-3</v>
      </c>
      <c r="BE85" s="146">
        <f>1-BE81</f>
        <v>0.33911117835091731</v>
      </c>
      <c r="BF85" s="124"/>
      <c r="BG85" s="131" t="s">
        <v>222</v>
      </c>
      <c r="BH85" s="128">
        <f>BG78/(SUM(BE78:BE84))</f>
        <v>4.5321121302498383E-3</v>
      </c>
      <c r="BL85" s="126" t="s">
        <v>225</v>
      </c>
      <c r="BM85" s="131">
        <f>SUM(BM81:BM84)</f>
        <v>712064</v>
      </c>
      <c r="BN85" s="131"/>
      <c r="BO85" s="130">
        <f>SUM(BN81:BN84)/BM85</f>
        <v>4.4998764156030921E-2</v>
      </c>
      <c r="BP85" s="131">
        <f>SUM(BP81:BP84)</f>
        <v>409657</v>
      </c>
      <c r="BQ85" s="131"/>
      <c r="BR85" s="130">
        <f>SUM(BQ81:BQ84)/BP85</f>
        <v>5.8475749224351101E-2</v>
      </c>
      <c r="BS85" s="131">
        <f>SUM(BS81:BS84)</f>
        <v>566026</v>
      </c>
      <c r="BT85" s="131"/>
      <c r="BU85" s="130">
        <f>SUM(BT81:BT84)/BS85</f>
        <v>3.2207001091822639E-2</v>
      </c>
      <c r="BW85" s="126" t="s">
        <v>224</v>
      </c>
      <c r="BX85" s="130">
        <f>BX84/BX90</f>
        <v>3.0978150852035258E-2</v>
      </c>
      <c r="BY85" s="131"/>
      <c r="BZ85" s="128"/>
      <c r="CA85" s="130">
        <f>CA84/CA90</f>
        <v>3.9186131689613581E-2</v>
      </c>
      <c r="CB85" s="131"/>
      <c r="CC85" s="128"/>
      <c r="CD85" s="130">
        <f>CD84/CD90</f>
        <v>7.3988821460963652E-2</v>
      </c>
      <c r="CE85" s="131"/>
      <c r="CF85" s="128"/>
      <c r="CH85" s="46" t="s">
        <v>208</v>
      </c>
      <c r="CI85" s="56">
        <v>315867</v>
      </c>
      <c r="CJ85" s="56">
        <v>4173</v>
      </c>
      <c r="CK85" s="132">
        <v>1.32E-2</v>
      </c>
      <c r="CL85" s="56">
        <v>385644</v>
      </c>
      <c r="CM85" s="56">
        <v>6248</v>
      </c>
      <c r="CN85" s="132">
        <v>1.6199999999999999E-2</v>
      </c>
      <c r="CO85" s="56">
        <v>679630</v>
      </c>
      <c r="CP85" s="56">
        <v>15461</v>
      </c>
      <c r="CQ85" s="132">
        <v>2.2700000000000001E-2</v>
      </c>
      <c r="CS85" s="46" t="s">
        <v>208</v>
      </c>
      <c r="CT85" s="56">
        <v>1324709</v>
      </c>
      <c r="CU85" s="56">
        <v>26641</v>
      </c>
      <c r="CV85" s="132">
        <v>2.01E-2</v>
      </c>
      <c r="CW85" s="56">
        <v>1333846</v>
      </c>
      <c r="CX85" s="56">
        <v>49940</v>
      </c>
      <c r="CY85" s="132">
        <v>3.7400000000000003E-2</v>
      </c>
    </row>
    <row r="86" spans="49:103" x14ac:dyDescent="0.3">
      <c r="AX86" s="46" t="s">
        <v>207</v>
      </c>
      <c r="AY86" s="56">
        <v>81719</v>
      </c>
      <c r="AZ86" s="56">
        <v>1801</v>
      </c>
      <c r="BA86" s="132">
        <v>2.1999999999999999E-2</v>
      </c>
      <c r="BB86" s="56">
        <v>1584</v>
      </c>
      <c r="BC86" s="56">
        <v>42</v>
      </c>
      <c r="BD86" s="132">
        <v>2.6499999999999999E-2</v>
      </c>
      <c r="BE86" s="56">
        <v>108398</v>
      </c>
      <c r="BF86" s="124"/>
      <c r="BG86" s="56">
        <v>1504</v>
      </c>
      <c r="BH86" s="132">
        <v>1.3899999999999999E-2</v>
      </c>
      <c r="BL86" s="126" t="s">
        <v>224</v>
      </c>
      <c r="BM86" s="130">
        <f>BM85/BM91</f>
        <v>2.6962969122488387E-2</v>
      </c>
      <c r="BN86" s="131"/>
      <c r="BO86" s="128"/>
      <c r="BP86" s="130">
        <f>BP85/BP91</f>
        <v>1.8038971615206532E-2</v>
      </c>
      <c r="BQ86" s="131"/>
      <c r="BR86" s="128"/>
      <c r="BS86" s="130">
        <f>BS85/BS91</f>
        <v>2.7042518106546926E-2</v>
      </c>
      <c r="BT86" s="131"/>
      <c r="BU86" s="128"/>
      <c r="BW86" s="126" t="s">
        <v>237</v>
      </c>
      <c r="BX86" s="131">
        <v>198589</v>
      </c>
      <c r="BY86" s="131">
        <v>5017</v>
      </c>
      <c r="BZ86" s="128">
        <v>2.53E-2</v>
      </c>
      <c r="CA86" s="131">
        <v>218353</v>
      </c>
      <c r="CB86" s="131">
        <v>4636</v>
      </c>
      <c r="CC86" s="128">
        <v>2.12E-2</v>
      </c>
      <c r="CD86" s="131">
        <v>237738</v>
      </c>
      <c r="CE86" s="131">
        <v>4823</v>
      </c>
      <c r="CF86" s="128">
        <v>2.0299999999999999E-2</v>
      </c>
      <c r="CH86" s="46" t="s">
        <v>251</v>
      </c>
      <c r="CI86" s="56">
        <v>995000</v>
      </c>
      <c r="CJ86" s="56">
        <v>41381</v>
      </c>
      <c r="CK86" s="132">
        <v>4.1599999999999998E-2</v>
      </c>
      <c r="CL86" s="56">
        <v>997938</v>
      </c>
      <c r="CM86" s="56">
        <v>46166</v>
      </c>
      <c r="CN86" s="132">
        <v>4.6300000000000001E-2</v>
      </c>
      <c r="CO86" s="56">
        <v>1051844</v>
      </c>
      <c r="CP86" s="56">
        <v>48561</v>
      </c>
      <c r="CQ86" s="132">
        <v>4.6199999999999998E-2</v>
      </c>
      <c r="CS86" s="46" t="s">
        <v>251</v>
      </c>
      <c r="CT86" s="56">
        <v>1047090</v>
      </c>
      <c r="CU86" s="56">
        <v>48993</v>
      </c>
      <c r="CV86" s="132">
        <v>4.6100000000000002E-2</v>
      </c>
      <c r="CW86" s="56">
        <v>1027665</v>
      </c>
      <c r="CX86" s="56">
        <v>49725</v>
      </c>
      <c r="CY86" s="132">
        <v>4.7699999999999992E-2</v>
      </c>
    </row>
    <row r="87" spans="49:103" x14ac:dyDescent="0.3">
      <c r="AX87" s="46"/>
      <c r="AY87" s="56"/>
      <c r="AZ87" s="56"/>
      <c r="BA87" s="132"/>
      <c r="BB87" s="56"/>
      <c r="BC87" s="56"/>
      <c r="BD87" s="132"/>
      <c r="BE87" s="56"/>
      <c r="BF87" s="124"/>
      <c r="BG87" s="56"/>
      <c r="BH87" s="132"/>
      <c r="BL87" s="126"/>
      <c r="BM87" s="130"/>
      <c r="BN87" s="131"/>
      <c r="BO87" s="128"/>
      <c r="BP87" s="130"/>
      <c r="BQ87" s="131"/>
      <c r="BR87" s="128"/>
      <c r="BS87" s="130"/>
      <c r="BT87" s="131"/>
      <c r="BU87" s="128"/>
      <c r="BW87" s="126"/>
      <c r="BX87" s="131"/>
      <c r="BY87" s="131"/>
      <c r="BZ87" s="128"/>
      <c r="CA87" s="131"/>
      <c r="CB87" s="131"/>
      <c r="CC87" s="128"/>
      <c r="CD87" s="131"/>
      <c r="CE87" s="131"/>
      <c r="CF87" s="128"/>
      <c r="CH87" s="46"/>
      <c r="CI87" s="56"/>
      <c r="CJ87" s="56"/>
      <c r="CK87" s="132"/>
      <c r="CL87" s="56"/>
      <c r="CM87" s="56"/>
      <c r="CN87" s="132"/>
      <c r="CO87" s="56"/>
      <c r="CP87" s="56"/>
      <c r="CQ87" s="132"/>
      <c r="CS87" s="46"/>
      <c r="CT87" s="56"/>
      <c r="CU87" s="56"/>
      <c r="CV87" s="132"/>
      <c r="CW87" s="56"/>
      <c r="CX87" s="56"/>
      <c r="CY87" s="132"/>
    </row>
    <row r="88" spans="49:103" x14ac:dyDescent="0.3">
      <c r="AX88" s="46"/>
      <c r="AY88" s="56"/>
      <c r="AZ88" s="56"/>
      <c r="BA88" s="132"/>
      <c r="BB88" s="56"/>
      <c r="BC88" s="56"/>
      <c r="BD88" s="132"/>
      <c r="BE88" s="56"/>
      <c r="BF88" s="124"/>
      <c r="BG88" s="56"/>
      <c r="BH88" s="132"/>
      <c r="BL88" s="126"/>
      <c r="BM88" s="130"/>
      <c r="BN88" s="131"/>
      <c r="BO88" s="128"/>
      <c r="BP88" s="130"/>
      <c r="BQ88" s="131"/>
      <c r="BR88" s="128"/>
      <c r="BS88" s="130"/>
      <c r="BT88" s="131"/>
      <c r="BU88" s="128"/>
      <c r="BW88" s="126"/>
      <c r="BX88" s="131"/>
      <c r="BY88" s="131"/>
      <c r="BZ88" s="128"/>
      <c r="CA88" s="131"/>
      <c r="CB88" s="131"/>
      <c r="CC88" s="128"/>
      <c r="CD88" s="131"/>
      <c r="CE88" s="131"/>
      <c r="CF88" s="128"/>
      <c r="CH88" s="46"/>
      <c r="CI88" s="56"/>
      <c r="CJ88" s="56"/>
      <c r="CK88" s="132"/>
      <c r="CL88" s="56"/>
      <c r="CM88" s="56"/>
      <c r="CN88" s="132"/>
      <c r="CO88" s="56"/>
      <c r="CP88" s="56"/>
      <c r="CQ88" s="132"/>
      <c r="CS88" s="46" t="s">
        <v>268</v>
      </c>
      <c r="CT88" s="56">
        <v>51312</v>
      </c>
      <c r="CU88" s="56">
        <v>2324</v>
      </c>
      <c r="CV88" s="132">
        <v>4.4699999999999997E-2</v>
      </c>
      <c r="CW88" s="56">
        <v>12311</v>
      </c>
      <c r="CX88" s="56">
        <v>162</v>
      </c>
      <c r="CY88" s="132">
        <v>1.32E-2</v>
      </c>
    </row>
    <row r="89" spans="49:103" x14ac:dyDescent="0.3">
      <c r="AX89" s="46" t="s">
        <v>208</v>
      </c>
      <c r="AY89" s="56">
        <v>105966</v>
      </c>
      <c r="AZ89" s="56">
        <v>1754</v>
      </c>
      <c r="BA89" s="132">
        <v>1.66E-2</v>
      </c>
      <c r="BB89" s="56">
        <v>404789</v>
      </c>
      <c r="BC89" s="56">
        <v>6881</v>
      </c>
      <c r="BD89" s="132">
        <v>1.7000000000000001E-2</v>
      </c>
      <c r="BE89" s="56">
        <v>664370</v>
      </c>
      <c r="BF89" s="124"/>
      <c r="BG89" s="56">
        <v>13792</v>
      </c>
      <c r="BH89" s="132">
        <v>2.0799999999999999E-2</v>
      </c>
      <c r="BL89" s="126" t="s">
        <v>226</v>
      </c>
      <c r="BM89" s="131">
        <v>152445</v>
      </c>
      <c r="BN89" s="131">
        <v>6643</v>
      </c>
      <c r="BO89" s="128">
        <v>4.36E-2</v>
      </c>
      <c r="BP89" s="131">
        <v>159185</v>
      </c>
      <c r="BQ89" s="131">
        <v>6488</v>
      </c>
      <c r="BR89" s="128">
        <v>4.0800000000000003E-2</v>
      </c>
      <c r="BS89" s="131">
        <v>178882</v>
      </c>
      <c r="BT89" s="131">
        <v>5429</v>
      </c>
      <c r="BU89" s="128">
        <v>3.0300000000000001E-2</v>
      </c>
      <c r="BW89" s="126" t="s">
        <v>224</v>
      </c>
      <c r="BX89" s="130">
        <f>BX86/BX90</f>
        <v>9.9556263283050121E-3</v>
      </c>
      <c r="BY89" s="131"/>
      <c r="BZ89" s="128"/>
      <c r="CA89" s="130">
        <f>CA86/CA90</f>
        <v>1.1625982764071771E-2</v>
      </c>
      <c r="CB89" s="131"/>
      <c r="CC89" s="128"/>
      <c r="CD89" s="130">
        <f>CD86/CD90</f>
        <v>1.347061379633863E-2</v>
      </c>
      <c r="CE89" s="131"/>
      <c r="CF89" s="128"/>
      <c r="CH89" s="126" t="s">
        <v>225</v>
      </c>
      <c r="CI89" s="131">
        <f>SUM(CI84:CI86)</f>
        <v>1311022</v>
      </c>
      <c r="CJ89" s="131"/>
      <c r="CK89" s="130">
        <f>SUM(CJ84:CJ86)/CI89</f>
        <v>3.4746937885100325E-2</v>
      </c>
      <c r="CL89" s="131">
        <f>SUM(CL84:CL86)</f>
        <v>1386557</v>
      </c>
      <c r="CM89" s="131"/>
      <c r="CN89" s="130">
        <f>SUM(CM84:CM86)/CL89</f>
        <v>3.7804432129367925E-2</v>
      </c>
      <c r="CO89" s="131">
        <f>SUM(CO84:CO86)</f>
        <v>1748158</v>
      </c>
      <c r="CP89" s="131"/>
      <c r="CQ89" s="130">
        <f>SUM(CP84:CP86)/CO89</f>
        <v>3.6884537896460158E-2</v>
      </c>
      <c r="CS89" s="126" t="s">
        <v>225</v>
      </c>
      <c r="CT89" s="131">
        <f>SUM(CT84:CT88)</f>
        <v>2423982</v>
      </c>
      <c r="CU89" s="131"/>
      <c r="CV89" s="130">
        <f>SUM(CU84:CU88)/CT89</f>
        <v>3.2161954998015663E-2</v>
      </c>
      <c r="CW89" s="131">
        <f>SUM(CW84:CW88)</f>
        <v>2376201</v>
      </c>
      <c r="CX89" s="131"/>
      <c r="CY89" s="130">
        <f>SUM(CX84:CX88)/CW89</f>
        <v>4.2014964222302741E-2</v>
      </c>
    </row>
    <row r="90" spans="49:103" x14ac:dyDescent="0.3">
      <c r="AX90" s="46" t="s">
        <v>209</v>
      </c>
      <c r="AY90" s="56">
        <v>467413</v>
      </c>
      <c r="AZ90" s="56">
        <v>14362</v>
      </c>
      <c r="BA90" s="132">
        <v>3.0700000000000002E-2</v>
      </c>
      <c r="BB90" s="56">
        <v>306845</v>
      </c>
      <c r="BC90" s="56">
        <v>7999</v>
      </c>
      <c r="BD90" s="132">
        <v>2.6100000000000002E-2</v>
      </c>
      <c r="BE90" s="56">
        <v>350849</v>
      </c>
      <c r="BF90" s="124"/>
      <c r="BG90" s="56">
        <v>11766</v>
      </c>
      <c r="BH90" s="132">
        <v>3.3500000000000002E-2</v>
      </c>
      <c r="BL90" s="126" t="s">
        <v>224</v>
      </c>
      <c r="BM90" s="130">
        <f>BM89/BM91</f>
        <v>5.772472457360212E-3</v>
      </c>
      <c r="BN90" s="131"/>
      <c r="BO90" s="128"/>
      <c r="BP90" s="130">
        <f>BP89/BP91</f>
        <v>7.0096048561763919E-3</v>
      </c>
      <c r="BQ90" s="131"/>
      <c r="BR90" s="128"/>
      <c r="BS90" s="130">
        <f>BS89/BS91</f>
        <v>8.5462853719357901E-3</v>
      </c>
      <c r="BT90" s="131"/>
      <c r="BU90" s="128"/>
      <c r="BW90" s="46" t="s">
        <v>210</v>
      </c>
      <c r="BX90" s="142">
        <v>19947414</v>
      </c>
      <c r="BY90" s="142">
        <v>104843</v>
      </c>
      <c r="BZ90" s="132">
        <v>5.3E-3</v>
      </c>
      <c r="CA90" s="142">
        <v>18781466</v>
      </c>
      <c r="CB90" s="142">
        <v>103376</v>
      </c>
      <c r="CC90" s="132">
        <v>5.5000000000000014E-3</v>
      </c>
      <c r="CD90" s="142">
        <v>17648639</v>
      </c>
      <c r="CE90" s="142">
        <v>112820</v>
      </c>
      <c r="CF90" s="132">
        <v>6.4000000000000003E-3</v>
      </c>
      <c r="CH90" s="126" t="s">
        <v>224</v>
      </c>
      <c r="CI90" s="130">
        <f>CI89/CI93</f>
        <v>8.3539560862009296E-2</v>
      </c>
      <c r="CJ90" s="131"/>
      <c r="CK90" s="128"/>
      <c r="CL90" s="130">
        <f>CL89/CL93</f>
        <v>9.1131324732090513E-2</v>
      </c>
      <c r="CM90" s="131"/>
      <c r="CN90" s="128"/>
      <c r="CO90" s="130">
        <f>CO89/CO93</f>
        <v>0.11115045391128719</v>
      </c>
      <c r="CP90" s="131"/>
      <c r="CQ90" s="128"/>
      <c r="CS90" s="126" t="s">
        <v>224</v>
      </c>
      <c r="CT90" s="130">
        <f>CT89/CT93</f>
        <v>0.16019515933423614</v>
      </c>
      <c r="CU90" s="131"/>
      <c r="CV90" s="128"/>
      <c r="CW90" s="130">
        <f>CW89/CW93</f>
        <v>0.22438076007085525</v>
      </c>
      <c r="CX90" s="131"/>
      <c r="CY90" s="128"/>
    </row>
    <row r="91" spans="49:103" x14ac:dyDescent="0.3">
      <c r="AX91" s="126" t="s">
        <v>225</v>
      </c>
      <c r="AY91" s="131">
        <f>SUM(AY86:AY90)</f>
        <v>655098</v>
      </c>
      <c r="AZ91" s="131" t="s">
        <v>227</v>
      </c>
      <c r="BA91" s="128">
        <f>SUM(AZ86:AZ90)/AY91</f>
        <v>2.7350106396294906E-2</v>
      </c>
      <c r="BB91" s="131">
        <f>SUM(BB86:BB90)</f>
        <v>713218</v>
      </c>
      <c r="BC91" s="131" t="s">
        <v>227</v>
      </c>
      <c r="BD91" s="128">
        <f>SUM(BC86:BC90)/BB91</f>
        <v>2.0922074316688587E-2</v>
      </c>
      <c r="BE91" s="131">
        <f>SUM(BE86:BE90)</f>
        <v>1123617</v>
      </c>
      <c r="BF91" s="131"/>
      <c r="BG91" s="131" t="s">
        <v>227</v>
      </c>
      <c r="BH91" s="128">
        <f>SUM(BG86:BG90)/BE91</f>
        <v>2.4084719259320569E-2</v>
      </c>
      <c r="BL91" s="122" t="s">
        <v>210</v>
      </c>
      <c r="BM91" s="140">
        <v>26408961</v>
      </c>
      <c r="BN91" s="140">
        <v>414487</v>
      </c>
      <c r="BO91" s="141">
        <v>1.5699999999999999E-2</v>
      </c>
      <c r="BP91" s="140">
        <v>22709554</v>
      </c>
      <c r="BQ91" s="140">
        <v>265195</v>
      </c>
      <c r="BR91" s="141">
        <v>1.17E-2</v>
      </c>
      <c r="BS91" s="140">
        <v>20930965</v>
      </c>
      <c r="BT91" s="140">
        <v>140050</v>
      </c>
      <c r="BU91" s="141">
        <v>6.7000000000000002E-3</v>
      </c>
      <c r="BW91" s="122" t="s">
        <v>211</v>
      </c>
      <c r="BX91" s="124"/>
      <c r="BY91" s="124"/>
      <c r="BZ91" s="124"/>
      <c r="CA91" s="124"/>
      <c r="CB91" s="124"/>
      <c r="CC91" s="124"/>
      <c r="CD91" s="124"/>
      <c r="CE91" s="124"/>
      <c r="CF91" s="124"/>
      <c r="CH91" s="126" t="s">
        <v>237</v>
      </c>
      <c r="CI91" s="131">
        <v>166690</v>
      </c>
      <c r="CJ91" s="131">
        <v>3442</v>
      </c>
      <c r="CK91" s="128">
        <v>2.06E-2</v>
      </c>
      <c r="CL91" s="131">
        <v>183285</v>
      </c>
      <c r="CM91" s="131">
        <v>3855</v>
      </c>
      <c r="CN91" s="128">
        <v>2.1000000000000001E-2</v>
      </c>
      <c r="CO91" s="131">
        <v>226808</v>
      </c>
      <c r="CP91" s="131">
        <v>5832</v>
      </c>
      <c r="CQ91" s="128">
        <v>2.5700000000000001E-2</v>
      </c>
      <c r="CS91" s="126" t="s">
        <v>237</v>
      </c>
      <c r="CT91" s="131">
        <v>235570</v>
      </c>
      <c r="CU91" s="131">
        <v>6420</v>
      </c>
      <c r="CV91" s="128">
        <v>2.69E-2</v>
      </c>
      <c r="CW91" s="131">
        <v>235570</v>
      </c>
      <c r="CX91" s="131">
        <v>7816</v>
      </c>
      <c r="CY91" s="128">
        <v>3.27E-2</v>
      </c>
    </row>
    <row r="92" spans="49:103" x14ac:dyDescent="0.3">
      <c r="AW92" s="126" t="s">
        <v>224</v>
      </c>
      <c r="AX92" s="130">
        <f>AY91/$AY$96</f>
        <v>2.0267400564754033E-2</v>
      </c>
      <c r="AY92" s="131"/>
      <c r="AZ92" s="128"/>
      <c r="BA92" s="130">
        <f>$BB$91/BB96</f>
        <v>2.2949688389903435E-2</v>
      </c>
      <c r="BB92" s="131"/>
      <c r="BC92" s="128"/>
      <c r="BD92" s="130">
        <f>$BE$91/BE96</f>
        <v>3.9016813401718441E-2</v>
      </c>
      <c r="BE92" s="131"/>
      <c r="BF92" s="128"/>
      <c r="BG92" s="128"/>
      <c r="BK92" s="122" t="s">
        <v>211</v>
      </c>
      <c r="BL92" s="122"/>
      <c r="BM92" s="122"/>
      <c r="BN92" s="124"/>
      <c r="BO92" s="124"/>
      <c r="BP92" s="124"/>
      <c r="BQ92" s="124"/>
      <c r="BR92" s="124"/>
      <c r="BS92" s="124"/>
      <c r="BT92" s="124"/>
      <c r="CD92" s="124"/>
      <c r="CE92" s="124"/>
      <c r="CG92" s="126" t="s">
        <v>224</v>
      </c>
      <c r="CH92" s="130">
        <f>CI91/CI93</f>
        <v>1.0621644335555262E-2</v>
      </c>
      <c r="CI92" s="131"/>
      <c r="CJ92" s="128"/>
      <c r="CK92" s="130">
        <f>CL91/CL93</f>
        <v>1.2046388899642213E-2</v>
      </c>
      <c r="CL92" s="131"/>
      <c r="CM92" s="128"/>
      <c r="CN92" s="130">
        <f>CO91/CO93</f>
        <v>1.4420785850427264E-2</v>
      </c>
      <c r="CO92" s="131"/>
      <c r="CP92" s="128"/>
      <c r="CR92" s="126" t="s">
        <v>224</v>
      </c>
      <c r="CS92" s="130">
        <f>CT91/CT93</f>
        <v>1.5568256564762448E-2</v>
      </c>
      <c r="CT92" s="131"/>
      <c r="CU92" s="128"/>
      <c r="CV92" s="130">
        <f>CW91/CW93</f>
        <v>2.2244488429173866E-2</v>
      </c>
      <c r="CW92" s="131"/>
      <c r="CX92" s="128"/>
    </row>
    <row r="93" spans="49:103" x14ac:dyDescent="0.3">
      <c r="AX93" s="126" t="s">
        <v>226</v>
      </c>
      <c r="AY93" s="131">
        <v>152325</v>
      </c>
      <c r="AZ93" s="131">
        <v>5595</v>
      </c>
      <c r="BA93" s="128">
        <v>3.6700000000000003E-2</v>
      </c>
      <c r="BB93" s="131">
        <v>151955</v>
      </c>
      <c r="BC93" s="131">
        <v>3082</v>
      </c>
      <c r="BD93" s="128">
        <v>2.0299999999999999E-2</v>
      </c>
      <c r="BE93" s="131">
        <v>734921</v>
      </c>
      <c r="BF93" s="131">
        <v>-7</v>
      </c>
      <c r="BG93" s="131">
        <v>6045</v>
      </c>
      <c r="BH93" s="128">
        <v>8.199999999999999E-3</v>
      </c>
      <c r="BN93" s="124"/>
      <c r="BO93" s="124"/>
      <c r="BP93" s="56">
        <v>11089537</v>
      </c>
      <c r="BQ93" s="124"/>
      <c r="BR93" s="124"/>
      <c r="BS93" s="56">
        <v>10627718</v>
      </c>
      <c r="BT93" s="124"/>
      <c r="BU93" s="124"/>
      <c r="BW93" s="46" t="s">
        <v>213</v>
      </c>
      <c r="BX93" s="56">
        <v>544549</v>
      </c>
      <c r="BY93" s="124"/>
      <c r="BZ93" s="124"/>
      <c r="CA93" s="56">
        <v>599436</v>
      </c>
      <c r="CB93" s="124"/>
      <c r="CC93" s="124"/>
      <c r="CD93" s="56">
        <v>451287</v>
      </c>
      <c r="CE93" s="124"/>
      <c r="CF93" s="124"/>
      <c r="CH93" s="46" t="s">
        <v>210</v>
      </c>
      <c r="CI93" s="142">
        <v>15693427</v>
      </c>
      <c r="CJ93" s="142">
        <v>112492</v>
      </c>
      <c r="CK93" s="132">
        <v>7.1999999999999998E-3</v>
      </c>
      <c r="CL93" s="142">
        <v>15214933</v>
      </c>
      <c r="CM93" s="142">
        <v>132168</v>
      </c>
      <c r="CN93" s="132">
        <v>8.6999999999999994E-3</v>
      </c>
      <c r="CO93" s="142">
        <v>15727853</v>
      </c>
      <c r="CP93" s="142">
        <v>177422</v>
      </c>
      <c r="CQ93" s="132">
        <v>1.1299999999999999E-2</v>
      </c>
      <c r="CS93" s="46" t="s">
        <v>210</v>
      </c>
      <c r="CT93" s="56">
        <v>15131431</v>
      </c>
      <c r="CU93" s="56">
        <v>201117</v>
      </c>
      <c r="CV93" s="132">
        <v>1.3299999999999999E-2</v>
      </c>
      <c r="CW93" s="56">
        <v>10590039</v>
      </c>
      <c r="CX93" s="56">
        <v>237129</v>
      </c>
      <c r="CY93" s="132">
        <v>2.24E-2</v>
      </c>
    </row>
    <row r="94" spans="49:103" x14ac:dyDescent="0.3">
      <c r="AX94" s="126"/>
      <c r="AY94" s="131"/>
      <c r="AZ94" s="131"/>
      <c r="BA94" s="128"/>
      <c r="BB94" s="131"/>
      <c r="BC94" s="131"/>
      <c r="BD94" s="128"/>
      <c r="BE94" s="131"/>
      <c r="BF94" s="131"/>
      <c r="BG94" s="131"/>
      <c r="BH94" s="128"/>
      <c r="BN94" s="124"/>
      <c r="BO94" s="124"/>
      <c r="BP94" s="56"/>
      <c r="BQ94" s="124"/>
      <c r="BR94" s="124"/>
      <c r="BS94" s="56"/>
      <c r="BT94" s="124"/>
      <c r="BU94" s="124"/>
      <c r="BW94" s="46"/>
      <c r="BX94" s="56"/>
      <c r="BY94" s="124"/>
      <c r="BZ94" s="124"/>
      <c r="CA94" s="56"/>
      <c r="CB94" s="124"/>
      <c r="CC94" s="124"/>
      <c r="CD94" s="56"/>
      <c r="CE94" s="124"/>
      <c r="CF94" s="124"/>
      <c r="CH94" s="46"/>
      <c r="CI94" s="142"/>
      <c r="CJ94" s="142"/>
      <c r="CK94" s="132"/>
      <c r="CL94" s="142"/>
      <c r="CM94" s="142"/>
      <c r="CN94" s="132"/>
      <c r="CO94" s="142"/>
      <c r="CP94" s="142"/>
      <c r="CQ94" s="132"/>
      <c r="CS94" s="46"/>
      <c r="CT94" s="56"/>
      <c r="CU94" s="56"/>
      <c r="CV94" s="132"/>
      <c r="CW94" s="56">
        <f>SUM(CW89,CW91,CW75)</f>
        <v>10590039</v>
      </c>
      <c r="CX94" s="56">
        <f>CW93-CW94</f>
        <v>0</v>
      </c>
      <c r="CY94" s="132"/>
    </row>
    <row r="95" spans="49:103" x14ac:dyDescent="0.3">
      <c r="AX95" s="126" t="s">
        <v>224</v>
      </c>
      <c r="AY95" s="130">
        <f>AY93/AY96</f>
        <v>4.7126258834955352E-3</v>
      </c>
      <c r="AZ95" s="131"/>
      <c r="BA95" s="128" t="s">
        <v>228</v>
      </c>
      <c r="BB95" s="130">
        <f>BB93/BB96</f>
        <v>4.8895567684603819E-3</v>
      </c>
      <c r="BC95" s="131"/>
      <c r="BD95" s="128" t="s">
        <v>228</v>
      </c>
      <c r="BE95" s="130">
        <f>BE93/BE96</f>
        <v>2.551961702431017E-2</v>
      </c>
      <c r="BF95" s="131"/>
      <c r="BG95" s="131"/>
      <c r="BH95" s="128" t="s">
        <v>228</v>
      </c>
      <c r="BL95" s="46" t="s">
        <v>213</v>
      </c>
      <c r="BM95" s="56">
        <v>812461</v>
      </c>
      <c r="BN95" s="124"/>
      <c r="BO95" s="124"/>
      <c r="BP95" s="56">
        <v>612656</v>
      </c>
      <c r="BQ95" s="124"/>
      <c r="BR95" s="124"/>
      <c r="BS95" s="56">
        <v>541717</v>
      </c>
      <c r="BT95" s="124"/>
      <c r="BU95" s="124"/>
      <c r="BW95" s="46" t="s">
        <v>214</v>
      </c>
      <c r="BX95" s="56">
        <v>3305929</v>
      </c>
      <c r="BY95" s="124"/>
      <c r="BZ95" s="124"/>
      <c r="CA95" s="56">
        <v>3019095</v>
      </c>
      <c r="CB95" s="124"/>
      <c r="CC95" s="124"/>
      <c r="CD95" s="56">
        <v>2718173</v>
      </c>
      <c r="CE95" s="124"/>
      <c r="CF95" s="124"/>
      <c r="CH95" s="46" t="s">
        <v>252</v>
      </c>
      <c r="CI95" s="124"/>
      <c r="CJ95" s="124"/>
      <c r="CK95" s="124"/>
      <c r="CL95" s="124"/>
      <c r="CM95" s="124"/>
      <c r="CN95" s="124"/>
      <c r="CO95" s="124"/>
      <c r="CP95" s="124"/>
      <c r="CQ95" s="124"/>
      <c r="CS95" s="46" t="s">
        <v>252</v>
      </c>
      <c r="CT95" s="124"/>
      <c r="CU95" s="124"/>
      <c r="CV95" s="124"/>
      <c r="CW95" s="124"/>
      <c r="CX95" s="124"/>
      <c r="CY95" s="124"/>
    </row>
    <row r="96" spans="49:103" x14ac:dyDescent="0.3">
      <c r="AX96" s="122" t="s">
        <v>210</v>
      </c>
      <c r="AY96" s="140">
        <v>32322744</v>
      </c>
      <c r="AZ96" s="140">
        <v>275350</v>
      </c>
      <c r="BA96" s="141">
        <v>8.5000000000000006E-3</v>
      </c>
      <c r="BB96" s="140">
        <v>31077459</v>
      </c>
      <c r="BC96" s="140">
        <v>87163</v>
      </c>
      <c r="BD96" s="141">
        <v>2.8E-3</v>
      </c>
      <c r="BE96" s="140">
        <v>28798277</v>
      </c>
      <c r="BF96" s="124"/>
      <c r="BG96" s="140">
        <v>217849</v>
      </c>
      <c r="BH96" s="141">
        <v>7.6E-3</v>
      </c>
      <c r="BL96" s="46" t="s">
        <v>214</v>
      </c>
      <c r="BM96" s="56">
        <v>4760845</v>
      </c>
      <c r="BN96" s="124"/>
      <c r="BO96" s="124"/>
      <c r="BP96" s="56">
        <v>4130822</v>
      </c>
      <c r="BQ96" s="124"/>
      <c r="BR96" s="124"/>
      <c r="BS96" s="56">
        <v>3687213</v>
      </c>
      <c r="BT96" s="124"/>
      <c r="BU96" s="124"/>
      <c r="BW96" s="122" t="s">
        <v>215</v>
      </c>
      <c r="BX96" s="140">
        <v>33169373</v>
      </c>
      <c r="BY96" s="124"/>
      <c r="BZ96" s="124"/>
      <c r="CA96" s="140">
        <v>30328457</v>
      </c>
      <c r="CB96" s="124"/>
      <c r="CC96" s="124"/>
      <c r="CD96" s="140">
        <v>27652970</v>
      </c>
      <c r="CE96" s="124"/>
      <c r="CF96" s="124"/>
      <c r="CH96" s="46" t="s">
        <v>212</v>
      </c>
    </row>
    <row r="97" spans="50:103" x14ac:dyDescent="0.3">
      <c r="AX97" s="122"/>
      <c r="AY97" s="140"/>
      <c r="AZ97" s="140"/>
      <c r="BA97" s="141"/>
      <c r="BB97" s="140"/>
      <c r="BC97" s="140"/>
      <c r="BD97" s="141"/>
      <c r="BE97" s="140"/>
      <c r="BF97" s="124"/>
      <c r="BG97" s="140"/>
      <c r="BH97" s="141"/>
      <c r="BL97" s="46"/>
      <c r="BM97" s="56"/>
      <c r="BN97" s="124"/>
      <c r="BO97" s="124"/>
      <c r="BP97" s="56"/>
      <c r="BQ97" s="124"/>
      <c r="BR97" s="124"/>
      <c r="BS97" s="56"/>
      <c r="BT97" s="124"/>
      <c r="BU97" s="124"/>
      <c r="BW97" s="122"/>
      <c r="BX97" s="140"/>
      <c r="BY97" s="124"/>
      <c r="BZ97" s="124"/>
      <c r="CA97" s="140"/>
      <c r="CB97" s="124"/>
      <c r="CC97" s="124"/>
      <c r="CD97" s="140"/>
      <c r="CE97" s="124"/>
      <c r="CF97" s="124"/>
      <c r="CH97" s="46"/>
    </row>
    <row r="98" spans="50:103" x14ac:dyDescent="0.3">
      <c r="AX98" s="122"/>
      <c r="AY98" s="140"/>
      <c r="AZ98" s="140"/>
      <c r="BA98" s="141"/>
      <c r="BB98" s="140"/>
      <c r="BC98" s="140"/>
      <c r="BD98" s="141"/>
      <c r="BE98" s="140"/>
      <c r="BF98" s="124"/>
      <c r="BG98" s="140"/>
      <c r="BH98" s="141"/>
      <c r="BL98" s="46"/>
      <c r="BM98" s="56"/>
      <c r="BN98" s="124"/>
      <c r="BO98" s="124"/>
      <c r="BP98" s="56"/>
      <c r="BQ98" s="124"/>
      <c r="BR98" s="124"/>
      <c r="BS98" s="56"/>
      <c r="BT98" s="124"/>
      <c r="BU98" s="124"/>
      <c r="BW98" s="122"/>
      <c r="BX98" s="140"/>
      <c r="BY98" s="124"/>
      <c r="BZ98" s="124"/>
      <c r="CA98" s="140"/>
      <c r="CB98" s="124"/>
      <c r="CC98" s="124"/>
      <c r="CD98" s="140"/>
      <c r="CE98" s="124"/>
      <c r="CF98" s="124"/>
      <c r="CH98" s="46"/>
    </row>
    <row r="99" spans="50:103" x14ac:dyDescent="0.3">
      <c r="AX99" s="122" t="s">
        <v>211</v>
      </c>
      <c r="AY99" s="122"/>
      <c r="AZ99" s="122"/>
      <c r="BA99" s="124"/>
      <c r="BB99" s="124"/>
      <c r="BC99" s="124"/>
      <c r="BD99" s="124"/>
      <c r="BE99" s="124"/>
      <c r="BF99" s="124"/>
      <c r="BG99" s="124"/>
      <c r="BH99" s="124"/>
      <c r="BL99" s="122" t="s">
        <v>215</v>
      </c>
      <c r="BM99" s="140">
        <v>42484885</v>
      </c>
      <c r="BN99" s="124"/>
      <c r="BO99" s="124"/>
      <c r="BP99" s="140">
        <v>38542569</v>
      </c>
      <c r="BQ99" s="124"/>
      <c r="BR99" s="124"/>
      <c r="BS99" s="140">
        <v>35787613</v>
      </c>
      <c r="BT99" s="124"/>
      <c r="BU99" s="124"/>
      <c r="BW99" s="46"/>
      <c r="BX99" s="124"/>
      <c r="BY99" s="124"/>
      <c r="BZ99" s="124"/>
      <c r="CA99" s="124"/>
      <c r="CB99" s="124"/>
      <c r="CC99" s="124"/>
      <c r="CD99" s="124"/>
      <c r="CE99" s="124"/>
      <c r="CF99" s="124"/>
      <c r="CH99" s="46" t="s">
        <v>253</v>
      </c>
      <c r="CI99" s="56">
        <v>343271</v>
      </c>
      <c r="CJ99" s="124"/>
      <c r="CK99" s="124"/>
      <c r="CL99" s="56">
        <v>393948</v>
      </c>
      <c r="CM99" s="124"/>
      <c r="CN99" s="124"/>
      <c r="CO99" s="56">
        <v>523529</v>
      </c>
      <c r="CP99" s="124"/>
      <c r="CQ99" s="124"/>
      <c r="CS99" s="46" t="s">
        <v>253</v>
      </c>
      <c r="CT99" s="56">
        <v>282284</v>
      </c>
      <c r="CU99" s="124"/>
      <c r="CV99" s="124"/>
      <c r="CW99" s="56">
        <v>154138</v>
      </c>
      <c r="CX99" s="124"/>
      <c r="CY99" s="124"/>
    </row>
    <row r="100" spans="50:103" x14ac:dyDescent="0.3">
      <c r="AX100" s="46" t="s">
        <v>212</v>
      </c>
      <c r="AY100" s="56">
        <v>22784258</v>
      </c>
      <c r="AZ100" s="124"/>
      <c r="BA100" s="124"/>
      <c r="BB100" s="56">
        <v>21271410</v>
      </c>
      <c r="BC100" s="124"/>
      <c r="BD100" s="124"/>
      <c r="BE100" s="56">
        <v>13823152</v>
      </c>
      <c r="BF100" s="124"/>
      <c r="BG100" s="124"/>
      <c r="BH100" s="124"/>
      <c r="BL100" s="122" t="s">
        <v>216</v>
      </c>
      <c r="BM100" s="124"/>
      <c r="BN100" s="124"/>
      <c r="BO100" s="141">
        <v>3.1E-2</v>
      </c>
      <c r="BP100" s="124"/>
      <c r="BQ100" s="124"/>
      <c r="BR100" s="141">
        <v>3.3300000000000003E-2</v>
      </c>
      <c r="BS100" s="124"/>
      <c r="BT100" s="124"/>
      <c r="BU100" s="141">
        <v>3.2199999999999999E-2</v>
      </c>
      <c r="BW100" s="122" t="s">
        <v>216</v>
      </c>
      <c r="BX100" s="124"/>
      <c r="BY100" s="124"/>
      <c r="BZ100" s="141">
        <v>3.1E-2</v>
      </c>
      <c r="CA100" s="124"/>
      <c r="CB100" s="124"/>
      <c r="CC100" s="141">
        <v>3.1600000000000003E-2</v>
      </c>
      <c r="CD100" s="124"/>
      <c r="CE100" s="124"/>
      <c r="CF100" s="141">
        <v>3.8300000000000001E-2</v>
      </c>
      <c r="CH100" s="46" t="s">
        <v>214</v>
      </c>
      <c r="CI100" s="56">
        <v>2344307</v>
      </c>
      <c r="CJ100" s="124"/>
      <c r="CK100" s="124"/>
      <c r="CL100" s="56">
        <v>2319128</v>
      </c>
      <c r="CM100" s="124"/>
      <c r="CN100" s="124"/>
      <c r="CO100" s="56">
        <v>2233962</v>
      </c>
      <c r="CP100" s="124"/>
      <c r="CQ100" s="124"/>
      <c r="CS100" s="46" t="s">
        <v>214</v>
      </c>
      <c r="CT100" s="56">
        <v>2345578</v>
      </c>
      <c r="CU100" s="124"/>
      <c r="CV100" s="124"/>
      <c r="CW100" s="56">
        <v>1634897</v>
      </c>
      <c r="CX100" s="124"/>
      <c r="CY100" s="124"/>
    </row>
    <row r="101" spans="50:103" x14ac:dyDescent="0.3">
      <c r="AX101" s="46" t="s">
        <v>213</v>
      </c>
      <c r="AY101" s="56">
        <v>1948255</v>
      </c>
      <c r="AZ101" s="124"/>
      <c r="BA101" s="124"/>
      <c r="BB101" s="56">
        <v>1343010</v>
      </c>
      <c r="BC101" s="124"/>
      <c r="BD101" s="124"/>
      <c r="BE101" s="56">
        <v>1234178</v>
      </c>
      <c r="BF101" s="124"/>
      <c r="BG101" s="124"/>
      <c r="BH101" s="124"/>
      <c r="BL101" s="122" t="s">
        <v>217</v>
      </c>
      <c r="BM101" s="124"/>
      <c r="BN101" s="140">
        <v>1467813</v>
      </c>
      <c r="BO101" s="141">
        <v>3.6400000000000002E-2</v>
      </c>
      <c r="BP101" s="124"/>
      <c r="BQ101" s="140">
        <v>1386508</v>
      </c>
      <c r="BR101" s="141">
        <v>3.78E-2</v>
      </c>
      <c r="BS101" s="124"/>
      <c r="BT101" s="140">
        <v>1185069</v>
      </c>
      <c r="BU101" s="141">
        <v>3.4799999999999998E-2</v>
      </c>
      <c r="BW101" s="122" t="s">
        <v>217</v>
      </c>
      <c r="BX101" s="124"/>
      <c r="BY101" s="140">
        <v>1032638</v>
      </c>
      <c r="BZ101" s="141">
        <v>3.3000000000000002E-2</v>
      </c>
      <c r="CA101" s="124"/>
      <c r="CB101" s="140">
        <v>950439</v>
      </c>
      <c r="CC101" s="141">
        <v>3.3500000000000002E-2</v>
      </c>
      <c r="CD101" s="124"/>
      <c r="CE101" s="140">
        <v>1040878</v>
      </c>
      <c r="CF101" s="141">
        <v>4.0300000000000002E-2</v>
      </c>
      <c r="CH101" s="46" t="s">
        <v>215</v>
      </c>
      <c r="CI101" s="142">
        <v>23560692</v>
      </c>
      <c r="CJ101" s="124"/>
      <c r="CK101" s="124"/>
      <c r="CL101" s="142">
        <v>21830543</v>
      </c>
      <c r="CM101" s="124"/>
      <c r="CN101" s="124"/>
      <c r="CO101" s="142">
        <v>21573121</v>
      </c>
      <c r="CP101" s="124"/>
      <c r="CQ101" s="124"/>
      <c r="CS101" s="46" t="s">
        <v>215</v>
      </c>
      <c r="CT101" s="142">
        <v>20178109</v>
      </c>
      <c r="CU101" s="124"/>
      <c r="CV101" s="124"/>
      <c r="CW101" s="142">
        <v>13838945</v>
      </c>
      <c r="CX101" s="124"/>
      <c r="CY101" s="124"/>
    </row>
    <row r="102" spans="50:103" x14ac:dyDescent="0.3">
      <c r="AX102" s="46" t="s">
        <v>214</v>
      </c>
      <c r="AY102" s="56">
        <v>5783025</v>
      </c>
      <c r="AZ102" s="124"/>
      <c r="BA102" s="124"/>
      <c r="BB102" s="56">
        <v>5559212</v>
      </c>
      <c r="BC102" s="124"/>
      <c r="BD102" s="124"/>
      <c r="BE102" s="56">
        <v>5082186</v>
      </c>
      <c r="BF102" s="124"/>
      <c r="BG102" s="124"/>
      <c r="BH102" s="124"/>
      <c r="CH102" s="46" t="s">
        <v>216</v>
      </c>
      <c r="CI102" s="124"/>
      <c r="CJ102" s="124"/>
      <c r="CK102" s="132">
        <v>4.1799999999999997E-2</v>
      </c>
      <c r="CL102" s="124"/>
      <c r="CM102" s="124"/>
      <c r="CN102" s="132">
        <v>4.4299999999999999E-2</v>
      </c>
      <c r="CO102" s="124"/>
      <c r="CP102" s="124"/>
      <c r="CQ102" s="132">
        <v>4.4400000000000002E-2</v>
      </c>
      <c r="CS102" s="46" t="s">
        <v>216</v>
      </c>
      <c r="CT102" s="124"/>
      <c r="CU102" s="124"/>
      <c r="CV102" s="132">
        <v>4.8499999999999988E-2</v>
      </c>
      <c r="CW102" s="124"/>
      <c r="CX102" s="124"/>
      <c r="CY102" s="132">
        <v>3.3599999999999998E-2</v>
      </c>
    </row>
    <row r="103" spans="50:103" x14ac:dyDescent="0.3">
      <c r="AX103" s="46"/>
      <c r="AY103" s="56"/>
      <c r="AZ103" s="124"/>
      <c r="BA103" s="124"/>
      <c r="BB103" s="56"/>
      <c r="BC103" s="124"/>
      <c r="BD103" s="124"/>
      <c r="BE103" s="56"/>
      <c r="BF103" s="124"/>
      <c r="BG103" s="124"/>
      <c r="BH103" s="124"/>
      <c r="CH103" s="46"/>
      <c r="CI103" s="124"/>
      <c r="CJ103" s="124"/>
      <c r="CK103" s="132"/>
      <c r="CL103" s="124"/>
      <c r="CM103" s="124"/>
      <c r="CN103" s="132"/>
      <c r="CO103" s="124"/>
      <c r="CP103" s="124"/>
      <c r="CQ103" s="132"/>
      <c r="CS103" s="46"/>
      <c r="CT103" s="124"/>
      <c r="CU103" s="124"/>
      <c r="CV103" s="132"/>
      <c r="CW103" s="124"/>
      <c r="CX103" s="124"/>
      <c r="CY103" s="132"/>
    </row>
    <row r="104" spans="50:103" x14ac:dyDescent="0.3">
      <c r="AX104" s="46"/>
      <c r="AY104" s="56"/>
      <c r="AZ104" s="124"/>
      <c r="BA104" s="124"/>
      <c r="BB104" s="56"/>
      <c r="BC104" s="124"/>
      <c r="BD104" s="124"/>
      <c r="BE104" s="56"/>
      <c r="BF104" s="124"/>
      <c r="BG104" s="124"/>
      <c r="BH104" s="124"/>
      <c r="CH104" s="46"/>
      <c r="CI104" s="124"/>
      <c r="CJ104" s="124"/>
      <c r="CK104" s="132"/>
      <c r="CL104" s="124"/>
      <c r="CM104" s="124"/>
      <c r="CN104" s="132"/>
      <c r="CO104" s="124"/>
      <c r="CP104" s="124"/>
      <c r="CQ104" s="132"/>
      <c r="CS104" s="46"/>
      <c r="CT104" s="124"/>
      <c r="CU104" s="124"/>
      <c r="CV104" s="132"/>
      <c r="CW104" s="124"/>
      <c r="CX104" s="124"/>
      <c r="CY104" s="132"/>
    </row>
    <row r="105" spans="50:103" x14ac:dyDescent="0.3">
      <c r="AX105" s="122" t="s">
        <v>215</v>
      </c>
      <c r="AY105" s="140">
        <v>62838282</v>
      </c>
      <c r="AZ105" s="124"/>
      <c r="BA105" s="124"/>
      <c r="BB105" s="140">
        <v>59251091</v>
      </c>
      <c r="BC105" s="124"/>
      <c r="BD105" s="124"/>
      <c r="BE105" s="140">
        <v>48937793</v>
      </c>
      <c r="BF105" s="124"/>
      <c r="BG105" s="124"/>
      <c r="BH105" s="124"/>
      <c r="CH105" s="46" t="s">
        <v>217</v>
      </c>
      <c r="CI105" s="124"/>
      <c r="CJ105" s="142">
        <v>956193</v>
      </c>
      <c r="CK105" s="132">
        <v>4.3799999999999999E-2</v>
      </c>
      <c r="CL105" s="124"/>
      <c r="CM105" s="142">
        <v>918927</v>
      </c>
      <c r="CN105" s="132">
        <v>4.6300000000000001E-2</v>
      </c>
      <c r="CO105" s="124"/>
      <c r="CP105" s="142">
        <v>903026</v>
      </c>
      <c r="CQ105" s="132">
        <v>4.6600000000000003E-2</v>
      </c>
      <c r="CS105" s="46" t="s">
        <v>217</v>
      </c>
      <c r="CT105" s="124"/>
      <c r="CU105" s="142">
        <v>894714</v>
      </c>
      <c r="CV105" s="132">
        <v>5.0500000000000003E-2</v>
      </c>
      <c r="CW105" s="124"/>
      <c r="CX105" s="142">
        <v>486091</v>
      </c>
      <c r="CY105" s="132">
        <v>3.7599999999999988E-2</v>
      </c>
    </row>
    <row r="106" spans="50:103" x14ac:dyDescent="0.3">
      <c r="AX106" s="122" t="s">
        <v>216</v>
      </c>
      <c r="AY106" s="124"/>
      <c r="AZ106" s="124"/>
      <c r="BA106" s="141">
        <v>3.0599999999999999E-2</v>
      </c>
      <c r="BB106" s="124"/>
      <c r="BC106" s="124"/>
      <c r="BD106" s="141">
        <v>2.5999999999999999E-2</v>
      </c>
      <c r="BE106" s="124"/>
      <c r="BF106" s="124"/>
      <c r="BG106" s="124"/>
      <c r="BH106" s="141">
        <v>2.69E-2</v>
      </c>
    </row>
    <row r="107" spans="50:103" x14ac:dyDescent="0.3">
      <c r="AX107" s="122" t="s">
        <v>217</v>
      </c>
      <c r="AY107" s="124"/>
      <c r="AZ107" s="140">
        <v>2045881</v>
      </c>
      <c r="BA107" s="141">
        <v>3.4500000000000003E-2</v>
      </c>
      <c r="BB107" s="124"/>
      <c r="BC107" s="140">
        <v>1531571</v>
      </c>
      <c r="BD107" s="141">
        <v>2.7199999999999998E-2</v>
      </c>
      <c r="BE107" s="124"/>
      <c r="BF107" s="124"/>
      <c r="BG107" s="140">
        <v>1377193</v>
      </c>
      <c r="BH107" s="141">
        <v>2.98E-2</v>
      </c>
      <c r="CS107" s="147" t="s">
        <v>218</v>
      </c>
    </row>
    <row r="108" spans="50:103" x14ac:dyDescent="0.3">
      <c r="AX108" s="147" t="s">
        <v>218</v>
      </c>
    </row>
    <row r="112" spans="50:103" x14ac:dyDescent="0.3">
      <c r="BA112" s="131">
        <v>10616</v>
      </c>
      <c r="BB112" s="131">
        <v>15029</v>
      </c>
      <c r="BC112" s="131">
        <v>19352</v>
      </c>
    </row>
    <row r="114" spans="50:64" x14ac:dyDescent="0.3">
      <c r="BA114" s="131">
        <v>37323</v>
      </c>
      <c r="BB114" s="131">
        <v>38985</v>
      </c>
      <c r="BC114" s="131">
        <v>45760</v>
      </c>
    </row>
    <row r="116" spans="50:64" x14ac:dyDescent="0.3">
      <c r="BC116" s="148">
        <v>16781</v>
      </c>
      <c r="BD116" s="148">
        <v>16493</v>
      </c>
    </row>
    <row r="117" spans="50:64" x14ac:dyDescent="0.3">
      <c r="AX117" s="122"/>
      <c r="AY117" s="121">
        <v>2009</v>
      </c>
      <c r="AZ117" s="121">
        <v>2010</v>
      </c>
      <c r="BA117" s="121">
        <v>2011</v>
      </c>
      <c r="BB117" s="121">
        <v>2012</v>
      </c>
      <c r="BC117" s="121">
        <v>2013</v>
      </c>
      <c r="BD117" s="121">
        <v>2014</v>
      </c>
      <c r="BE117" s="121">
        <v>2015</v>
      </c>
      <c r="BF117" s="121">
        <v>2016</v>
      </c>
      <c r="BG117" s="121">
        <v>2017</v>
      </c>
      <c r="BH117" s="121">
        <v>2018</v>
      </c>
      <c r="BI117" s="121">
        <v>2019</v>
      </c>
      <c r="BJ117" s="121">
        <v>2020</v>
      </c>
      <c r="BK117" s="121">
        <v>2021</v>
      </c>
      <c r="BL117" s="121">
        <v>2022</v>
      </c>
    </row>
    <row r="118" spans="50:64" x14ac:dyDescent="0.3">
      <c r="AX118" s="126" t="s">
        <v>276</v>
      </c>
      <c r="AY118" s="131">
        <v>14624</v>
      </c>
      <c r="AZ118" s="131">
        <v>20342</v>
      </c>
      <c r="BA118" s="131">
        <v>22347</v>
      </c>
      <c r="BB118" s="131">
        <v>27935</v>
      </c>
      <c r="BC118" s="131">
        <v>31484</v>
      </c>
      <c r="BD118" s="131">
        <f>SUM(BA112:BA114)</f>
        <v>47939</v>
      </c>
      <c r="BE118" s="131">
        <f>SUM(BB112:BB114)</f>
        <v>54014</v>
      </c>
      <c r="BF118" s="131">
        <f>SUM(BC112:BC114)</f>
        <v>65112</v>
      </c>
      <c r="BG118" s="131">
        <v>58395</v>
      </c>
      <c r="BH118" s="131">
        <v>59758</v>
      </c>
      <c r="BI118" s="131">
        <v>63670</v>
      </c>
      <c r="BJ118" s="131">
        <v>74842</v>
      </c>
      <c r="BK118" s="131">
        <v>77704</v>
      </c>
      <c r="BL118" s="131">
        <v>79208</v>
      </c>
    </row>
    <row r="119" spans="50:64" x14ac:dyDescent="0.3">
      <c r="AX119" s="126" t="s">
        <v>277</v>
      </c>
      <c r="AY119" s="131">
        <v>22326</v>
      </c>
      <c r="AZ119" s="131">
        <v>32634</v>
      </c>
      <c r="BA119" s="131">
        <v>31510</v>
      </c>
      <c r="BB119" s="131">
        <v>30906</v>
      </c>
      <c r="BC119" s="131">
        <v>32036</v>
      </c>
      <c r="BD119" s="131">
        <v>37866</v>
      </c>
      <c r="BE119" s="131">
        <v>39495</v>
      </c>
      <c r="BF119" s="131">
        <v>41178</v>
      </c>
      <c r="BG119" s="131">
        <v>40299</v>
      </c>
      <c r="BH119" s="131">
        <v>39176</v>
      </c>
      <c r="BI119" s="131">
        <v>38648</v>
      </c>
      <c r="BJ119" s="131">
        <v>48148</v>
      </c>
      <c r="BK119" s="131">
        <v>71261</v>
      </c>
      <c r="BL119" s="131">
        <v>88435</v>
      </c>
    </row>
    <row r="120" spans="50:64" x14ac:dyDescent="0.3">
      <c r="AX120" s="126" t="s">
        <v>278</v>
      </c>
      <c r="AY120" s="131">
        <v>1201</v>
      </c>
      <c r="AZ120" s="131">
        <v>3171</v>
      </c>
      <c r="BA120" s="131">
        <v>9143</v>
      </c>
      <c r="BB120" s="131">
        <v>7166</v>
      </c>
      <c r="BC120" s="131">
        <v>12658</v>
      </c>
      <c r="BD120" s="131">
        <v>10991</v>
      </c>
      <c r="BE120" s="131">
        <v>16493</v>
      </c>
      <c r="BF120" s="131">
        <v>16781</v>
      </c>
      <c r="BG120" s="131">
        <v>9908</v>
      </c>
      <c r="BH120" s="131">
        <v>21259</v>
      </c>
      <c r="BI120" s="131">
        <v>26398</v>
      </c>
      <c r="BJ120" s="131">
        <v>22370</v>
      </c>
      <c r="BK120" s="131">
        <v>48977</v>
      </c>
      <c r="BL120" s="131">
        <v>48158</v>
      </c>
    </row>
    <row r="121" spans="50:64" x14ac:dyDescent="0.3">
      <c r="AX121" s="126" t="s">
        <v>279</v>
      </c>
      <c r="AY121" s="131">
        <v>0</v>
      </c>
      <c r="AZ121" s="131">
        <v>0</v>
      </c>
      <c r="BA121" s="131">
        <f>0</f>
        <v>0</v>
      </c>
      <c r="BB121" s="131">
        <f>0</f>
        <v>0</v>
      </c>
      <c r="BC121" s="131">
        <f>0</f>
        <v>0</v>
      </c>
      <c r="BD121" s="131">
        <v>16162</v>
      </c>
      <c r="BE121" s="131">
        <v>18268</v>
      </c>
      <c r="BF121" s="131">
        <v>13240</v>
      </c>
      <c r="BG121" s="131">
        <v>13974</v>
      </c>
      <c r="BH121" s="131">
        <v>13785</v>
      </c>
      <c r="BI121" s="131">
        <v>16668</v>
      </c>
      <c r="BJ121" s="131">
        <v>17494</v>
      </c>
      <c r="BK121" s="131">
        <v>25751</v>
      </c>
      <c r="BL121" s="131">
        <v>27565</v>
      </c>
    </row>
    <row r="122" spans="50:64" x14ac:dyDescent="0.3">
      <c r="AX122" s="126" t="s">
        <v>280</v>
      </c>
      <c r="AY122" s="131">
        <v>352802</v>
      </c>
      <c r="AZ122" s="131">
        <v>-16877</v>
      </c>
      <c r="BA122" s="131">
        <f>-52709+633</f>
        <v>-52076</v>
      </c>
      <c r="BB122" s="131">
        <f>-71724+99</f>
        <v>-71625</v>
      </c>
      <c r="BC122" s="131">
        <v>-168646</v>
      </c>
      <c r="BD122" s="131">
        <v>-113681</v>
      </c>
      <c r="BE122" s="131">
        <v>71606</v>
      </c>
      <c r="BF122" s="131">
        <v>63388</v>
      </c>
      <c r="BG122" s="131">
        <v>135172</v>
      </c>
      <c r="BH122" s="131">
        <v>76931</v>
      </c>
      <c r="BI122" s="131">
        <v>63993</v>
      </c>
      <c r="BJ122" s="149">
        <v>72693</v>
      </c>
      <c r="BK122" s="149">
        <v>62202</v>
      </c>
      <c r="BL122" s="149">
        <v>55300</v>
      </c>
    </row>
    <row r="123" spans="50:64" x14ac:dyDescent="0.3">
      <c r="AX123" s="126" t="s">
        <v>283</v>
      </c>
      <c r="AY123" s="131">
        <v>243254</v>
      </c>
      <c r="AZ123" s="131">
        <v>477916</v>
      </c>
      <c r="BA123" s="131">
        <v>435610</v>
      </c>
      <c r="BB123" s="131">
        <v>422533</v>
      </c>
      <c r="BC123" s="131">
        <v>415511</v>
      </c>
      <c r="BD123" s="131">
        <v>532983</v>
      </c>
      <c r="BE123" s="131">
        <v>540884</v>
      </c>
      <c r="BF123" s="131">
        <v>615889</v>
      </c>
      <c r="BG123" s="131">
        <v>661451</v>
      </c>
      <c r="BH123" s="131">
        <v>714466</v>
      </c>
      <c r="BI123" s="131">
        <v>734588</v>
      </c>
      <c r="BJ123" s="131">
        <v>716322</v>
      </c>
      <c r="BK123" s="131">
        <v>796089</v>
      </c>
      <c r="BL123" s="131">
        <v>859393</v>
      </c>
    </row>
    <row r="124" spans="50:64" x14ac:dyDescent="0.3">
      <c r="AX124" s="126" t="s">
        <v>281</v>
      </c>
      <c r="AY124" s="131">
        <v>528666</v>
      </c>
      <c r="AZ124" s="131">
        <v>200159</v>
      </c>
      <c r="BA124" s="131">
        <v>95006</v>
      </c>
      <c r="BB124" s="131">
        <v>65184</v>
      </c>
      <c r="BC124" s="131">
        <v>22364</v>
      </c>
      <c r="BD124" s="131">
        <v>49158</v>
      </c>
      <c r="BE124" s="131">
        <v>14217</v>
      </c>
      <c r="BF124" s="131">
        <v>27479</v>
      </c>
      <c r="BG124" s="131">
        <v>46266</v>
      </c>
      <c r="BH124" s="131">
        <v>64255</v>
      </c>
      <c r="BI124" s="131">
        <v>98685</v>
      </c>
      <c r="BJ124" s="131">
        <v>210653</v>
      </c>
      <c r="BK124" s="131">
        <v>-35000</v>
      </c>
      <c r="BL124" s="131">
        <v>73500</v>
      </c>
    </row>
    <row r="125" spans="50:64" x14ac:dyDescent="0.3">
      <c r="AX125" s="138" t="s">
        <v>282</v>
      </c>
      <c r="AY125" s="131">
        <v>22714</v>
      </c>
      <c r="AZ125" s="131">
        <v>91345</v>
      </c>
      <c r="BA125" s="131">
        <v>138100</v>
      </c>
      <c r="BB125" s="131">
        <v>143942</v>
      </c>
      <c r="BC125" s="131">
        <v>130805</v>
      </c>
      <c r="BD125" s="131">
        <v>101145</v>
      </c>
      <c r="BE125" s="131">
        <v>194044</v>
      </c>
      <c r="BF125" s="131">
        <v>140511</v>
      </c>
      <c r="BG125" s="131">
        <v>229476</v>
      </c>
      <c r="BH125" s="131">
        <v>114995</v>
      </c>
      <c r="BI125" s="131">
        <v>169882</v>
      </c>
      <c r="BJ125" s="131">
        <v>117968</v>
      </c>
      <c r="BK125" s="131">
        <v>183396</v>
      </c>
      <c r="BL125" s="131">
        <v>283571</v>
      </c>
    </row>
  </sheetData>
  <hyperlinks>
    <hyperlink ref="AX108" r:id="rId1" xr:uid="{3B60EFAE-262D-480E-99DB-B196293ABF30}"/>
    <hyperlink ref="CS107" r:id="rId2" xr:uid="{B633FE90-D7F8-4988-9D94-2265036ABAF5}"/>
  </hyperlinks>
  <pageMargins left="0.7" right="0.7" top="0.75" bottom="0.75" header="0.3" footer="0.3"/>
  <pageSetup paperSize="9"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E0DF-3F12-4AD3-A9CF-5EB1FE409E65}">
  <dimension ref="B2:U22"/>
  <sheetViews>
    <sheetView showGridLines="0" topLeftCell="F1" zoomScale="137" workbookViewId="0">
      <selection activeCell="D16" sqref="D16"/>
    </sheetView>
  </sheetViews>
  <sheetFormatPr defaultRowHeight="13.2" x14ac:dyDescent="0.25"/>
  <cols>
    <col min="2" max="2" width="38.109375" bestFit="1" customWidth="1"/>
    <col min="4" max="4" width="10" bestFit="1" customWidth="1"/>
    <col min="5" max="5" width="22.109375" bestFit="1" customWidth="1"/>
    <col min="6" max="6" width="22" bestFit="1" customWidth="1"/>
    <col min="7" max="7" width="20.88671875" bestFit="1" customWidth="1"/>
    <col min="8" max="8" width="20.21875" bestFit="1" customWidth="1"/>
    <col min="9" max="10" width="22" bestFit="1" customWidth="1"/>
    <col min="11" max="12" width="21.33203125" bestFit="1" customWidth="1"/>
    <col min="13" max="13" width="20.21875" bestFit="1" customWidth="1"/>
    <col min="14" max="15" width="22" bestFit="1" customWidth="1"/>
    <col min="16" max="16" width="22.33203125" bestFit="1" customWidth="1"/>
  </cols>
  <sheetData>
    <row r="2" spans="2:21" ht="13.8" x14ac:dyDescent="0.3">
      <c r="B2" s="62" t="s">
        <v>292</v>
      </c>
      <c r="C2" s="74">
        <v>2009</v>
      </c>
      <c r="D2" s="74">
        <v>2010</v>
      </c>
      <c r="E2" s="74">
        <v>2011</v>
      </c>
      <c r="F2" s="74">
        <v>2012</v>
      </c>
      <c r="G2" s="74">
        <v>2013</v>
      </c>
      <c r="H2" s="74">
        <v>2014</v>
      </c>
      <c r="I2" s="74">
        <v>2015</v>
      </c>
      <c r="J2" s="74">
        <v>2016</v>
      </c>
      <c r="K2" s="74">
        <v>2017</v>
      </c>
      <c r="L2" s="74">
        <v>2018</v>
      </c>
      <c r="M2" s="74">
        <v>2019</v>
      </c>
      <c r="N2" s="74">
        <v>2020</v>
      </c>
      <c r="O2" s="74">
        <v>2021</v>
      </c>
      <c r="P2" s="74">
        <v>2022</v>
      </c>
      <c r="Q2" s="74">
        <v>2023</v>
      </c>
      <c r="R2" s="74">
        <v>2024</v>
      </c>
      <c r="S2" s="74">
        <v>2025</v>
      </c>
      <c r="T2" s="74">
        <v>2026</v>
      </c>
      <c r="U2" s="75">
        <v>2027</v>
      </c>
    </row>
    <row r="3" spans="2:21" ht="13.8" x14ac:dyDescent="0.3">
      <c r="B3" s="76" t="s">
        <v>173</v>
      </c>
      <c r="C3" s="77">
        <v>1.6000000000000001E-3</v>
      </c>
      <c r="D3" s="77">
        <v>1.8E-3</v>
      </c>
      <c r="E3" s="77">
        <v>1E-3</v>
      </c>
      <c r="F3" s="77">
        <v>1.4000000000000002E-3</v>
      </c>
      <c r="G3" s="77">
        <v>1.1000000000000001E-3</v>
      </c>
      <c r="H3" s="77">
        <v>8.9999999999999998E-4</v>
      </c>
      <c r="I3" s="77">
        <v>1.2999999999999999E-3</v>
      </c>
      <c r="J3" s="77">
        <v>4.0000000000000001E-3</v>
      </c>
      <c r="K3" s="77">
        <v>0.01</v>
      </c>
      <c r="L3" s="77">
        <v>1.83E-2</v>
      </c>
      <c r="M3" s="77">
        <v>2.1600000000000001E-2</v>
      </c>
      <c r="N3" s="77">
        <v>3.8E-3</v>
      </c>
      <c r="O3" s="77">
        <v>8.0000000000000004E-4</v>
      </c>
      <c r="P3" s="78">
        <v>1.6799999999999999E-2</v>
      </c>
      <c r="Q3" s="77">
        <v>5.0799999999999998E-2</v>
      </c>
      <c r="R3" s="77">
        <v>4.8800000000000003E-2</v>
      </c>
      <c r="S3" s="77">
        <v>4.1799999999999997E-2</v>
      </c>
      <c r="T3" s="77">
        <v>3.3799999999999997E-2</v>
      </c>
      <c r="U3" s="154">
        <v>2.5000000000000001E-2</v>
      </c>
    </row>
    <row r="4" spans="2:21" ht="13.8" x14ac:dyDescent="0.3">
      <c r="B4" s="76"/>
      <c r="C4" s="77"/>
      <c r="D4" s="172">
        <f t="shared" ref="D4:P4" si="0">ROUND(((D3-C3)/C3),3)</f>
        <v>0.125</v>
      </c>
      <c r="E4" s="172">
        <f t="shared" si="0"/>
        <v>-0.44400000000000001</v>
      </c>
      <c r="F4" s="172">
        <f t="shared" si="0"/>
        <v>0.4</v>
      </c>
      <c r="G4" s="172">
        <f t="shared" si="0"/>
        <v>-0.214</v>
      </c>
      <c r="H4" s="172">
        <f t="shared" si="0"/>
        <v>-0.182</v>
      </c>
      <c r="I4" s="172">
        <f t="shared" si="0"/>
        <v>0.44400000000000001</v>
      </c>
      <c r="J4" s="172">
        <f t="shared" si="0"/>
        <v>2.077</v>
      </c>
      <c r="K4" s="172">
        <f t="shared" si="0"/>
        <v>1.5</v>
      </c>
      <c r="L4" s="172">
        <f t="shared" si="0"/>
        <v>0.83</v>
      </c>
      <c r="M4" s="172">
        <f t="shared" si="0"/>
        <v>0.18</v>
      </c>
      <c r="N4" s="172">
        <f t="shared" si="0"/>
        <v>-0.82399999999999995</v>
      </c>
      <c r="O4" s="172">
        <f t="shared" si="0"/>
        <v>-0.78900000000000003</v>
      </c>
      <c r="P4" s="172">
        <f t="shared" si="0"/>
        <v>20</v>
      </c>
      <c r="Q4" s="77"/>
      <c r="R4" s="77"/>
      <c r="S4" s="77"/>
      <c r="T4" s="77"/>
      <c r="U4" s="77"/>
    </row>
    <row r="5" spans="2:21" ht="13.8" x14ac:dyDescent="0.3">
      <c r="B5" s="80" t="s">
        <v>357</v>
      </c>
      <c r="C5" s="77">
        <f>'Net Income Build'!C7</f>
        <v>1.03E-2</v>
      </c>
      <c r="D5" s="77">
        <f>'Net Income Build'!D7</f>
        <v>1.1599999999999999E-2</v>
      </c>
      <c r="E5" s="77">
        <f>'Net Income Build'!E7</f>
        <v>2.2200000000000001E-2</v>
      </c>
      <c r="F5" s="77">
        <f>'Net Income Build'!F7</f>
        <v>1.5299999999999999E-2</v>
      </c>
      <c r="G5" s="77">
        <f>'Net Income Build'!G7</f>
        <v>1.46E-2</v>
      </c>
      <c r="H5" s="77">
        <f>'Net Income Build'!H7</f>
        <v>1.5800000000000002E-2</v>
      </c>
      <c r="I5" s="77">
        <f>'Net Income Build'!I7</f>
        <v>9.7000000000000003E-3</v>
      </c>
      <c r="J5" s="77">
        <f>'Net Income Build'!J7</f>
        <v>7.8000000000000014E-3</v>
      </c>
      <c r="K5" s="77">
        <f>'Net Income Build'!K7</f>
        <v>1.49E-2</v>
      </c>
      <c r="L5" s="77">
        <f>'Net Income Build'!L7</f>
        <v>2.1000000000000001E-2</v>
      </c>
      <c r="M5" s="77">
        <f>'Net Income Build'!M7</f>
        <v>2.1899999999999999E-2</v>
      </c>
      <c r="N5" s="77">
        <f>'Net Income Build'!N7</f>
        <v>5.8999999999999999E-3</v>
      </c>
      <c r="O5" s="77">
        <f>'Net Income Build'!O7</f>
        <v>2.5999999999999999E-3</v>
      </c>
      <c r="P5" s="77">
        <f>'Net Income Build'!P7</f>
        <v>1.3100000000000001E-2</v>
      </c>
    </row>
    <row r="6" spans="2:21" ht="13.8" x14ac:dyDescent="0.3">
      <c r="B6" s="83" t="s">
        <v>358</v>
      </c>
      <c r="D6" s="172">
        <f>ROUND(((D5-C5)/C5),3)</f>
        <v>0.126</v>
      </c>
      <c r="E6" s="172">
        <f>ROUND(((E5-D5)/D5),3)</f>
        <v>0.91400000000000003</v>
      </c>
      <c r="F6" s="172">
        <f t="shared" ref="F6:P6" si="1">ROUND(((F5-E5)/E5),3)</f>
        <v>-0.311</v>
      </c>
      <c r="G6" s="172">
        <f t="shared" si="1"/>
        <v>-4.5999999999999999E-2</v>
      </c>
      <c r="H6" s="172">
        <f t="shared" si="1"/>
        <v>8.2000000000000003E-2</v>
      </c>
      <c r="I6" s="172">
        <f t="shared" si="1"/>
        <v>-0.38600000000000001</v>
      </c>
      <c r="J6" s="172">
        <f t="shared" si="1"/>
        <v>-0.19600000000000001</v>
      </c>
      <c r="K6" s="172">
        <f t="shared" si="1"/>
        <v>0.91</v>
      </c>
      <c r="L6" s="172">
        <f t="shared" si="1"/>
        <v>0.40899999999999997</v>
      </c>
      <c r="M6" s="172">
        <f t="shared" si="1"/>
        <v>4.2999999999999997E-2</v>
      </c>
      <c r="N6" s="172">
        <f t="shared" si="1"/>
        <v>-0.73099999999999998</v>
      </c>
      <c r="O6" s="172">
        <f t="shared" si="1"/>
        <v>-0.55900000000000005</v>
      </c>
      <c r="P6" s="172">
        <f t="shared" si="1"/>
        <v>4.0380000000000003</v>
      </c>
    </row>
    <row r="7" spans="2:21" ht="13.8" x14ac:dyDescent="0.3">
      <c r="B7" s="80" t="s">
        <v>359</v>
      </c>
      <c r="C7" s="77">
        <f>'Net Income Build'!C13</f>
        <v>8.7599999999999997E-2</v>
      </c>
      <c r="D7" s="77">
        <f>'Net Income Build'!D13</f>
        <v>2.64E-2</v>
      </c>
      <c r="E7" s="77">
        <f>'Net Income Build'!E13</f>
        <v>1.8800000000000001E-2</v>
      </c>
      <c r="F7" s="77">
        <f>'Net Income Build'!F13</f>
        <v>1.61E-2</v>
      </c>
      <c r="G7" s="77">
        <f>'Net Income Build'!G13</f>
        <v>1.41E-2</v>
      </c>
      <c r="H7" s="77">
        <f>'Net Income Build'!H13</f>
        <v>1.52E-2</v>
      </c>
      <c r="I7" s="77">
        <f>'Net Income Build'!I13</f>
        <v>1.4800000000000001E-2</v>
      </c>
      <c r="J7" s="77">
        <f>'Net Income Build'!J13</f>
        <v>1.7899999999999999E-2</v>
      </c>
      <c r="K7" s="77">
        <f>'Net Income Build'!K13</f>
        <v>2.23E-2</v>
      </c>
      <c r="L7" s="77">
        <f>'Net Income Build'!L13</f>
        <v>2.87E-2</v>
      </c>
      <c r="M7" s="77">
        <f>'Net Income Build'!M13</f>
        <v>2.87E-2</v>
      </c>
      <c r="N7" s="77">
        <f>'Net Income Build'!N13</f>
        <v>1.9400000000000001E-2</v>
      </c>
      <c r="O7" s="77">
        <f>'Net Income Build'!O13</f>
        <v>1.5299999999999999E-2</v>
      </c>
      <c r="P7" s="77">
        <f>'Net Income Build'!P13</f>
        <v>2.1299999999999999E-2</v>
      </c>
    </row>
    <row r="8" spans="2:21" ht="13.8" x14ac:dyDescent="0.3">
      <c r="B8" s="83" t="s">
        <v>358</v>
      </c>
    </row>
    <row r="9" spans="2:21" ht="13.8" x14ac:dyDescent="0.3">
      <c r="B9" s="80" t="s">
        <v>360</v>
      </c>
      <c r="C9" s="77">
        <f>'Net Income Build'!C19</f>
        <v>6.3594962077814732E-2</v>
      </c>
      <c r="D9" s="77">
        <f>'Net Income Build'!D19</f>
        <v>7.2842312673345247E-2</v>
      </c>
      <c r="E9" s="77">
        <f>'Net Income Build'!E19</f>
        <v>6.7376882342959452E-2</v>
      </c>
      <c r="F9" s="77">
        <f>'Net Income Build'!F19</f>
        <v>6.5346698330646977E-2</v>
      </c>
      <c r="G9" s="77">
        <f>'Net Income Build'!G19</f>
        <v>6.0174132497075296E-2</v>
      </c>
      <c r="H9" s="77">
        <f>'Net Income Build'!H19</f>
        <v>5.1999999999999998E-2</v>
      </c>
      <c r="I9" s="77">
        <f>'Net Income Build'!I19</f>
        <v>4.3499999999999997E-2</v>
      </c>
      <c r="J9" s="77">
        <f>'Net Income Build'!J19</f>
        <v>4.2699999999999988E-2</v>
      </c>
      <c r="K9" s="77">
        <f>'Net Income Build'!K19</f>
        <v>4.3999999999999997E-2</v>
      </c>
      <c r="L9" s="77">
        <f>'Net Income Build'!L19</f>
        <v>4.9699999999999987E-2</v>
      </c>
      <c r="M9" s="77">
        <f>'Net Income Build'!M19</f>
        <v>5.1499999999999997E-2</v>
      </c>
      <c r="N9" s="77">
        <f>'Net Income Build'!N19</f>
        <v>3.9800000000000002E-2</v>
      </c>
      <c r="O9" s="77">
        <f>'Net Income Build'!O19</f>
        <v>3.5900000000000001E-2</v>
      </c>
      <c r="P9" s="77">
        <f>'Net Income Build'!P19</f>
        <v>4.5199999999999997E-2</v>
      </c>
    </row>
    <row r="10" spans="2:21" ht="13.8" x14ac:dyDescent="0.3">
      <c r="B10" s="83" t="s">
        <v>361</v>
      </c>
    </row>
    <row r="11" spans="2:21" ht="13.8" x14ac:dyDescent="0.3">
      <c r="B11" s="80" t="s">
        <v>365</v>
      </c>
      <c r="E11" s="171">
        <f>E9</f>
        <v>6.7376882342959452E-2</v>
      </c>
      <c r="F11" s="171">
        <f t="shared" ref="F11:K11" si="2">F9</f>
        <v>6.5346698330646977E-2</v>
      </c>
      <c r="G11" s="171">
        <f t="shared" si="2"/>
        <v>6.0174132497075296E-2</v>
      </c>
      <c r="H11" s="171">
        <f t="shared" si="2"/>
        <v>5.1999999999999998E-2</v>
      </c>
      <c r="I11" s="171">
        <f t="shared" si="2"/>
        <v>4.3499999999999997E-2</v>
      </c>
      <c r="J11" s="171">
        <f t="shared" si="2"/>
        <v>4.2699999999999988E-2</v>
      </c>
      <c r="K11" s="171">
        <f t="shared" si="2"/>
        <v>4.3999999999999997E-2</v>
      </c>
    </row>
    <row r="12" spans="2:21" ht="13.8" x14ac:dyDescent="0.3">
      <c r="B12" s="29" t="s">
        <v>362</v>
      </c>
      <c r="C12" s="77"/>
      <c r="D12" s="77"/>
      <c r="E12" s="77"/>
      <c r="F12" s="77"/>
      <c r="G12" s="77"/>
      <c r="H12" s="77"/>
      <c r="I12" s="77"/>
      <c r="J12" s="77"/>
      <c r="K12" s="77"/>
      <c r="L12" s="77"/>
      <c r="M12" s="77"/>
      <c r="N12" s="77"/>
      <c r="O12" s="77"/>
      <c r="P12" s="77"/>
    </row>
    <row r="13" spans="2:21" ht="13.8" x14ac:dyDescent="0.3">
      <c r="B13" s="83" t="s">
        <v>361</v>
      </c>
    </row>
    <row r="14" spans="2:21" ht="13.8" x14ac:dyDescent="0.3">
      <c r="B14" s="80" t="s">
        <v>363</v>
      </c>
      <c r="C14" s="77"/>
      <c r="D14" s="77"/>
      <c r="E14" s="77"/>
      <c r="F14" s="77"/>
      <c r="G14" s="77"/>
      <c r="H14" s="77"/>
      <c r="I14" s="77"/>
      <c r="J14" s="77"/>
      <c r="K14" s="77"/>
      <c r="L14" s="77"/>
      <c r="M14" s="77"/>
      <c r="N14" s="77"/>
      <c r="O14" s="77"/>
      <c r="P14" s="77"/>
    </row>
    <row r="15" spans="2:21" ht="13.8" x14ac:dyDescent="0.3">
      <c r="B15" s="83" t="s">
        <v>361</v>
      </c>
    </row>
    <row r="16" spans="2:21" ht="13.8" x14ac:dyDescent="0.3">
      <c r="B16" s="80" t="s">
        <v>364</v>
      </c>
      <c r="C16" s="77"/>
      <c r="D16" s="77"/>
      <c r="E16" s="77"/>
      <c r="F16" s="77"/>
      <c r="G16" s="77"/>
      <c r="H16" s="77"/>
      <c r="I16" s="77"/>
      <c r="J16" s="77"/>
      <c r="K16" s="77"/>
      <c r="L16" s="77"/>
      <c r="M16" s="77"/>
      <c r="N16" s="77"/>
      <c r="O16" s="77"/>
      <c r="P16" s="77"/>
    </row>
    <row r="17" spans="2:5" ht="13.8" x14ac:dyDescent="0.3">
      <c r="B17" s="83" t="s">
        <v>361</v>
      </c>
    </row>
    <row r="22" spans="2:5" x14ac:dyDescent="0.25">
      <c r="E22" s="17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FDF9-2D07-4A9A-853E-E8117F9DDBA7}">
  <dimension ref="B2:W36"/>
  <sheetViews>
    <sheetView showGridLines="0" tabSelected="1" topLeftCell="H1" zoomScale="98" workbookViewId="0">
      <selection activeCell="E21" sqref="E21"/>
    </sheetView>
  </sheetViews>
  <sheetFormatPr defaultRowHeight="13.8" x14ac:dyDescent="0.3"/>
  <cols>
    <col min="1" max="1" width="8.88671875" style="30"/>
    <col min="2" max="2" width="36.5546875" style="30" bestFit="1" customWidth="1"/>
    <col min="3" max="3" width="11.21875" style="30" bestFit="1" customWidth="1"/>
    <col min="4" max="4" width="11.5546875" style="30" bestFit="1" customWidth="1"/>
    <col min="5" max="10" width="11.21875" style="30" bestFit="1" customWidth="1"/>
    <col min="11" max="15" width="11.77734375" style="30" bestFit="1" customWidth="1"/>
    <col min="16" max="16" width="12.6640625" style="30" bestFit="1" customWidth="1"/>
    <col min="17" max="17" width="14.6640625" style="30" bestFit="1" customWidth="1"/>
    <col min="18" max="18" width="12.6640625" style="30" bestFit="1" customWidth="1"/>
    <col min="19" max="19" width="13.77734375" style="30" bestFit="1" customWidth="1"/>
    <col min="20" max="21" width="12.6640625" style="30" bestFit="1" customWidth="1"/>
    <col min="22" max="22" width="19.6640625" style="30" bestFit="1" customWidth="1"/>
    <col min="23" max="23" width="14.5546875" style="30" bestFit="1" customWidth="1"/>
    <col min="24" max="26" width="13.109375" style="30" bestFit="1" customWidth="1"/>
    <col min="27" max="16384" width="8.88671875" style="30"/>
  </cols>
  <sheetData>
    <row r="2" spans="2:23" x14ac:dyDescent="0.3">
      <c r="B2" s="62" t="s">
        <v>284</v>
      </c>
      <c r="C2" s="74">
        <v>2009</v>
      </c>
      <c r="D2" s="74">
        <v>2010</v>
      </c>
      <c r="E2" s="74">
        <v>2011</v>
      </c>
      <c r="F2" s="74">
        <v>2012</v>
      </c>
      <c r="G2" s="74">
        <v>2013</v>
      </c>
      <c r="H2" s="74">
        <v>2014</v>
      </c>
      <c r="I2" s="74">
        <v>2015</v>
      </c>
      <c r="J2" s="74">
        <v>2016</v>
      </c>
      <c r="K2" s="74">
        <v>2017</v>
      </c>
      <c r="L2" s="74">
        <v>2018</v>
      </c>
      <c r="M2" s="74">
        <v>2019</v>
      </c>
      <c r="N2" s="74">
        <v>2020</v>
      </c>
      <c r="O2" s="74">
        <v>2021</v>
      </c>
      <c r="P2" s="74">
        <v>2022</v>
      </c>
      <c r="Q2" s="74">
        <v>2023</v>
      </c>
      <c r="R2" s="74">
        <v>2024</v>
      </c>
      <c r="S2" s="74">
        <v>2025</v>
      </c>
      <c r="T2" s="74">
        <v>2026</v>
      </c>
      <c r="U2" s="75">
        <v>2027</v>
      </c>
      <c r="V2" s="75" t="s">
        <v>301</v>
      </c>
    </row>
    <row r="3" spans="2:23" x14ac:dyDescent="0.3">
      <c r="B3" s="80" t="s">
        <v>297</v>
      </c>
      <c r="C3" s="47">
        <f>'Net Income Build'!C72</f>
        <v>82441.816400000011</v>
      </c>
      <c r="D3" s="47">
        <f>'Net Income Build'!D72</f>
        <v>164397.58820000023</v>
      </c>
      <c r="E3" s="47">
        <f>'Net Income Build'!E72</f>
        <v>245289.72080000001</v>
      </c>
      <c r="F3" s="47">
        <f>'Net Income Build'!F72</f>
        <v>281645.72829999996</v>
      </c>
      <c r="G3" s="47">
        <f>'Net Income Build'!G72</f>
        <v>294966.43479999993</v>
      </c>
      <c r="H3" s="47">
        <f>'Net Income Build'!H72</f>
        <v>345015.06179999979</v>
      </c>
      <c r="I3" s="47">
        <f>'Net Income Build'!I72</f>
        <v>385104.7518999998</v>
      </c>
      <c r="J3" s="47">
        <f>'Net Income Build'!J72</f>
        <v>432473.22699999972</v>
      </c>
      <c r="K3" s="47">
        <f>'Net Income Build'!K72</f>
        <v>506323.25790000008</v>
      </c>
      <c r="L3" s="47">
        <f>'Net Income Build'!L72</f>
        <v>702576.26219999976</v>
      </c>
      <c r="M3" s="47">
        <f>'Net Income Build'!M72</f>
        <v>675391.11540000001</v>
      </c>
      <c r="N3" s="47">
        <f>'Net Income Build'!N72</f>
        <v>567845.25499999989</v>
      </c>
      <c r="O3" s="47">
        <f>'Net Income Build'!O72</f>
        <v>874164.16749999998</v>
      </c>
      <c r="P3" s="47">
        <f>'Net Income Build'!P72</f>
        <v>1128092.0434999997</v>
      </c>
      <c r="Q3" s="47">
        <f>'Net Income Build'!Q72</f>
        <v>1098136.2242732816</v>
      </c>
      <c r="R3" s="47">
        <f>'Net Income Build'!R72</f>
        <v>1017280.4978361423</v>
      </c>
      <c r="S3" s="47">
        <f>'Net Income Build'!S72</f>
        <v>1109426.5339826294</v>
      </c>
      <c r="T3" s="47">
        <f>'Net Income Build'!T72</f>
        <v>1209709.4056386175</v>
      </c>
      <c r="U3" s="178">
        <f>'Net Income Build'!U72</f>
        <v>1254108.3034001924</v>
      </c>
      <c r="V3" s="162">
        <f>U3*(1+0.02)</f>
        <v>1279190.4694681964</v>
      </c>
    </row>
    <row r="4" spans="2:23" x14ac:dyDescent="0.3">
      <c r="B4" s="80" t="s">
        <v>152</v>
      </c>
      <c r="C4" s="49">
        <v>13838945</v>
      </c>
      <c r="D4" s="49">
        <f>20178109</f>
        <v>20178109</v>
      </c>
      <c r="E4" s="49">
        <f>21573121</f>
        <v>21573121</v>
      </c>
      <c r="F4" s="49">
        <f>21830543</f>
        <v>21830543</v>
      </c>
      <c r="G4" s="49">
        <v>23560692</v>
      </c>
      <c r="H4" s="49">
        <v>27652970</v>
      </c>
      <c r="I4" s="49">
        <v>30328457</v>
      </c>
      <c r="J4" s="49">
        <v>33169373</v>
      </c>
      <c r="K4" s="49">
        <v>35787613</v>
      </c>
      <c r="L4" s="49">
        <v>38542569</v>
      </c>
      <c r="M4" s="49">
        <v>42484885</v>
      </c>
      <c r="N4" s="49">
        <v>48937793</v>
      </c>
      <c r="O4" s="49">
        <v>59251091</v>
      </c>
      <c r="P4" s="49">
        <v>62838282</v>
      </c>
      <c r="Q4" s="48">
        <f>Q5/Q6</f>
        <v>66910477.976760082</v>
      </c>
      <c r="R4" s="48">
        <f t="shared" ref="R4:V4" si="0">R5/R6</f>
        <v>62791301.676315784</v>
      </c>
      <c r="S4" s="48">
        <f t="shared" si="0"/>
        <v>65930866.760131575</v>
      </c>
      <c r="T4" s="48">
        <f t="shared" si="0"/>
        <v>69227410.098138154</v>
      </c>
      <c r="U4" s="162">
        <f t="shared" si="0"/>
        <v>70958095.3505916</v>
      </c>
      <c r="V4" s="162">
        <f t="shared" si="0"/>
        <v>72377257.257603437</v>
      </c>
    </row>
    <row r="5" spans="2:23" x14ac:dyDescent="0.3">
      <c r="B5" s="29" t="s">
        <v>179</v>
      </c>
      <c r="C5" s="50">
        <f>SUM('Net Income Build'!C5,'Net Income Build'!C11,'Net Income Build'!C17,'Net Income Build'!C23)</f>
        <v>12910812</v>
      </c>
      <c r="D5" s="50">
        <f>SUM('Net Income Build'!D5,'Net Income Build'!D11,'Net Income Build'!D17,'Net Income Build'!D23)</f>
        <v>17725514</v>
      </c>
      <c r="E5" s="50">
        <f>SUM('Net Income Build'!E5,'Net Income Build'!E11,'Net Income Build'!E17,'Net Income Build'!E23)</f>
        <v>19393404</v>
      </c>
      <c r="F5" s="50">
        <f>SUM('Net Income Build'!F5,'Net Income Build'!F11,'Net Income Build'!F17,'Net Income Build'!F23)</f>
        <v>19841180</v>
      </c>
      <c r="G5" s="50">
        <f>SUM('Net Income Build'!G5,'Net Income Build'!G11,'Net Income Build'!G17,'Net Income Build'!G23)</f>
        <v>21827657</v>
      </c>
      <c r="H5" s="50">
        <f>SUM('Net Income Build'!H5,'Net Income Build'!H11,'Net Income Build'!H17,'Net Income Build'!H23)</f>
        <v>25798578</v>
      </c>
      <c r="I5" s="50">
        <f>SUM('Net Income Build'!I5,'Net Income Build'!I11,'Net Income Build'!I17,'Net Income Build'!I23)</f>
        <v>28390582</v>
      </c>
      <c r="J5" s="50">
        <f>SUM('Net Income Build'!J5,'Net Income Build'!J11,'Net Income Build'!J17,'Net Income Build'!J23)</f>
        <v>31296775</v>
      </c>
      <c r="K5" s="50">
        <f>SUM('Net Income Build'!K5,'Net Income Build'!K11,'Net Income Build'!K17,'Net Income Build'!K23)</f>
        <v>34034065</v>
      </c>
      <c r="L5" s="50">
        <f>SUM('Net Income Build'!L5,'Net Income Build'!L11,'Net Income Build'!L17,'Net Income Build'!L23)</f>
        <v>36707142</v>
      </c>
      <c r="M5" s="50">
        <f>SUM('Net Income Build'!M5,'Net Income Build'!M11,'Net Income Build'!M17,'Net Income Build'!M23)</f>
        <v>40320804</v>
      </c>
      <c r="N5" s="50">
        <f>SUM('Net Income Build'!N5,'Net Income Build'!N11,'Net Income Build'!N17,'Net Income Build'!N23)</f>
        <v>46239709</v>
      </c>
      <c r="O5" s="50">
        <f>SUM('Net Income Build'!O5,'Net Income Build'!O11,'Net Income Build'!O17,'Net Income Build'!O23)</f>
        <v>56256388</v>
      </c>
      <c r="P5" s="50">
        <f>SUM('Net Income Build'!P5,'Net Income Build'!P11,'Net Income Build'!P17,'Net Income Build'!P23)</f>
        <v>59309062</v>
      </c>
      <c r="Q5" s="50">
        <f>SUM('Net Income Build'!Q5,'Net Income Build'!Q11,'Net Income Build'!Q17,'Net Income Build'!Q23)</f>
        <v>63564954.077922076</v>
      </c>
      <c r="R5" s="50">
        <f>SUM('Net Income Build'!R5,'Net Income Build'!R11,'Net Income Build'!R17,'Net Income Build'!R23)</f>
        <v>59651736.592499994</v>
      </c>
      <c r="S5" s="50">
        <f>SUM('Net Income Build'!S5,'Net Income Build'!S11,'Net Income Build'!S17,'Net Income Build'!S23)</f>
        <v>62634323.422124997</v>
      </c>
      <c r="T5" s="50">
        <f>SUM('Net Income Build'!T5,'Net Income Build'!T11,'Net Income Build'!T17,'Net Income Build'!T23)</f>
        <v>65766039.593231246</v>
      </c>
      <c r="U5" s="179">
        <f>SUM('Net Income Build'!U5,'Net Income Build'!U11,'Net Income Build'!U17,'Net Income Build'!U23)</f>
        <v>67410190.583062023</v>
      </c>
      <c r="V5" s="162">
        <f>U5*(1+0.02)</f>
        <v>68758394.394723266</v>
      </c>
    </row>
    <row r="6" spans="2:23" x14ac:dyDescent="0.3">
      <c r="B6" s="83" t="s">
        <v>180</v>
      </c>
      <c r="C6" s="52">
        <f>C5/C4</f>
        <v>0.93293325466645038</v>
      </c>
      <c r="D6" s="52">
        <f t="shared" ref="D6:P6" si="1">D5/D4</f>
        <v>0.87845268354928596</v>
      </c>
      <c r="E6" s="52">
        <f t="shared" si="1"/>
        <v>0.89896144373361653</v>
      </c>
      <c r="F6" s="52">
        <f t="shared" si="1"/>
        <v>0.90887249116982571</v>
      </c>
      <c r="G6" s="52">
        <f t="shared" si="1"/>
        <v>0.92644379884937167</v>
      </c>
      <c r="H6" s="52">
        <f t="shared" si="1"/>
        <v>0.93294058468222396</v>
      </c>
      <c r="I6" s="52">
        <f t="shared" si="1"/>
        <v>0.93610373913846001</v>
      </c>
      <c r="J6" s="52">
        <f t="shared" si="1"/>
        <v>0.94354436546026965</v>
      </c>
      <c r="K6" s="52">
        <f t="shared" si="1"/>
        <v>0.9510012584521913</v>
      </c>
      <c r="L6" s="52">
        <f t="shared" si="1"/>
        <v>0.95237922516270257</v>
      </c>
      <c r="M6" s="52">
        <f t="shared" si="1"/>
        <v>0.949062331226741</v>
      </c>
      <c r="N6" s="52">
        <f t="shared" si="1"/>
        <v>0.94486706827992839</v>
      </c>
      <c r="O6" s="52">
        <f t="shared" si="1"/>
        <v>0.9494574201173781</v>
      </c>
      <c r="P6" s="52">
        <f t="shared" si="1"/>
        <v>0.94383646580280478</v>
      </c>
      <c r="Q6" s="53">
        <v>0.95</v>
      </c>
      <c r="R6" s="53">
        <v>0.95</v>
      </c>
      <c r="S6" s="53">
        <v>0.95</v>
      </c>
      <c r="T6" s="53">
        <v>0.95</v>
      </c>
      <c r="U6" s="163">
        <v>0.95</v>
      </c>
      <c r="V6" s="163">
        <v>0.95</v>
      </c>
    </row>
    <row r="7" spans="2:23" x14ac:dyDescent="0.3">
      <c r="B7" s="104" t="s">
        <v>294</v>
      </c>
      <c r="C7" s="55">
        <v>0.17899999999999999</v>
      </c>
      <c r="D7" s="55">
        <v>0.157</v>
      </c>
      <c r="E7" s="55">
        <v>0.14799999999999999</v>
      </c>
      <c r="F7" s="55">
        <v>0.14799999999999999</v>
      </c>
      <c r="G7" s="55">
        <v>0.11899999999999999</v>
      </c>
      <c r="H7" s="53">
        <v>0.11</v>
      </c>
      <c r="I7" s="55">
        <v>0.107</v>
      </c>
      <c r="J7" s="55">
        <v>0.109</v>
      </c>
      <c r="K7" s="55">
        <v>0.114</v>
      </c>
      <c r="L7" s="55">
        <v>0.122</v>
      </c>
      <c r="M7" s="55">
        <v>0.129</v>
      </c>
      <c r="N7" s="55">
        <v>0.127</v>
      </c>
      <c r="O7" s="55">
        <v>0.128</v>
      </c>
      <c r="P7" s="55">
        <v>0.127</v>
      </c>
      <c r="Q7" s="55">
        <f>P7+($U$7-$P$7)/10</f>
        <v>0.1273</v>
      </c>
      <c r="R7" s="55">
        <f>Q7+($U$7-$P$7)/5</f>
        <v>0.12789999999999999</v>
      </c>
      <c r="S7" s="55">
        <f t="shared" ref="S7:T7" si="2">R7+($U$7-$P$7)/10</f>
        <v>0.12819999999999998</v>
      </c>
      <c r="T7" s="55">
        <f t="shared" si="2"/>
        <v>0.12849999999999998</v>
      </c>
      <c r="U7" s="157">
        <v>0.13</v>
      </c>
      <c r="V7" s="157">
        <f>U7</f>
        <v>0.13</v>
      </c>
    </row>
    <row r="8" spans="2:23" x14ac:dyDescent="0.3">
      <c r="B8" s="29" t="s">
        <v>298</v>
      </c>
      <c r="C8" s="49">
        <v>2011158</v>
      </c>
      <c r="D8" s="49">
        <v>1865602</v>
      </c>
      <c r="E8" s="49">
        <v>2074963</v>
      </c>
      <c r="F8" s="49">
        <v>2116757</v>
      </c>
      <c r="G8" s="49">
        <v>2102476</v>
      </c>
      <c r="H8" s="49">
        <v>2405452</v>
      </c>
      <c r="I8" s="49">
        <v>2686627</v>
      </c>
      <c r="J8" s="49">
        <v>2976002</v>
      </c>
      <c r="K8" s="49">
        <v>3390070</v>
      </c>
      <c r="L8" s="49">
        <v>3966842</v>
      </c>
      <c r="M8" s="49">
        <v>4546592</v>
      </c>
      <c r="N8" s="49">
        <v>4882555</v>
      </c>
      <c r="O8" s="49">
        <v>5559357</v>
      </c>
      <c r="P8" s="49">
        <v>6347108</v>
      </c>
      <c r="Q8" s="48">
        <f>Q9*Q7</f>
        <v>6814163.0771532468</v>
      </c>
      <c r="R8" s="48">
        <f t="shared" ref="R8:U8" si="3">R9*R7</f>
        <v>6424805.9875206305</v>
      </c>
      <c r="S8" s="48">
        <f t="shared" si="3"/>
        <v>6761869.6949190935</v>
      </c>
      <c r="T8" s="48">
        <f t="shared" si="3"/>
        <v>7116577.7580886008</v>
      </c>
      <c r="U8" s="162">
        <f t="shared" si="3"/>
        <v>7379641.9164615273</v>
      </c>
      <c r="V8" s="162">
        <f>U8*(1+0.02)</f>
        <v>7527234.7547907578</v>
      </c>
    </row>
    <row r="9" spans="2:23" x14ac:dyDescent="0.3">
      <c r="B9" s="165" t="s">
        <v>299</v>
      </c>
      <c r="C9" s="56">
        <f t="shared" ref="C9:N9" si="4">C8/C7</f>
        <v>11235519.553072626</v>
      </c>
      <c r="D9" s="56">
        <f t="shared" si="4"/>
        <v>11882815.286624204</v>
      </c>
      <c r="E9" s="56">
        <f t="shared" si="4"/>
        <v>14020020.270270271</v>
      </c>
      <c r="F9" s="56">
        <f t="shared" si="4"/>
        <v>14302412.162162162</v>
      </c>
      <c r="G9" s="56">
        <f t="shared" si="4"/>
        <v>17667865.546218488</v>
      </c>
      <c r="H9" s="56">
        <f t="shared" si="4"/>
        <v>21867745.454545453</v>
      </c>
      <c r="I9" s="56">
        <f t="shared" si="4"/>
        <v>25108663.551401868</v>
      </c>
      <c r="J9" s="56">
        <f t="shared" si="4"/>
        <v>27302770.642201833</v>
      </c>
      <c r="K9" s="56">
        <f t="shared" si="4"/>
        <v>29737456.140350875</v>
      </c>
      <c r="L9" s="56">
        <f t="shared" si="4"/>
        <v>32515098.36065574</v>
      </c>
      <c r="M9" s="56">
        <f t="shared" si="4"/>
        <v>35244899.224806197</v>
      </c>
      <c r="N9" s="56">
        <f t="shared" si="4"/>
        <v>38445314.960629918</v>
      </c>
      <c r="O9" s="56">
        <f>O8/O7</f>
        <v>43432476.5625</v>
      </c>
      <c r="P9" s="56">
        <f>P8/P7</f>
        <v>49977228.346456692</v>
      </c>
      <c r="Q9" s="48">
        <f>Q10*Q4</f>
        <v>53528382.381408066</v>
      </c>
      <c r="R9" s="48">
        <f t="shared" ref="R9:T9" si="5">R10*R4</f>
        <v>50233041.341052629</v>
      </c>
      <c r="S9" s="48">
        <f t="shared" si="5"/>
        <v>52744693.408105262</v>
      </c>
      <c r="T9" s="48">
        <f t="shared" si="5"/>
        <v>55381928.078510523</v>
      </c>
      <c r="U9" s="162">
        <f>U10*U4</f>
        <v>56766476.280473284</v>
      </c>
      <c r="V9" s="162">
        <f>V10*V4</f>
        <v>57901805.806082755</v>
      </c>
    </row>
    <row r="10" spans="2:23" x14ac:dyDescent="0.3">
      <c r="B10" s="98" t="s">
        <v>295</v>
      </c>
      <c r="C10" s="52">
        <f>C9/C4</f>
        <v>0.81187688462325891</v>
      </c>
      <c r="D10" s="52">
        <f t="shared" ref="D10:M10" si="6">D9/D4</f>
        <v>0.58889637708985532</v>
      </c>
      <c r="E10" s="52">
        <f t="shared" si="6"/>
        <v>0.64988372661842819</v>
      </c>
      <c r="F10" s="52">
        <f t="shared" si="6"/>
        <v>0.65515604271328309</v>
      </c>
      <c r="G10" s="52">
        <f t="shared" si="6"/>
        <v>0.7498873779351849</v>
      </c>
      <c r="H10" s="52">
        <f t="shared" si="6"/>
        <v>0.79079192775840912</v>
      </c>
      <c r="I10" s="52">
        <f t="shared" si="6"/>
        <v>0.82789122939560911</v>
      </c>
      <c r="J10" s="52">
        <f t="shared" si="6"/>
        <v>0.82313194892776032</v>
      </c>
      <c r="K10" s="52">
        <f t="shared" si="6"/>
        <v>0.83094271027103361</v>
      </c>
      <c r="L10" s="52">
        <f t="shared" si="6"/>
        <v>0.84361523386403592</v>
      </c>
      <c r="M10" s="52">
        <f t="shared" si="6"/>
        <v>0.82958678656670948</v>
      </c>
      <c r="N10" s="52">
        <f t="shared" ref="N10" si="7">N9/N4</f>
        <v>0.78559560216844915</v>
      </c>
      <c r="O10" s="52">
        <f t="shared" ref="O10" si="8">O9/O4</f>
        <v>0.73302408157345156</v>
      </c>
      <c r="P10" s="52">
        <f t="shared" ref="P10" si="9">P9/P4</f>
        <v>0.7953309154196273</v>
      </c>
      <c r="Q10" s="53">
        <v>0.8</v>
      </c>
      <c r="R10" s="53">
        <v>0.8</v>
      </c>
      <c r="S10" s="53">
        <v>0.8</v>
      </c>
      <c r="T10" s="53">
        <v>0.8</v>
      </c>
      <c r="U10" s="163">
        <v>0.8</v>
      </c>
      <c r="V10" s="163">
        <v>0.8</v>
      </c>
    </row>
    <row r="11" spans="2:23" x14ac:dyDescent="0.3">
      <c r="B11" s="83" t="s">
        <v>296</v>
      </c>
      <c r="D11" s="57">
        <f>D8-C8</f>
        <v>-145556</v>
      </c>
      <c r="E11" s="57">
        <f t="shared" ref="E11:P11" si="10">E8-D8</f>
        <v>209361</v>
      </c>
      <c r="F11" s="57">
        <f t="shared" si="10"/>
        <v>41794</v>
      </c>
      <c r="G11" s="57">
        <f t="shared" si="10"/>
        <v>-14281</v>
      </c>
      <c r="H11" s="57">
        <f t="shared" si="10"/>
        <v>302976</v>
      </c>
      <c r="I11" s="57">
        <f t="shared" si="10"/>
        <v>281175</v>
      </c>
      <c r="J11" s="57">
        <f t="shared" si="10"/>
        <v>289375</v>
      </c>
      <c r="K11" s="57">
        <f t="shared" si="10"/>
        <v>414068</v>
      </c>
      <c r="L11" s="57">
        <f t="shared" si="10"/>
        <v>576772</v>
      </c>
      <c r="M11" s="57">
        <f t="shared" si="10"/>
        <v>579750</v>
      </c>
      <c r="N11" s="57">
        <f t="shared" si="10"/>
        <v>335963</v>
      </c>
      <c r="O11" s="57">
        <f t="shared" si="10"/>
        <v>676802</v>
      </c>
      <c r="P11" s="57">
        <f t="shared" si="10"/>
        <v>787751</v>
      </c>
      <c r="Q11" s="57">
        <f>Q8-P8</f>
        <v>467055.07715324685</v>
      </c>
      <c r="R11" s="57">
        <f t="shared" ref="R11:U11" si="11">R8-Q8</f>
        <v>-389357.08963261638</v>
      </c>
      <c r="S11" s="57">
        <f t="shared" si="11"/>
        <v>337063.70739846304</v>
      </c>
      <c r="T11" s="57">
        <f t="shared" si="11"/>
        <v>354708.06316950731</v>
      </c>
      <c r="U11" s="155">
        <f t="shared" si="11"/>
        <v>263064.15837292653</v>
      </c>
      <c r="V11" s="155">
        <f>V8-U8</f>
        <v>147592.83832923044</v>
      </c>
    </row>
    <row r="12" spans="2:23" x14ac:dyDescent="0.3">
      <c r="B12" s="29" t="s">
        <v>169</v>
      </c>
      <c r="C12" s="56">
        <f t="shared" ref="C12:O12" si="12">C3-C11</f>
        <v>82441.816400000011</v>
      </c>
      <c r="D12" s="56">
        <f t="shared" si="12"/>
        <v>309953.58820000023</v>
      </c>
      <c r="E12" s="56">
        <f t="shared" si="12"/>
        <v>35928.72080000001</v>
      </c>
      <c r="F12" s="56">
        <f t="shared" si="12"/>
        <v>239851.72829999996</v>
      </c>
      <c r="G12" s="56">
        <f t="shared" si="12"/>
        <v>309247.43479999993</v>
      </c>
      <c r="H12" s="56">
        <f t="shared" si="12"/>
        <v>42039.061799999792</v>
      </c>
      <c r="I12" s="56">
        <f t="shared" si="12"/>
        <v>103929.7518999998</v>
      </c>
      <c r="J12" s="56">
        <f t="shared" si="12"/>
        <v>143098.22699999972</v>
      </c>
      <c r="K12" s="56">
        <f t="shared" si="12"/>
        <v>92255.257900000084</v>
      </c>
      <c r="L12" s="56">
        <f t="shared" si="12"/>
        <v>125804.26219999976</v>
      </c>
      <c r="M12" s="56">
        <f t="shared" si="12"/>
        <v>95641.11540000001</v>
      </c>
      <c r="N12" s="56">
        <f t="shared" si="12"/>
        <v>231882.25499999989</v>
      </c>
      <c r="O12" s="56">
        <f t="shared" si="12"/>
        <v>197362.16749999998</v>
      </c>
      <c r="P12" s="56">
        <f>P3-P11</f>
        <v>340341.04349999968</v>
      </c>
      <c r="Q12" s="56">
        <f>Q3-Q11</f>
        <v>631081.14712003479</v>
      </c>
      <c r="R12" s="56">
        <f t="shared" ref="R12:U12" si="13">R3-R11</f>
        <v>1406637.5874687587</v>
      </c>
      <c r="S12" s="56">
        <f t="shared" si="13"/>
        <v>772362.82658416638</v>
      </c>
      <c r="T12" s="56">
        <f t="shared" si="13"/>
        <v>855001.34246911015</v>
      </c>
      <c r="U12" s="164">
        <f t="shared" si="13"/>
        <v>991044.14502726588</v>
      </c>
      <c r="V12" s="164">
        <f>V3-V11</f>
        <v>1131597.631138966</v>
      </c>
    </row>
    <row r="13" spans="2:23" ht="14.4" thickBot="1" x14ac:dyDescent="0.35">
      <c r="B13" s="166" t="s">
        <v>300</v>
      </c>
      <c r="C13" s="60"/>
      <c r="D13" s="60"/>
      <c r="E13" s="60"/>
      <c r="F13" s="60"/>
      <c r="G13" s="60"/>
      <c r="H13" s="60"/>
      <c r="I13" s="60"/>
      <c r="J13" s="60"/>
      <c r="K13" s="60"/>
      <c r="L13" s="60"/>
      <c r="M13" s="60"/>
      <c r="N13" s="60"/>
      <c r="O13" s="60"/>
      <c r="P13" s="60"/>
      <c r="Q13" s="60">
        <f>Q12/Q15</f>
        <v>607513.55134681647</v>
      </c>
      <c r="R13" s="60">
        <f>R12/R15</f>
        <v>1254857.7839345641</v>
      </c>
      <c r="S13" s="60">
        <f>S12/S15</f>
        <v>638520.99411674228</v>
      </c>
      <c r="T13" s="60">
        <f>T12/T15</f>
        <v>655031.43402623571</v>
      </c>
      <c r="U13" s="107">
        <f>U12/U15</f>
        <v>703606.54768220882</v>
      </c>
      <c r="V13" s="107"/>
    </row>
    <row r="14" spans="2:23" ht="14.4" thickTop="1" x14ac:dyDescent="0.3">
      <c r="Q14" s="151">
        <v>0.5</v>
      </c>
      <c r="R14" s="151">
        <f>Q14+1</f>
        <v>1.5</v>
      </c>
      <c r="S14" s="151">
        <f t="shared" ref="S14:U14" si="14">R14+1</f>
        <v>2.5</v>
      </c>
      <c r="T14" s="151">
        <f t="shared" si="14"/>
        <v>3.5</v>
      </c>
      <c r="U14" s="151">
        <f t="shared" si="14"/>
        <v>4.5</v>
      </c>
      <c r="V14" s="151"/>
    </row>
    <row r="15" spans="2:23" x14ac:dyDescent="0.3">
      <c r="L15" s="61"/>
      <c r="Q15" s="152">
        <f>(1+$D$23)^Q14</f>
        <v>1.0387935309771619</v>
      </c>
      <c r="R15" s="152">
        <f t="shared" ref="R15:T15" si="15">(1+$D$23)^R14</f>
        <v>1.1209537889292076</v>
      </c>
      <c r="S15" s="152">
        <f t="shared" si="15"/>
        <v>1.2096122660031965</v>
      </c>
      <c r="T15" s="152">
        <f t="shared" si="15"/>
        <v>1.3052829193459212</v>
      </c>
      <c r="U15" s="152">
        <f>(1+$D$23)^U14</f>
        <v>1.4085203560028285</v>
      </c>
      <c r="V15" s="151"/>
    </row>
    <row r="16" spans="2:23" x14ac:dyDescent="0.3">
      <c r="B16" s="62" t="s">
        <v>285</v>
      </c>
      <c r="C16" s="63"/>
      <c r="D16" s="64"/>
      <c r="P16" s="30" t="s">
        <v>366</v>
      </c>
      <c r="Q16" s="175">
        <f>Q3/Q17</f>
        <v>0.16206128961021227</v>
      </c>
      <c r="R16" s="175">
        <f t="shared" ref="R16:U16" si="16">R3/R17</f>
        <v>0.15928113397938504</v>
      </c>
      <c r="S16" s="175">
        <f t="shared" si="16"/>
        <v>0.16500087069132499</v>
      </c>
      <c r="T16" s="175">
        <f t="shared" si="16"/>
        <v>0.17089984798709873</v>
      </c>
      <c r="U16" s="175">
        <f t="shared" si="16"/>
        <v>0.17082374305840536</v>
      </c>
      <c r="V16" s="153">
        <f>(V12/(D23-0.02))/U15</f>
        <v>13595657.41601749</v>
      </c>
      <c r="W16" s="58"/>
    </row>
    <row r="17" spans="2:22" x14ac:dyDescent="0.3">
      <c r="B17" s="65" t="s">
        <v>286</v>
      </c>
      <c r="D17" s="66">
        <v>0.23</v>
      </c>
      <c r="P17" s="174">
        <v>6309000</v>
      </c>
      <c r="Q17" s="174">
        <f>P17+Q11</f>
        <v>6776055.0771532468</v>
      </c>
      <c r="R17" s="174">
        <f t="shared" ref="R17:U17" si="17">Q17+R11</f>
        <v>6386697.9875206305</v>
      </c>
      <c r="S17" s="174">
        <f t="shared" si="17"/>
        <v>6723761.6949190935</v>
      </c>
      <c r="T17" s="174">
        <f t="shared" si="17"/>
        <v>7078469.7580886008</v>
      </c>
      <c r="U17" s="174">
        <f t="shared" si="17"/>
        <v>7341533.9164615273</v>
      </c>
      <c r="V17" s="151"/>
    </row>
    <row r="18" spans="2:22" x14ac:dyDescent="0.3">
      <c r="B18" s="29"/>
      <c r="D18" s="68"/>
    </row>
    <row r="19" spans="2:22" x14ac:dyDescent="0.3">
      <c r="B19" s="65" t="s">
        <v>287</v>
      </c>
      <c r="D19" s="170">
        <v>4.2299999999999997E-2</v>
      </c>
      <c r="S19" s="58">
        <f>U3*15.2</f>
        <v>19062446.211682923</v>
      </c>
    </row>
    <row r="20" spans="2:22" x14ac:dyDescent="0.3">
      <c r="B20" s="65" t="s">
        <v>290</v>
      </c>
      <c r="D20" s="69">
        <v>0.84</v>
      </c>
      <c r="S20" s="67">
        <f>(S19/7600000)^(1/5) -1</f>
        <v>0.20191293143332789</v>
      </c>
    </row>
    <row r="21" spans="2:22" x14ac:dyDescent="0.3">
      <c r="B21" s="65" t="s">
        <v>288</v>
      </c>
      <c r="D21" s="169">
        <v>4.3799999999999999E-2</v>
      </c>
    </row>
    <row r="22" spans="2:22" ht="14.4" thickBot="1" x14ac:dyDescent="0.35">
      <c r="B22" s="65"/>
      <c r="D22" s="70"/>
      <c r="F22" s="58">
        <f t="shared" ref="F22:O22" si="18">F11/F3</f>
        <v>0.14839209617084048</v>
      </c>
      <c r="G22" s="58">
        <f t="shared" si="18"/>
        <v>-4.8415678243808109E-2</v>
      </c>
      <c r="H22" s="58">
        <f t="shared" si="18"/>
        <v>0.87815296648014396</v>
      </c>
      <c r="I22" s="58">
        <f>I11/I3</f>
        <v>0.7301260205509299</v>
      </c>
      <c r="J22" s="58">
        <f>J11/J3</f>
        <v>0.66911656475789238</v>
      </c>
      <c r="K22" s="58">
        <f t="shared" si="18"/>
        <v>0.81779375831433621</v>
      </c>
      <c r="L22" s="58">
        <f t="shared" si="18"/>
        <v>0.82093863831085778</v>
      </c>
      <c r="M22" s="58">
        <f t="shared" si="18"/>
        <v>0.85839151090497157</v>
      </c>
      <c r="N22" s="58">
        <f t="shared" si="18"/>
        <v>0.59164534182820649</v>
      </c>
      <c r="O22" s="58">
        <f t="shared" si="18"/>
        <v>0.77422757093277905</v>
      </c>
      <c r="P22" s="58">
        <f>P11/P3</f>
        <v>0.69830383481469893</v>
      </c>
    </row>
    <row r="23" spans="2:22" ht="14.4" thickBot="1" x14ac:dyDescent="0.35">
      <c r="B23" s="71" t="s">
        <v>289</v>
      </c>
      <c r="C23" s="59"/>
      <c r="D23" s="72">
        <f>SUM(D19,(D20*D21))</f>
        <v>7.9091999999999996E-2</v>
      </c>
      <c r="L23" s="58">
        <f>AVERAGE(F22:P22)</f>
        <v>0.63078842043834993</v>
      </c>
    </row>
    <row r="24" spans="2:22" ht="14.4" thickTop="1" x14ac:dyDescent="0.3"/>
    <row r="25" spans="2:22" x14ac:dyDescent="0.3">
      <c r="B25" s="62" t="s">
        <v>302</v>
      </c>
      <c r="C25" s="63"/>
      <c r="D25" s="63"/>
    </row>
    <row r="26" spans="2:22" x14ac:dyDescent="0.3">
      <c r="B26" s="29" t="s">
        <v>303</v>
      </c>
      <c r="D26" s="66">
        <v>0.02</v>
      </c>
    </row>
    <row r="27" spans="2:22" x14ac:dyDescent="0.3">
      <c r="B27" s="31" t="s">
        <v>304</v>
      </c>
      <c r="D27" s="32">
        <f>U12*(1+D26)/(D23-D26)</f>
        <v>17106630.811747976</v>
      </c>
    </row>
    <row r="28" spans="2:22" x14ac:dyDescent="0.3">
      <c r="B28" s="29" t="s">
        <v>305</v>
      </c>
      <c r="D28" s="33">
        <f>SUM(Q13:U13)</f>
        <v>3859530.3111065673</v>
      </c>
    </row>
    <row r="29" spans="2:22" x14ac:dyDescent="0.3">
      <c r="B29" s="29" t="s">
        <v>306</v>
      </c>
      <c r="D29" s="34">
        <f>D27/U15</f>
        <v>12145107.267241811</v>
      </c>
    </row>
    <row r="30" spans="2:22" x14ac:dyDescent="0.3">
      <c r="B30" s="35" t="s">
        <v>307</v>
      </c>
      <c r="D30" s="36">
        <f>SUM(D28:D29)</f>
        <v>16004637.57834838</v>
      </c>
    </row>
    <row r="31" spans="2:22" x14ac:dyDescent="0.3">
      <c r="B31" s="29" t="s">
        <v>308</v>
      </c>
      <c r="D31" s="34">
        <v>141876</v>
      </c>
    </row>
    <row r="32" spans="2:22" x14ac:dyDescent="0.3">
      <c r="B32" s="40" t="s">
        <v>309</v>
      </c>
      <c r="C32" s="41"/>
      <c r="D32" s="42">
        <f>D30/D31</f>
        <v>112.80722305638994</v>
      </c>
    </row>
    <row r="33" spans="2:4" x14ac:dyDescent="0.3">
      <c r="B33" s="43" t="s">
        <v>310</v>
      </c>
      <c r="C33" s="41"/>
      <c r="D33" s="44">
        <v>56.99</v>
      </c>
    </row>
    <row r="34" spans="2:4" x14ac:dyDescent="0.3">
      <c r="B34" s="40" t="s">
        <v>373</v>
      </c>
      <c r="C34" s="41"/>
      <c r="D34" s="45">
        <f>D32/D33-1</f>
        <v>0.97942135561308885</v>
      </c>
    </row>
    <row r="35" spans="2:4" x14ac:dyDescent="0.3">
      <c r="B35" s="40" t="s">
        <v>356</v>
      </c>
      <c r="C35" s="41"/>
      <c r="D35" s="168">
        <f>((D30*(1+D23)^5)/(D33*D31))^(1/5) -1</f>
        <v>0.23698981314319245</v>
      </c>
    </row>
    <row r="36" spans="2:4" x14ac:dyDescent="0.3">
      <c r="B36" s="37" t="s">
        <v>311</v>
      </c>
      <c r="C36" s="38"/>
      <c r="D36" s="39">
        <f>D30/'Net Income Build'!U72</f>
        <v>12.761766695074035</v>
      </c>
    </row>
  </sheetData>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Misc Data + Calculations</vt:lpstr>
      <vt:lpstr>Net Income Build</vt:lpstr>
      <vt:lpstr>IEA Yield + IBL Cost Build</vt:lpstr>
      <vt:lpstr>DCF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Nihir Addla</cp:lastModifiedBy>
  <cp:lastPrinted>2023-06-28T16:56:13Z</cp:lastPrinted>
  <dcterms:created xsi:type="dcterms:W3CDTF">2023-06-28T05:39:27Z</dcterms:created>
  <dcterms:modified xsi:type="dcterms:W3CDTF">2023-08-16T07:29:48Z</dcterms:modified>
</cp:coreProperties>
</file>