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\Financial modelling\"/>
    </mc:Choice>
  </mc:AlternateContent>
  <bookViews>
    <workbookView xWindow="0" yWindow="0" windowWidth="23040" windowHeight="9264"/>
  </bookViews>
  <sheets>
    <sheet name="WACC" sheetId="11" r:id="rId1"/>
    <sheet name="R.M" sheetId="12" r:id="rId2"/>
    <sheet name="R.B VBL" sheetId="1" r:id="rId3"/>
    <sheet name="R.B Britannia" sheetId="3" r:id="rId4"/>
    <sheet name="R.B GODREJCP.NS" sheetId="5" r:id="rId5"/>
    <sheet name="R.B HINDUNILVR.NS" sheetId="7" r:id="rId6"/>
    <sheet name="R.B NESTLEIND.N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J12" i="5"/>
  <c r="I10" i="11"/>
  <c r="K41" i="11" l="1"/>
  <c r="K40" i="11"/>
  <c r="K38" i="11"/>
  <c r="E24" i="11"/>
  <c r="K23" i="11"/>
  <c r="F10" i="12"/>
  <c r="F8" i="12"/>
  <c r="C32" i="11"/>
  <c r="C33" i="11"/>
  <c r="D33" i="11" s="1"/>
  <c r="C31" i="11"/>
  <c r="E31" i="11"/>
  <c r="E32" i="11" s="1"/>
  <c r="E35" i="11" s="1"/>
  <c r="K31" i="11" s="1"/>
  <c r="K32" i="11"/>
  <c r="I17" i="11"/>
  <c r="H17" i="11"/>
  <c r="I16" i="11"/>
  <c r="H16" i="11"/>
  <c r="G17" i="11"/>
  <c r="G16" i="11"/>
  <c r="K11" i="11"/>
  <c r="K12" i="11"/>
  <c r="K13" i="11"/>
  <c r="K14" i="11"/>
  <c r="I11" i="11"/>
  <c r="I12" i="11"/>
  <c r="I13" i="11"/>
  <c r="I14" i="11"/>
  <c r="H11" i="11"/>
  <c r="H12" i="11"/>
  <c r="H13" i="11"/>
  <c r="H14" i="11"/>
  <c r="H10" i="11"/>
  <c r="J14" i="11"/>
  <c r="J13" i="11"/>
  <c r="J12" i="11"/>
  <c r="J11" i="11"/>
  <c r="M6" i="9"/>
  <c r="G110" i="9"/>
  <c r="D110" i="9"/>
  <c r="G109" i="9"/>
  <c r="D109" i="9"/>
  <c r="G108" i="9"/>
  <c r="D108" i="9"/>
  <c r="G107" i="9"/>
  <c r="D107" i="9"/>
  <c r="G106" i="9"/>
  <c r="D106" i="9"/>
  <c r="G105" i="9"/>
  <c r="D105" i="9"/>
  <c r="G104" i="9"/>
  <c r="D104" i="9"/>
  <c r="G103" i="9"/>
  <c r="D103" i="9"/>
  <c r="G102" i="9"/>
  <c r="D102" i="9"/>
  <c r="G101" i="9"/>
  <c r="D101" i="9"/>
  <c r="G100" i="9"/>
  <c r="D100" i="9"/>
  <c r="G99" i="9"/>
  <c r="D99" i="9"/>
  <c r="G98" i="9"/>
  <c r="D98" i="9"/>
  <c r="G97" i="9"/>
  <c r="D97" i="9"/>
  <c r="G96" i="9"/>
  <c r="D96" i="9"/>
  <c r="G95" i="9"/>
  <c r="D95" i="9"/>
  <c r="G94" i="9"/>
  <c r="D94" i="9"/>
  <c r="G93" i="9"/>
  <c r="D93" i="9"/>
  <c r="G92" i="9"/>
  <c r="D92" i="9"/>
  <c r="G91" i="9"/>
  <c r="D91" i="9"/>
  <c r="G90" i="9"/>
  <c r="D90" i="9"/>
  <c r="G89" i="9"/>
  <c r="D89" i="9"/>
  <c r="G88" i="9"/>
  <c r="D88" i="9"/>
  <c r="G87" i="9"/>
  <c r="D87" i="9"/>
  <c r="G86" i="9"/>
  <c r="D86" i="9"/>
  <c r="G85" i="9"/>
  <c r="D85" i="9"/>
  <c r="G84" i="9"/>
  <c r="D84" i="9"/>
  <c r="G83" i="9"/>
  <c r="D83" i="9"/>
  <c r="G82" i="9"/>
  <c r="D82" i="9"/>
  <c r="G81" i="9"/>
  <c r="D81" i="9"/>
  <c r="G80" i="9"/>
  <c r="D80" i="9"/>
  <c r="G79" i="9"/>
  <c r="D79" i="9"/>
  <c r="G78" i="9"/>
  <c r="D78" i="9"/>
  <c r="G77" i="9"/>
  <c r="D77" i="9"/>
  <c r="G76" i="9"/>
  <c r="D76" i="9"/>
  <c r="G75" i="9"/>
  <c r="D75" i="9"/>
  <c r="G74" i="9"/>
  <c r="D74" i="9"/>
  <c r="G73" i="9"/>
  <c r="D73" i="9"/>
  <c r="G72" i="9"/>
  <c r="D72" i="9"/>
  <c r="G71" i="9"/>
  <c r="D71" i="9"/>
  <c r="G70" i="9"/>
  <c r="D70" i="9"/>
  <c r="G69" i="9"/>
  <c r="D69" i="9"/>
  <c r="G68" i="9"/>
  <c r="D68" i="9"/>
  <c r="G67" i="9"/>
  <c r="D67" i="9"/>
  <c r="G66" i="9"/>
  <c r="D66" i="9"/>
  <c r="G65" i="9"/>
  <c r="D65" i="9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J6" i="9"/>
  <c r="J12" i="9" s="1"/>
  <c r="M6" i="7"/>
  <c r="G110" i="7"/>
  <c r="D110" i="7"/>
  <c r="G109" i="7"/>
  <c r="D109" i="7"/>
  <c r="G108" i="7"/>
  <c r="D108" i="7"/>
  <c r="G107" i="7"/>
  <c r="D107" i="7"/>
  <c r="G106" i="7"/>
  <c r="D106" i="7"/>
  <c r="G105" i="7"/>
  <c r="D105" i="7"/>
  <c r="G104" i="7"/>
  <c r="D104" i="7"/>
  <c r="G103" i="7"/>
  <c r="D103" i="7"/>
  <c r="G102" i="7"/>
  <c r="D102" i="7"/>
  <c r="G101" i="7"/>
  <c r="D101" i="7"/>
  <c r="G100" i="7"/>
  <c r="D100" i="7"/>
  <c r="G99" i="7"/>
  <c r="D99" i="7"/>
  <c r="G98" i="7"/>
  <c r="D98" i="7"/>
  <c r="G97" i="7"/>
  <c r="D97" i="7"/>
  <c r="G96" i="7"/>
  <c r="D96" i="7"/>
  <c r="G95" i="7"/>
  <c r="D95" i="7"/>
  <c r="G94" i="7"/>
  <c r="D94" i="7"/>
  <c r="G93" i="7"/>
  <c r="D93" i="7"/>
  <c r="G92" i="7"/>
  <c r="D92" i="7"/>
  <c r="G91" i="7"/>
  <c r="D91" i="7"/>
  <c r="G90" i="7"/>
  <c r="D90" i="7"/>
  <c r="G89" i="7"/>
  <c r="D89" i="7"/>
  <c r="G88" i="7"/>
  <c r="D88" i="7"/>
  <c r="G87" i="7"/>
  <c r="D87" i="7"/>
  <c r="G86" i="7"/>
  <c r="D86" i="7"/>
  <c r="G85" i="7"/>
  <c r="D85" i="7"/>
  <c r="G84" i="7"/>
  <c r="D84" i="7"/>
  <c r="G83" i="7"/>
  <c r="D83" i="7"/>
  <c r="G82" i="7"/>
  <c r="D82" i="7"/>
  <c r="G81" i="7"/>
  <c r="D81" i="7"/>
  <c r="G80" i="7"/>
  <c r="D80" i="7"/>
  <c r="G79" i="7"/>
  <c r="D79" i="7"/>
  <c r="G78" i="7"/>
  <c r="D78" i="7"/>
  <c r="G77" i="7"/>
  <c r="D77" i="7"/>
  <c r="G76" i="7"/>
  <c r="D76" i="7"/>
  <c r="G75" i="7"/>
  <c r="D75" i="7"/>
  <c r="G74" i="7"/>
  <c r="D74" i="7"/>
  <c r="G73" i="7"/>
  <c r="D73" i="7"/>
  <c r="G72" i="7"/>
  <c r="D72" i="7"/>
  <c r="G71" i="7"/>
  <c r="D71" i="7"/>
  <c r="G70" i="7"/>
  <c r="D70" i="7"/>
  <c r="G69" i="7"/>
  <c r="D69" i="7"/>
  <c r="G68" i="7"/>
  <c r="D68" i="7"/>
  <c r="G67" i="7"/>
  <c r="D67" i="7"/>
  <c r="G66" i="7"/>
  <c r="D66" i="7"/>
  <c r="G65" i="7"/>
  <c r="D65" i="7"/>
  <c r="G64" i="7"/>
  <c r="D64" i="7"/>
  <c r="G63" i="7"/>
  <c r="D63" i="7"/>
  <c r="G62" i="7"/>
  <c r="D62" i="7"/>
  <c r="G61" i="7"/>
  <c r="D61" i="7"/>
  <c r="G60" i="7"/>
  <c r="D60" i="7"/>
  <c r="G59" i="7"/>
  <c r="D59" i="7"/>
  <c r="G58" i="7"/>
  <c r="D58" i="7"/>
  <c r="G57" i="7"/>
  <c r="D57" i="7"/>
  <c r="G56" i="7"/>
  <c r="D56" i="7"/>
  <c r="G55" i="7"/>
  <c r="D55" i="7"/>
  <c r="G54" i="7"/>
  <c r="D54" i="7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G37" i="7"/>
  <c r="D37" i="7"/>
  <c r="G36" i="7"/>
  <c r="D36" i="7"/>
  <c r="G35" i="7"/>
  <c r="D35" i="7"/>
  <c r="G34" i="7"/>
  <c r="D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J6" i="7"/>
  <c r="J12" i="7" s="1"/>
  <c r="J6" i="5"/>
  <c r="M6" i="5"/>
  <c r="G110" i="5"/>
  <c r="D110" i="5"/>
  <c r="G109" i="5"/>
  <c r="D109" i="5"/>
  <c r="G108" i="5"/>
  <c r="D108" i="5"/>
  <c r="G107" i="5"/>
  <c r="D107" i="5"/>
  <c r="G106" i="5"/>
  <c r="D106" i="5"/>
  <c r="G105" i="5"/>
  <c r="D105" i="5"/>
  <c r="G104" i="5"/>
  <c r="D104" i="5"/>
  <c r="G103" i="5"/>
  <c r="D103" i="5"/>
  <c r="G102" i="5"/>
  <c r="D102" i="5"/>
  <c r="G101" i="5"/>
  <c r="D101" i="5"/>
  <c r="G100" i="5"/>
  <c r="D100" i="5"/>
  <c r="G99" i="5"/>
  <c r="D99" i="5"/>
  <c r="G98" i="5"/>
  <c r="D98" i="5"/>
  <c r="G97" i="5"/>
  <c r="D97" i="5"/>
  <c r="G96" i="5"/>
  <c r="D96" i="5"/>
  <c r="G95" i="5"/>
  <c r="D95" i="5"/>
  <c r="G94" i="5"/>
  <c r="D94" i="5"/>
  <c r="G93" i="5"/>
  <c r="D93" i="5"/>
  <c r="G92" i="5"/>
  <c r="D92" i="5"/>
  <c r="G91" i="5"/>
  <c r="D91" i="5"/>
  <c r="G90" i="5"/>
  <c r="D90" i="5"/>
  <c r="G89" i="5"/>
  <c r="D89" i="5"/>
  <c r="G88" i="5"/>
  <c r="D88" i="5"/>
  <c r="G87" i="5"/>
  <c r="D87" i="5"/>
  <c r="G86" i="5"/>
  <c r="D86" i="5"/>
  <c r="G85" i="5"/>
  <c r="D85" i="5"/>
  <c r="G84" i="5"/>
  <c r="D84" i="5"/>
  <c r="G83" i="5"/>
  <c r="D83" i="5"/>
  <c r="G82" i="5"/>
  <c r="D82" i="5"/>
  <c r="G81" i="5"/>
  <c r="D81" i="5"/>
  <c r="G80" i="5"/>
  <c r="D80" i="5"/>
  <c r="G79" i="5"/>
  <c r="D79" i="5"/>
  <c r="G78" i="5"/>
  <c r="D78" i="5"/>
  <c r="G77" i="5"/>
  <c r="D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D69" i="5"/>
  <c r="G68" i="5"/>
  <c r="D68" i="5"/>
  <c r="G67" i="5"/>
  <c r="D67" i="5"/>
  <c r="G66" i="5"/>
  <c r="D66" i="5"/>
  <c r="G65" i="5"/>
  <c r="D65" i="5"/>
  <c r="G64" i="5"/>
  <c r="D64" i="5"/>
  <c r="G63" i="5"/>
  <c r="D63" i="5"/>
  <c r="G62" i="5"/>
  <c r="D62" i="5"/>
  <c r="G61" i="5"/>
  <c r="D61" i="5"/>
  <c r="G60" i="5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G52" i="5"/>
  <c r="D52" i="5"/>
  <c r="G51" i="5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J6" i="3"/>
  <c r="M6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D71" i="3"/>
  <c r="G70" i="3"/>
  <c r="D70" i="3"/>
  <c r="G69" i="3"/>
  <c r="D69" i="3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J12" i="3" s="1"/>
  <c r="D7" i="3"/>
  <c r="J8" i="1"/>
  <c r="M7" i="1" s="1"/>
  <c r="J10" i="11" l="1"/>
  <c r="M13" i="1"/>
  <c r="D31" i="11"/>
  <c r="D32" i="1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7" i="1"/>
  <c r="J17" i="11" l="1"/>
  <c r="K10" i="11"/>
  <c r="J16" i="11"/>
  <c r="D35" i="11"/>
  <c r="K17" i="11" l="1"/>
  <c r="K30" i="11" s="1"/>
  <c r="K33" i="11" s="1"/>
  <c r="K24" i="11" s="1"/>
  <c r="K25" i="11" s="1"/>
  <c r="K37" i="11" s="1"/>
  <c r="K43" i="11" s="1"/>
  <c r="K16" i="11"/>
</calcChain>
</file>

<file path=xl/sharedStrings.xml><?xml version="1.0" encoding="utf-8"?>
<sst xmlns="http://schemas.openxmlformats.org/spreadsheetml/2006/main" count="272" uniqueCount="99">
  <si>
    <t>Regression Beta</t>
  </si>
  <si>
    <t>Varun Beverages Weekly Returns</t>
  </si>
  <si>
    <t>DATE</t>
  </si>
  <si>
    <t>Closing Price</t>
  </si>
  <si>
    <t>Returns</t>
  </si>
  <si>
    <t>Nifty Returns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</si>
  <si>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</si>
  <si>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</si>
  <si>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</si>
  <si>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</si>
  <si>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</si>
  <si>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</si>
  <si>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</si>
  <si>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</si>
  <si>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</si>
  <si>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</si>
  <si>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</si>
  <si>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</si>
  <si>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</si>
  <si>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</si>
  <si>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</si>
  <si>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</si>
  <si>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</si>
  <si>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</si>
  <si>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</si>
  <si>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</si>
  <si>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</si>
  <si>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</si>
  <si>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</si>
  <si>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</si>
  <si>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</si>
  <si>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</si>
  <si>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</si>
  <si>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Raw Beta Weight</t>
  </si>
  <si>
    <t>Market Beta</t>
  </si>
  <si>
    <t>Market Beta Weight</t>
  </si>
  <si>
    <t>Adjusted Beta</t>
  </si>
  <si>
    <t>Britannia Weekly Returns</t>
  </si>
  <si>
    <t>GODREJCP.NS Weekly Returns</t>
  </si>
  <si>
    <t>HINDUNILVR.NS Weekly Returns</t>
  </si>
  <si>
    <t>NESTLEIND.NS Weekly Returns</t>
  </si>
  <si>
    <t>WEIGHTED AVERAGE COST OF CAPITAL</t>
  </si>
  <si>
    <t>All figures are in INRubless stated otherwise</t>
  </si>
  <si>
    <t>Peer Comps</t>
  </si>
  <si>
    <t>Name of the Comp</t>
  </si>
  <si>
    <t>Country</t>
  </si>
  <si>
    <t>Tax Rate</t>
  </si>
  <si>
    <t>Total Debt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</si>
  <si>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</si>
  <si>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</si>
  <si>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Debt/</t>
  </si>
  <si>
    <t>Equity</t>
  </si>
  <si>
    <t>Capital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</si>
  <si>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</si>
  <si>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</si>
  <si>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Varun Beverages Limited</t>
  </si>
  <si>
    <t>Britannia</t>
  </si>
  <si>
    <t>GODREJCP.NS</t>
  </si>
  <si>
    <t>HINDUNILVR.NS</t>
  </si>
  <si>
    <t>NESTLEIND.NS</t>
  </si>
  <si>
    <t>India</t>
  </si>
  <si>
    <t>Average</t>
  </si>
  <si>
    <t>Median</t>
  </si>
  <si>
    <t>Cost of Debt</t>
  </si>
  <si>
    <t>Pre- Tax Cost of Debt</t>
  </si>
  <si>
    <t>Post Tax Cost of Debt</t>
  </si>
  <si>
    <t>Cost of Equity</t>
  </si>
  <si>
    <t>Risk Fee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</si>
  <si>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</si>
  <si>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</si>
  <si>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 xml:space="preserve">Levered </t>
  </si>
  <si>
    <t xml:space="preserve">Unlevered </t>
  </si>
  <si>
    <t>Levered Raw Beta</t>
  </si>
  <si>
    <t>Capital Structure</t>
  </si>
  <si>
    <t>Current</t>
  </si>
  <si>
    <t>Target</t>
  </si>
  <si>
    <t>Market Capitalization</t>
  </si>
  <si>
    <t>Total Capital</t>
  </si>
  <si>
    <t>Levered Beta</t>
  </si>
  <si>
    <t>Comps Median Unlevered Beta</t>
  </si>
  <si>
    <t>Target Debt/ Equity</t>
  </si>
  <si>
    <t>Tax rate</t>
  </si>
  <si>
    <t>Debt/Equity</t>
  </si>
  <si>
    <t>Weighted Average Cost of Capital</t>
  </si>
  <si>
    <t>Notes:</t>
  </si>
  <si>
    <t>1. Tax Rate considered as marginal tax rate for the country</t>
  </si>
  <si>
    <t>2. levered beta is based on 5 year monthly data</t>
  </si>
  <si>
    <t>3. Unlevered Beta =Levered Beta/(1+(1-Tax Rate)*Debt/Equity)</t>
  </si>
  <si>
    <t>4. levered Beta =Levered Beta*(1+(1-Tax Rate)*Debt/Equity)</t>
  </si>
  <si>
    <t>Year</t>
  </si>
  <si>
    <t>Annual</t>
  </si>
  <si>
    <t>Return on Markets</t>
  </si>
  <si>
    <t>Dividend Yield</t>
  </si>
  <si>
    <r>
      <t>1.2%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</si>
  <si>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</si>
  <si>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Cost of equity</t>
  </si>
  <si>
    <t>Equity Weight</t>
  </si>
  <si>
    <t>Debt Weight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</si>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</sst>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2060"/>
      <name val="Calibri"/>
      <family val="2"/>
    </font>
    <font>
      <sz val="10"/>
      <color rgb="FF002060"/>
      <name val="Arial"/>
      <family val="2"/>
    </font>
    <font>
      <i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4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9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2" fillId="0" borderId="4" xfId="0" applyFont="1" applyBorder="1"/>
    <xf numFmtId="9" fontId="0" fillId="0" borderId="4" xfId="0" applyNumberFormat="1" applyBorder="1"/>
    <xf numFmtId="2" fontId="0" fillId="0" borderId="4" xfId="0" applyNumberFormat="1" applyBorder="1"/>
    <xf numFmtId="0" fontId="2" fillId="0" borderId="1" xfId="0" applyFont="1" applyBorder="1"/>
    <xf numFmtId="9" fontId="0" fillId="0" borderId="1" xfId="0" applyNumberFormat="1" applyBorder="1"/>
    <xf numFmtId="2" fontId="0" fillId="0" borderId="1" xfId="0" applyNumberFormat="1" applyBorder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6" xfId="0" applyNumberFormat="1" applyBorder="1"/>
    <xf numFmtId="0" fontId="0" fillId="0" borderId="1" xfId="0" applyBorder="1" applyAlignment="1">
      <alignment horizontal="center" vertical="center"/>
    </xf>
    <xf numFmtId="10" fontId="0" fillId="5" borderId="0" xfId="1" applyNumberFormat="1" applyFont="1" applyFill="1"/>
    <xf numFmtId="10" fontId="0" fillId="5" borderId="0" xfId="0" applyNumberFormat="1" applyFill="1"/>
    <xf numFmtId="2" fontId="0" fillId="0" borderId="5" xfId="0" applyNumberFormat="1" applyBorder="1"/>
    <xf numFmtId="2" fontId="0" fillId="0" borderId="6" xfId="0" applyNumberFormat="1" applyBorder="1"/>
    <xf numFmtId="10" fontId="0" fillId="0" borderId="4" xfId="1" applyNumberFormat="1" applyFont="1" applyBorder="1"/>
    <xf numFmtId="0" fontId="6" fillId="0" borderId="0" xfId="0" applyFont="1"/>
    <xf numFmtId="0" fontId="7" fillId="4" borderId="0" xfId="0" applyFont="1" applyFill="1" applyAlignment="1">
      <alignment horizontal="right"/>
    </xf>
    <xf numFmtId="9" fontId="6" fillId="0" borderId="0" xfId="0" applyNumberFormat="1" applyFont="1"/>
    <xf numFmtId="10" fontId="6" fillId="0" borderId="0" xfId="0" applyNumberFormat="1" applyFont="1"/>
    <xf numFmtId="9" fontId="6" fillId="0" borderId="5" xfId="0" applyNumberFormat="1" applyFont="1" applyBorder="1"/>
    <xf numFmtId="0" fontId="8" fillId="0" borderId="0" xfId="0" applyFont="1"/>
    <xf numFmtId="0" fontId="0" fillId="5" borderId="0" xfId="0" applyFill="1"/>
    <xf numFmtId="10" fontId="0" fillId="0" borderId="1" xfId="1" applyNumberFormat="1" applyFont="1" applyBorder="1"/>
    <xf numFmtId="2" fontId="6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0" fontId="2" fillId="0" borderId="4" xfId="0" applyNumberFormat="1" applyFont="1" applyBorder="1"/>
    <xf numFmtId="10" fontId="6" fillId="0" borderId="0" xfId="1" applyNumberFormat="1" applyFont="1"/>
    <xf numFmtId="0" fontId="0" fillId="0" borderId="0" xfId="0" applyFill="1" applyBorder="1"/>
    <xf numFmtId="10" fontId="0" fillId="0" borderId="0" xfId="0" applyNumberFormat="1" applyBorder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showGridLines="0" tabSelected="1" topLeftCell="A19" zoomScale="85" zoomScaleNormal="85" workbookViewId="0">
      <selection activeCell="K43" sqref="K43"/>
    </sheetView>
  </sheetViews>
  <sheetFormatPr defaultRowHeight="14.4" x14ac:dyDescent="0.3"/>
  <cols>
    <col min="1" max="1" width="1.88671875" customWidth="1"/>
    <col min="2" max="2" width="33.5546875" customWidth="1"/>
    <col min="3" max="3" width="9.5546875" customWidth="1"/>
    <col min="4" max="4" width="7.44140625" customWidth="1"/>
    <col min="5" max="5" width="9.5546875" customWidth="1"/>
    <col min="6" max="6" width="10.6640625" customWidth="1"/>
    <col min="7" max="7" width="9.21875" customWidth="1"/>
    <col min="8" max="8" width="6.109375" customWidth="1"/>
    <col min="9" max="9" width="6.88671875" customWidth="1"/>
    <col min="10" max="10" width="8.109375" customWidth="1"/>
    <col min="11" max="11" width="10" customWidth="1"/>
  </cols>
  <sheetData>
    <row r="2" spans="2:19" x14ac:dyDescent="0.3">
      <c r="B2" s="2" t="s">
        <v>41</v>
      </c>
      <c r="C2" s="17"/>
      <c r="D2" s="17"/>
      <c r="E2" s="17"/>
      <c r="F2" s="17"/>
      <c r="G2" s="17"/>
      <c r="H2" s="17"/>
      <c r="I2" s="17"/>
      <c r="J2" s="17"/>
      <c r="K2" s="17"/>
      <c r="L2" s="16"/>
      <c r="M2" s="16"/>
      <c r="N2" s="16"/>
      <c r="O2" s="16"/>
      <c r="P2" s="16"/>
      <c r="Q2" s="16"/>
      <c r="R2" s="16"/>
      <c r="S2" s="16"/>
    </row>
    <row r="4" spans="2:19" x14ac:dyDescent="0.3">
      <c r="B4" s="18" t="s">
        <v>42</v>
      </c>
    </row>
    <row r="6" spans="2:19" x14ac:dyDescent="0.3">
      <c r="B6" t="s">
        <v>43</v>
      </c>
    </row>
    <row r="7" spans="2:19" x14ac:dyDescent="0.3">
      <c r="B7" s="21"/>
      <c r="C7" s="21"/>
      <c r="D7" s="21"/>
      <c r="E7" s="21"/>
      <c r="F7" s="21"/>
      <c r="G7" s="21"/>
      <c r="H7" s="21" t="s">
        <v>50</v>
      </c>
      <c r="I7" s="21" t="s">
        <v>50</v>
      </c>
      <c r="J7" s="21" t="s">
        <v>70</v>
      </c>
      <c r="K7" s="21" t="s">
        <v>71</v>
      </c>
    </row>
    <row r="8" spans="2:19" ht="16.2" x14ac:dyDescent="0.3">
      <c r="B8" s="20" t="s">
        <v>44</v>
      </c>
      <c r="C8" s="20"/>
      <c r="D8" s="20" t="s">
        <v>45</v>
      </c>
      <c r="E8" s="20" t="s">
        <v>47</v>
      </c>
      <c r="F8" s="20" t="s">
        <v>48</v>
      </c>
      <c r="G8" s="20" t="s">
        <v>49</v>
      </c>
      <c r="H8" s="20" t="s">
        <v>51</v>
      </c>
      <c r="I8" s="20" t="s">
        <v>52</v>
      </c>
      <c r="J8" s="20" t="s">
        <v>53</v>
      </c>
      <c r="K8" s="20" t="s">
        <v>54</v>
      </c>
    </row>
    <row r="10" spans="2:19" x14ac:dyDescent="0.3">
      <c r="B10" s="39" t="s">
        <v>55</v>
      </c>
      <c r="C10" s="39"/>
      <c r="D10" s="39" t="s">
        <v>60</v>
      </c>
      <c r="E10" s="39">
        <v>5431.31</v>
      </c>
      <c r="F10" s="40">
        <v>195781.16</v>
      </c>
      <c r="G10" s="41">
        <v>0.3</v>
      </c>
      <c r="H10" s="9">
        <f>E10/F10</f>
        <v>2.7741739807854854E-2</v>
      </c>
      <c r="I10" s="9">
        <f>E10/(E10+F10)</f>
        <v>2.6992909534881215E-2</v>
      </c>
      <c r="J10" s="6">
        <f>IFERROR('R.B VBL'!M7,0)</f>
        <v>0.66811193053191498</v>
      </c>
      <c r="K10" s="6">
        <f>J10/(1+(1-G10)*H10)</f>
        <v>0.65538486897552806</v>
      </c>
    </row>
    <row r="11" spans="2:19" x14ac:dyDescent="0.3">
      <c r="B11" s="39" t="s">
        <v>56</v>
      </c>
      <c r="C11" s="39"/>
      <c r="D11" s="39" t="s">
        <v>60</v>
      </c>
      <c r="E11" s="39">
        <v>2064.96</v>
      </c>
      <c r="F11" s="39">
        <v>114282.37</v>
      </c>
      <c r="G11" s="41">
        <v>0.3</v>
      </c>
      <c r="H11" s="9">
        <f t="shared" ref="H11:H14" si="0">E11/F11</f>
        <v>1.8068928742027316E-2</v>
      </c>
      <c r="I11" s="9">
        <f t="shared" ref="I11:I14" si="1">E11/(E11+F11)</f>
        <v>1.7748237110383196E-2</v>
      </c>
      <c r="J11" s="6">
        <f>IFERROR('R.B Britannia'!J6,0)</f>
        <v>0.48321688581743683</v>
      </c>
      <c r="K11" s="6">
        <f t="shared" ref="K11:K14" si="2">J11/(1+(1-G11)*H11)</f>
        <v>0.47718137641619607</v>
      </c>
    </row>
    <row r="12" spans="2:19" x14ac:dyDescent="0.3">
      <c r="B12" s="39" t="s">
        <v>57</v>
      </c>
      <c r="C12" s="39"/>
      <c r="D12" s="39" t="s">
        <v>60</v>
      </c>
      <c r="E12" s="39">
        <v>3274.76</v>
      </c>
      <c r="F12" s="39">
        <v>127975.28</v>
      </c>
      <c r="G12" s="41">
        <v>0.3</v>
      </c>
      <c r="H12" s="9">
        <f t="shared" si="0"/>
        <v>2.5589004376470208E-2</v>
      </c>
      <c r="I12" s="9">
        <f t="shared" si="1"/>
        <v>2.4950544776976832E-2</v>
      </c>
      <c r="J12" s="6">
        <f>IFERROR('R.B GODREJCP.NS'!J6,0)</f>
        <v>0.3072006859303732</v>
      </c>
      <c r="K12" s="6">
        <f t="shared" si="2"/>
        <v>0.3017948452001375</v>
      </c>
    </row>
    <row r="13" spans="2:19" x14ac:dyDescent="0.3">
      <c r="B13" s="39" t="s">
        <v>58</v>
      </c>
      <c r="C13" s="39"/>
      <c r="D13" s="39" t="s">
        <v>60</v>
      </c>
      <c r="E13" s="39">
        <v>1484</v>
      </c>
      <c r="F13" s="39">
        <v>520916.13</v>
      </c>
      <c r="G13" s="41">
        <v>0.3</v>
      </c>
      <c r="H13" s="9">
        <f t="shared" si="0"/>
        <v>2.8488271230917728E-3</v>
      </c>
      <c r="I13" s="9">
        <f t="shared" si="1"/>
        <v>2.8407343619918316E-3</v>
      </c>
      <c r="J13" s="6">
        <f>IFERROR('R.B HINDUNILVR.NS'!J6,0)</f>
        <v>0.49253202290068354</v>
      </c>
      <c r="K13" s="6">
        <f t="shared" si="2"/>
        <v>0.49155178066906174</v>
      </c>
    </row>
    <row r="14" spans="2:19" x14ac:dyDescent="0.3">
      <c r="B14" s="39" t="s">
        <v>59</v>
      </c>
      <c r="C14" s="39"/>
      <c r="D14" s="39" t="s">
        <v>60</v>
      </c>
      <c r="E14" s="39">
        <v>344.53</v>
      </c>
      <c r="F14" s="39">
        <v>236806.64</v>
      </c>
      <c r="G14" s="41">
        <v>0.3</v>
      </c>
      <c r="H14" s="9">
        <f t="shared" si="0"/>
        <v>1.4549000821936411E-3</v>
      </c>
      <c r="I14" s="9">
        <f t="shared" si="1"/>
        <v>1.4527864231072525E-3</v>
      </c>
      <c r="J14" s="6">
        <f>IFERROR('R.B NESTLEIND.NS'!J6,0)</f>
        <v>0.38667555634015921</v>
      </c>
      <c r="K14" s="6">
        <f t="shared" si="2"/>
        <v>0.38628215498283508</v>
      </c>
    </row>
    <row r="15" spans="2:19" x14ac:dyDescent="0.3">
      <c r="H15" s="9"/>
      <c r="I15" s="9"/>
    </row>
    <row r="16" spans="2:19" x14ac:dyDescent="0.3">
      <c r="F16" s="22" t="s">
        <v>61</v>
      </c>
      <c r="G16" s="23">
        <f>AVERAGE(G10:G14)</f>
        <v>0.3</v>
      </c>
      <c r="H16" s="38">
        <f t="shared" ref="H16:K16" si="3">AVERAGE(H10:H14)</f>
        <v>1.5140680026327558E-2</v>
      </c>
      <c r="I16" s="38">
        <f t="shared" si="3"/>
        <v>1.4797042441468067E-2</v>
      </c>
      <c r="J16" s="24">
        <f t="shared" si="3"/>
        <v>0.46754741630411356</v>
      </c>
      <c r="K16" s="24">
        <f t="shared" si="3"/>
        <v>0.46243900524875164</v>
      </c>
    </row>
    <row r="17" spans="2:11" x14ac:dyDescent="0.3">
      <c r="F17" s="25" t="s">
        <v>62</v>
      </c>
      <c r="G17" s="26">
        <f>MEDIAN(G10:G14)</f>
        <v>0.3</v>
      </c>
      <c r="H17" s="46">
        <f t="shared" ref="H17:K17" si="4">MEDIAN(H10:H14)</f>
        <v>1.8068928742027316E-2</v>
      </c>
      <c r="I17" s="46">
        <f t="shared" si="4"/>
        <v>1.7748237110383196E-2</v>
      </c>
      <c r="J17" s="27">
        <f t="shared" si="4"/>
        <v>0.48321688581743683</v>
      </c>
      <c r="K17" s="27">
        <f t="shared" si="4"/>
        <v>0.47718137641619607</v>
      </c>
    </row>
    <row r="20" spans="2:11" x14ac:dyDescent="0.3">
      <c r="B20" s="20" t="s">
        <v>63</v>
      </c>
      <c r="C20" s="20"/>
      <c r="D20" s="20"/>
      <c r="E20" s="20"/>
      <c r="G20" s="20" t="s">
        <v>66</v>
      </c>
      <c r="H20" s="20"/>
      <c r="I20" s="20"/>
      <c r="J20" s="20"/>
      <c r="K20" s="20"/>
    </row>
    <row r="22" spans="2:11" x14ac:dyDescent="0.3">
      <c r="B22" t="s">
        <v>64</v>
      </c>
      <c r="E22" s="51">
        <f>292/5431.31</f>
        <v>5.3762351992429076E-2</v>
      </c>
      <c r="G22" t="s">
        <v>67</v>
      </c>
      <c r="K22" s="42">
        <v>7.1499999999999994E-2</v>
      </c>
    </row>
    <row r="23" spans="2:11" x14ac:dyDescent="0.3">
      <c r="B23" s="29" t="s">
        <v>46</v>
      </c>
      <c r="C23" s="29"/>
      <c r="E23" s="43">
        <v>0.3</v>
      </c>
      <c r="G23" t="s">
        <v>68</v>
      </c>
      <c r="K23" s="42">
        <f>IFERROR(R.M!F10-K22,0)</f>
        <v>8.4591666666666662E-2</v>
      </c>
    </row>
    <row r="24" spans="2:11" ht="16.2" x14ac:dyDescent="0.3">
      <c r="B24" t="s">
        <v>65</v>
      </c>
      <c r="D24" s="30"/>
      <c r="E24" s="28">
        <f>E22*(1-E23)</f>
        <v>3.7633646394700349E-2</v>
      </c>
      <c r="G24" s="29" t="s">
        <v>69</v>
      </c>
      <c r="H24" s="29"/>
      <c r="I24" s="29"/>
      <c r="J24" s="29"/>
      <c r="K24" s="36">
        <f>K33</f>
        <v>0.48219822204932783</v>
      </c>
    </row>
    <row r="25" spans="2:11" x14ac:dyDescent="0.3">
      <c r="G25" t="s">
        <v>66</v>
      </c>
      <c r="K25" s="28">
        <f>K22+K23*K24</f>
        <v>0.11228995126685605</v>
      </c>
    </row>
    <row r="28" spans="2:11" x14ac:dyDescent="0.3">
      <c r="B28" s="25" t="s">
        <v>73</v>
      </c>
      <c r="C28" s="20"/>
      <c r="D28" s="20"/>
      <c r="E28" s="20"/>
      <c r="G28" s="25" t="s">
        <v>78</v>
      </c>
      <c r="H28" s="20"/>
      <c r="I28" s="20"/>
      <c r="J28" s="20"/>
      <c r="K28" s="20"/>
    </row>
    <row r="30" spans="2:11" x14ac:dyDescent="0.3">
      <c r="D30" s="20" t="s">
        <v>74</v>
      </c>
      <c r="E30" s="33" t="s">
        <v>75</v>
      </c>
      <c r="G30" t="s">
        <v>79</v>
      </c>
      <c r="K30" s="6">
        <f>K17</f>
        <v>0.47718137641619607</v>
      </c>
    </row>
    <row r="31" spans="2:11" x14ac:dyDescent="0.3">
      <c r="B31" t="s">
        <v>47</v>
      </c>
      <c r="C31" s="39">
        <f>E10</f>
        <v>5431.31</v>
      </c>
      <c r="D31" s="8">
        <f>C31/$C$33</f>
        <v>2.6992909534881215E-2</v>
      </c>
      <c r="E31" s="42">
        <f>I16</f>
        <v>1.4797042441468067E-2</v>
      </c>
      <c r="G31" t="s">
        <v>80</v>
      </c>
      <c r="K31" s="28">
        <f>E35</f>
        <v>1.5019283415609274E-2</v>
      </c>
    </row>
    <row r="32" spans="2:11" x14ac:dyDescent="0.3">
      <c r="B32" t="s">
        <v>76</v>
      </c>
      <c r="C32" s="47">
        <f>F10</f>
        <v>195781.16</v>
      </c>
      <c r="D32" s="8">
        <f t="shared" ref="D32" si="5">C32/$C$33</f>
        <v>0.9730070904651188</v>
      </c>
      <c r="E32" s="28">
        <f>E33-E31</f>
        <v>0.98520295755853193</v>
      </c>
      <c r="G32" t="s">
        <v>81</v>
      </c>
      <c r="K32" s="14">
        <f>E23</f>
        <v>0.3</v>
      </c>
    </row>
    <row r="33" spans="2:11" x14ac:dyDescent="0.3">
      <c r="B33" s="30" t="s">
        <v>77</v>
      </c>
      <c r="C33" s="30">
        <f>SUM(C31:C32)</f>
        <v>201212.47</v>
      </c>
      <c r="D33" s="31">
        <f>C33/$C$33</f>
        <v>1</v>
      </c>
      <c r="E33" s="32">
        <v>1</v>
      </c>
      <c r="G33" s="30" t="s">
        <v>78</v>
      </c>
      <c r="H33" s="30"/>
      <c r="I33" s="30"/>
      <c r="J33" s="30"/>
      <c r="K33" s="37">
        <f>K30*(1+(1-K32)*K31)</f>
        <v>0.48219822204932783</v>
      </c>
    </row>
    <row r="35" spans="2:11" x14ac:dyDescent="0.3">
      <c r="B35" t="s">
        <v>82</v>
      </c>
      <c r="D35" s="34">
        <f>D31/D32</f>
        <v>2.7741739807854854E-2</v>
      </c>
      <c r="E35" s="35">
        <f>E31/E32</f>
        <v>1.5019283415609274E-2</v>
      </c>
      <c r="G35" s="25" t="s">
        <v>83</v>
      </c>
      <c r="H35" s="20"/>
      <c r="I35" s="20"/>
      <c r="J35" s="20"/>
      <c r="K35" s="20"/>
    </row>
    <row r="36" spans="2:11" x14ac:dyDescent="0.3">
      <c r="J36" s="19"/>
      <c r="K36" s="19"/>
    </row>
    <row r="37" spans="2:11" x14ac:dyDescent="0.3">
      <c r="B37" s="44" t="s">
        <v>84</v>
      </c>
      <c r="G37" t="s">
        <v>95</v>
      </c>
      <c r="J37" s="53"/>
      <c r="K37" s="28">
        <f>K25</f>
        <v>0.11228995126685605</v>
      </c>
    </row>
    <row r="38" spans="2:11" x14ac:dyDescent="0.3">
      <c r="B38" s="18" t="s">
        <v>85</v>
      </c>
      <c r="C38" s="18"/>
      <c r="D38" s="18"/>
      <c r="E38" s="18"/>
      <c r="G38" t="s">
        <v>96</v>
      </c>
      <c r="J38" s="53"/>
      <c r="K38" s="28">
        <f>E32</f>
        <v>0.98520295755853193</v>
      </c>
    </row>
    <row r="39" spans="2:11" x14ac:dyDescent="0.3">
      <c r="B39" s="18" t="s">
        <v>86</v>
      </c>
      <c r="C39" s="18"/>
      <c r="D39" s="18"/>
      <c r="E39" s="18"/>
      <c r="G39" s="19"/>
      <c r="H39" s="19"/>
      <c r="J39" s="19"/>
      <c r="K39" s="19"/>
    </row>
    <row r="40" spans="2:11" x14ac:dyDescent="0.3">
      <c r="B40" s="18" t="s">
        <v>87</v>
      </c>
      <c r="C40" s="18"/>
      <c r="D40" s="18"/>
      <c r="E40" s="18"/>
      <c r="G40" s="52" t="s">
        <v>63</v>
      </c>
      <c r="J40" s="19"/>
      <c r="K40" s="28">
        <f>E24</f>
        <v>3.7633646394700349E-2</v>
      </c>
    </row>
    <row r="41" spans="2:11" x14ac:dyDescent="0.3">
      <c r="B41" s="18" t="s">
        <v>88</v>
      </c>
      <c r="C41" s="18"/>
      <c r="D41" s="18"/>
      <c r="E41" s="18"/>
      <c r="G41" s="52" t="s">
        <v>97</v>
      </c>
      <c r="K41" s="28">
        <f>E31</f>
        <v>1.4797042441468067E-2</v>
      </c>
    </row>
    <row r="43" spans="2:11" x14ac:dyDescent="0.3">
      <c r="G43" s="45" t="s">
        <v>98</v>
      </c>
      <c r="H43" s="45"/>
      <c r="I43" s="45"/>
      <c r="J43" s="45"/>
      <c r="K43" s="35">
        <f>(K37*K38)+(K40*K41)</f>
        <v>0.11118525875513958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showGridLines="0" workbookViewId="0">
      <selection activeCell="I12" sqref="I12"/>
    </sheetView>
  </sheetViews>
  <sheetFormatPr defaultRowHeight="14.4" x14ac:dyDescent="0.3"/>
  <cols>
    <col min="1" max="1" width="1.88671875" customWidth="1"/>
    <col min="5" max="5" width="18.44140625" bestFit="1" customWidth="1"/>
    <col min="6" max="6" width="7" customWidth="1"/>
  </cols>
  <sheetData>
    <row r="3" spans="2:6" x14ac:dyDescent="0.3">
      <c r="B3" s="17" t="s">
        <v>91</v>
      </c>
      <c r="C3" s="17"/>
    </row>
    <row r="4" spans="2:6" x14ac:dyDescent="0.3">
      <c r="B4" s="49" t="s">
        <v>89</v>
      </c>
      <c r="C4" s="20" t="s">
        <v>90</v>
      </c>
    </row>
    <row r="5" spans="2:6" x14ac:dyDescent="0.3">
      <c r="B5" s="48">
        <v>2000</v>
      </c>
      <c r="C5" s="9">
        <v>-0.14649999999999999</v>
      </c>
      <c r="E5">
        <v>100</v>
      </c>
    </row>
    <row r="6" spans="2:6" x14ac:dyDescent="0.3">
      <c r="B6" s="48">
        <v>2001</v>
      </c>
      <c r="C6" s="9">
        <v>-0.1618</v>
      </c>
    </row>
    <row r="7" spans="2:6" x14ac:dyDescent="0.3">
      <c r="B7" s="48">
        <v>2002</v>
      </c>
      <c r="C7" s="9">
        <v>3.2500000000000001E-2</v>
      </c>
    </row>
    <row r="8" spans="2:6" x14ac:dyDescent="0.3">
      <c r="B8" s="48">
        <v>2003</v>
      </c>
      <c r="C8" s="9">
        <v>0.71900000000000008</v>
      </c>
      <c r="E8" t="s">
        <v>61</v>
      </c>
      <c r="F8" s="28">
        <f>AVERAGE(C5:C28)</f>
        <v>0.15609166666666666</v>
      </c>
    </row>
    <row r="9" spans="2:6" ht="16.2" x14ac:dyDescent="0.3">
      <c r="B9" s="48">
        <v>2004</v>
      </c>
      <c r="C9" s="9">
        <v>0.10679999999999999</v>
      </c>
      <c r="E9" t="s">
        <v>92</v>
      </c>
      <c r="F9" s="28" t="s">
        <v>93</v>
      </c>
    </row>
    <row r="10" spans="2:6" x14ac:dyDescent="0.3">
      <c r="B10" s="48">
        <v>2005</v>
      </c>
      <c r="C10" s="9">
        <v>0.36340000000000006</v>
      </c>
      <c r="E10" s="22" t="s">
        <v>94</v>
      </c>
      <c r="F10" s="50">
        <f>SUM(F8:F9)</f>
        <v>0.15609166666666666</v>
      </c>
    </row>
    <row r="11" spans="2:6" x14ac:dyDescent="0.3">
      <c r="B11" s="48">
        <v>2006</v>
      </c>
      <c r="C11" s="9">
        <v>0.39829999999999999</v>
      </c>
    </row>
    <row r="12" spans="2:6" x14ac:dyDescent="0.3">
      <c r="B12" s="48">
        <v>2007</v>
      </c>
      <c r="C12" s="9">
        <v>0.54770000000000008</v>
      </c>
    </row>
    <row r="13" spans="2:6" x14ac:dyDescent="0.3">
      <c r="B13" s="48">
        <v>2008</v>
      </c>
      <c r="C13" s="9">
        <v>-0.51790000000000003</v>
      </c>
    </row>
    <row r="14" spans="2:6" x14ac:dyDescent="0.3">
      <c r="B14" s="48">
        <v>2009</v>
      </c>
      <c r="C14" s="9">
        <v>0.75760000000000005</v>
      </c>
    </row>
    <row r="15" spans="2:6" x14ac:dyDescent="0.3">
      <c r="B15" s="48">
        <v>2010</v>
      </c>
      <c r="C15" s="9">
        <v>0.17949999999999999</v>
      </c>
    </row>
    <row r="16" spans="2:6" x14ac:dyDescent="0.3">
      <c r="B16" s="48">
        <v>2011</v>
      </c>
      <c r="C16" s="9">
        <v>-0.2462</v>
      </c>
    </row>
    <row r="17" spans="2:3" x14ac:dyDescent="0.3">
      <c r="B17" s="48">
        <v>2012</v>
      </c>
      <c r="C17" s="9">
        <v>0.27699999999999997</v>
      </c>
    </row>
    <row r="18" spans="2:3" x14ac:dyDescent="0.3">
      <c r="B18" s="48">
        <v>2013</v>
      </c>
      <c r="C18" s="9">
        <v>6.7599999999999993E-2</v>
      </c>
    </row>
    <row r="19" spans="2:3" x14ac:dyDescent="0.3">
      <c r="B19" s="48">
        <v>2014</v>
      </c>
      <c r="C19" s="9">
        <v>0.31390000000000001</v>
      </c>
    </row>
    <row r="20" spans="2:3" x14ac:dyDescent="0.3">
      <c r="B20" s="48">
        <v>2015</v>
      </c>
      <c r="C20" s="9">
        <v>-4.0599999999999997E-2</v>
      </c>
    </row>
    <row r="21" spans="2:3" x14ac:dyDescent="0.3">
      <c r="B21" s="48">
        <v>2016</v>
      </c>
      <c r="C21" s="9">
        <v>3.0099999999999998E-2</v>
      </c>
    </row>
    <row r="22" spans="2:3" x14ac:dyDescent="0.3">
      <c r="B22" s="48">
        <v>2017</v>
      </c>
      <c r="C22" s="9">
        <v>0.28649999999999998</v>
      </c>
    </row>
    <row r="23" spans="2:3" x14ac:dyDescent="0.3">
      <c r="B23" s="48">
        <v>2018</v>
      </c>
      <c r="C23" s="9">
        <v>3.15E-2</v>
      </c>
    </row>
    <row r="24" spans="2:3" x14ac:dyDescent="0.3">
      <c r="B24" s="48">
        <v>2019</v>
      </c>
      <c r="C24" s="9">
        <v>0.1202</v>
      </c>
    </row>
    <row r="25" spans="2:3" x14ac:dyDescent="0.3">
      <c r="B25" s="48">
        <v>2020</v>
      </c>
      <c r="C25" s="9">
        <v>0.14899999999999999</v>
      </c>
    </row>
    <row r="26" spans="2:3" x14ac:dyDescent="0.3">
      <c r="B26" s="48">
        <v>2021</v>
      </c>
      <c r="C26" s="9">
        <v>0.2412</v>
      </c>
    </row>
    <row r="27" spans="2:3" x14ac:dyDescent="0.3">
      <c r="B27" s="48">
        <v>2022</v>
      </c>
      <c r="C27" s="9">
        <v>4.3200000000000002E-2</v>
      </c>
    </row>
    <row r="28" spans="2:3" x14ac:dyDescent="0.3">
      <c r="B28" s="48">
        <v>2023</v>
      </c>
      <c r="C28" s="9">
        <v>0.19420000000000001</v>
      </c>
    </row>
    <row r="30" spans="2:3" x14ac:dyDescent="0.3">
      <c r="B30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showGridLines="0" workbookViewId="0">
      <selection activeCell="J27" sqref="J27"/>
    </sheetView>
  </sheetViews>
  <sheetFormatPr defaultRowHeight="14.4" x14ac:dyDescent="0.3"/>
  <cols>
    <col min="1" max="1" width="1.88671875" customWidth="1"/>
    <col min="2" max="2" width="14.33203125" bestFit="1" customWidth="1"/>
    <col min="3" max="3" width="11.5546875" bestFit="1" customWidth="1"/>
    <col min="4" max="4" width="7.44140625" bestFit="1" customWidth="1"/>
    <col min="6" max="6" width="11.5546875" bestFit="1" customWidth="1"/>
    <col min="7" max="7" width="7.44140625" customWidth="1"/>
    <col min="9" max="9" width="17.44140625" bestFit="1" customWidth="1"/>
    <col min="10" max="10" width="12.5546875" bestFit="1" customWidth="1"/>
    <col min="11" max="11" width="13.44140625" bestFit="1" customWidth="1"/>
    <col min="12" max="12" width="17.77734375" bestFit="1" customWidth="1"/>
    <col min="13" max="13" width="4.5546875" customWidth="1"/>
    <col min="14" max="14" width="12.44140625" bestFit="1" customWidth="1"/>
    <col min="15" max="15" width="12" bestFit="1" customWidth="1"/>
    <col min="16" max="17" width="12.109375" bestFit="1" customWidth="1"/>
  </cols>
  <sheetData>
    <row r="2" spans="2:13" x14ac:dyDescent="0.3">
      <c r="B2" s="1" t="s">
        <v>0</v>
      </c>
    </row>
    <row r="4" spans="2:13" x14ac:dyDescent="0.3">
      <c r="B4" s="54" t="s">
        <v>1</v>
      </c>
      <c r="C4" s="54"/>
      <c r="D4" s="54"/>
      <c r="F4" s="54" t="s">
        <v>5</v>
      </c>
      <c r="G4" s="54"/>
    </row>
    <row r="5" spans="2:13" x14ac:dyDescent="0.3">
      <c r="B5" s="3" t="s">
        <v>2</v>
      </c>
      <c r="C5" s="4" t="s">
        <v>3</v>
      </c>
      <c r="D5" s="4" t="s">
        <v>4</v>
      </c>
      <c r="F5" s="4" t="s">
        <v>3</v>
      </c>
      <c r="G5" s="4" t="s">
        <v>4</v>
      </c>
      <c r="L5" s="54" t="s">
        <v>32</v>
      </c>
      <c r="M5" s="54"/>
    </row>
    <row r="6" spans="2:13" x14ac:dyDescent="0.3">
      <c r="B6" s="5">
        <v>44683</v>
      </c>
      <c r="C6" s="7">
        <v>356.24499500000002</v>
      </c>
      <c r="F6" s="7">
        <v>16411.25</v>
      </c>
    </row>
    <row r="7" spans="2:13" x14ac:dyDescent="0.3">
      <c r="B7" s="5">
        <v>44690</v>
      </c>
      <c r="C7" s="7">
        <v>361.362122</v>
      </c>
      <c r="D7" s="9">
        <f>C7/C6-1</f>
        <v>1.4364067065700148E-2</v>
      </c>
      <c r="F7" s="7">
        <v>15782.150390999999</v>
      </c>
      <c r="G7" s="9">
        <f>F7/F6-1</f>
        <v>-3.8333436453652281E-2</v>
      </c>
      <c r="L7" t="s">
        <v>72</v>
      </c>
      <c r="M7" s="6">
        <f>J8</f>
        <v>0.66811193053191498</v>
      </c>
    </row>
    <row r="8" spans="2:13" x14ac:dyDescent="0.3">
      <c r="B8" s="5">
        <v>44697</v>
      </c>
      <c r="C8" s="7">
        <v>365.43597399999999</v>
      </c>
      <c r="D8" s="9">
        <f t="shared" ref="D8:D71" si="0">C8/C7-1</f>
        <v>1.1273599948585566E-2</v>
      </c>
      <c r="F8" s="7">
        <v>16266.150390999999</v>
      </c>
      <c r="G8" s="9">
        <f t="shared" ref="G8:G71" si="1">F8/F7-1</f>
        <v>3.0667557209187901E-2</v>
      </c>
      <c r="I8" t="s">
        <v>6</v>
      </c>
      <c r="J8" s="6">
        <f>J27</f>
        <v>0.66811193053191498</v>
      </c>
      <c r="L8" t="s">
        <v>33</v>
      </c>
      <c r="M8" s="14">
        <v>0.75</v>
      </c>
    </row>
    <row r="9" spans="2:13" x14ac:dyDescent="0.3">
      <c r="B9" s="5">
        <v>44704</v>
      </c>
      <c r="C9" s="7">
        <v>360.881866</v>
      </c>
      <c r="D9" s="9">
        <f t="shared" si="0"/>
        <v>-1.2462122845081414E-2</v>
      </c>
      <c r="F9" s="7">
        <v>16352.450194999999</v>
      </c>
      <c r="G9" s="9">
        <f t="shared" si="1"/>
        <v>5.3054842064996777E-3</v>
      </c>
    </row>
    <row r="10" spans="2:13" x14ac:dyDescent="0.3">
      <c r="B10" s="5">
        <v>44711</v>
      </c>
      <c r="C10" s="7">
        <v>364.47546399999999</v>
      </c>
      <c r="D10" s="9">
        <f t="shared" si="0"/>
        <v>9.9578237051123342E-3</v>
      </c>
      <c r="F10" s="7">
        <v>16584.300781000002</v>
      </c>
      <c r="G10" s="9">
        <f t="shared" si="1"/>
        <v>1.4178339223494207E-2</v>
      </c>
      <c r="I10" t="s">
        <v>7</v>
      </c>
      <c r="L10" t="s">
        <v>34</v>
      </c>
      <c r="M10">
        <v>1</v>
      </c>
    </row>
    <row r="11" spans="2:13" ht="15" thickBot="1" x14ac:dyDescent="0.35">
      <c r="B11" s="5">
        <v>44718</v>
      </c>
      <c r="C11" s="7">
        <v>374.84219400000001</v>
      </c>
      <c r="D11" s="9">
        <f t="shared" si="0"/>
        <v>2.8442874826822395E-2</v>
      </c>
      <c r="F11" s="7">
        <v>16201.799805000001</v>
      </c>
      <c r="G11" s="9">
        <f t="shared" si="1"/>
        <v>-2.3064039964724836E-2</v>
      </c>
      <c r="L11" t="s">
        <v>35</v>
      </c>
      <c r="M11" s="14">
        <v>0.25</v>
      </c>
    </row>
    <row r="12" spans="2:13" x14ac:dyDescent="0.3">
      <c r="B12" s="5">
        <v>44725</v>
      </c>
      <c r="C12" s="7">
        <v>373.12820399999998</v>
      </c>
      <c r="D12" s="9">
        <f t="shared" si="0"/>
        <v>-4.5725642081798634E-3</v>
      </c>
      <c r="F12" s="7">
        <v>15293.5</v>
      </c>
      <c r="G12" s="9">
        <f t="shared" si="1"/>
        <v>-5.606166079892505E-2</v>
      </c>
      <c r="I12" s="13" t="s">
        <v>8</v>
      </c>
      <c r="J12" s="13"/>
    </row>
    <row r="13" spans="2:13" x14ac:dyDescent="0.3">
      <c r="B13" s="5">
        <v>44732</v>
      </c>
      <c r="C13" s="7">
        <v>382.79116800000003</v>
      </c>
      <c r="D13" s="9">
        <f t="shared" si="0"/>
        <v>2.5897168577479146E-2</v>
      </c>
      <c r="F13" s="7">
        <v>15699.25</v>
      </c>
      <c r="G13" s="9">
        <f t="shared" si="1"/>
        <v>2.6530879131657192E-2</v>
      </c>
      <c r="I13" s="10" t="s">
        <v>9</v>
      </c>
      <c r="J13" s="10">
        <v>0.23253223902803152</v>
      </c>
      <c r="L13" t="s">
        <v>36</v>
      </c>
      <c r="M13" s="6">
        <f>(M7*M8)+(M10*M11)</f>
        <v>0.75108394789893618</v>
      </c>
    </row>
    <row r="14" spans="2:13" x14ac:dyDescent="0.3">
      <c r="B14" s="5">
        <v>44739</v>
      </c>
      <c r="C14" s="7">
        <v>394.46618699999999</v>
      </c>
      <c r="D14" s="9">
        <f t="shared" si="0"/>
        <v>3.049970839452576E-2</v>
      </c>
      <c r="F14" s="7">
        <v>15752.049805000001</v>
      </c>
      <c r="G14" s="9">
        <f t="shared" si="1"/>
        <v>3.3632055671448668E-3</v>
      </c>
      <c r="I14" s="10" t="s">
        <v>10</v>
      </c>
      <c r="J14" s="10">
        <v>5.4071242187389588E-2</v>
      </c>
    </row>
    <row r="15" spans="2:13" x14ac:dyDescent="0.3">
      <c r="B15" s="5">
        <v>44746</v>
      </c>
      <c r="C15" s="7">
        <v>421.56707799999998</v>
      </c>
      <c r="D15" s="9">
        <f t="shared" si="0"/>
        <v>6.8702697197212448E-2</v>
      </c>
      <c r="F15" s="7">
        <v>16220.599609000001</v>
      </c>
      <c r="G15" s="9">
        <f t="shared" si="1"/>
        <v>2.9745322659611828E-2</v>
      </c>
      <c r="I15" s="10" t="s">
        <v>11</v>
      </c>
      <c r="J15" s="10">
        <v>4.4797430836285568E-2</v>
      </c>
    </row>
    <row r="16" spans="2:13" x14ac:dyDescent="0.3">
      <c r="B16" s="5">
        <v>44753</v>
      </c>
      <c r="C16" s="7">
        <v>410.66210899999999</v>
      </c>
      <c r="D16" s="9">
        <f t="shared" si="0"/>
        <v>-2.5867695958933457E-2</v>
      </c>
      <c r="F16" s="7">
        <v>16049.200194999999</v>
      </c>
      <c r="G16" s="9">
        <f t="shared" si="1"/>
        <v>-1.0566774233481513E-2</v>
      </c>
      <c r="I16" s="10" t="s">
        <v>12</v>
      </c>
      <c r="J16" s="10">
        <v>4.5811223160213882E-2</v>
      </c>
    </row>
    <row r="17" spans="2:17" ht="15" thickBot="1" x14ac:dyDescent="0.35">
      <c r="B17" s="5">
        <v>44760</v>
      </c>
      <c r="C17" s="7">
        <v>433.36630200000002</v>
      </c>
      <c r="D17" s="9">
        <f t="shared" si="0"/>
        <v>5.528679783797652E-2</v>
      </c>
      <c r="F17" s="7">
        <v>16719.449218999998</v>
      </c>
      <c r="G17" s="9">
        <f t="shared" si="1"/>
        <v>4.1762144895470144E-2</v>
      </c>
      <c r="I17" s="11" t="s">
        <v>13</v>
      </c>
      <c r="J17" s="11">
        <v>104</v>
      </c>
    </row>
    <row r="18" spans="2:17" x14ac:dyDescent="0.3">
      <c r="B18" s="5">
        <v>44767</v>
      </c>
      <c r="C18" s="7">
        <v>438.53311200000002</v>
      </c>
      <c r="D18" s="9">
        <f t="shared" si="0"/>
        <v>1.1922500610118902E-2</v>
      </c>
      <c r="F18" s="7">
        <v>17158.25</v>
      </c>
      <c r="G18" s="9">
        <f t="shared" si="1"/>
        <v>2.6244930395275645E-2</v>
      </c>
    </row>
    <row r="19" spans="2:17" ht="15" thickBot="1" x14ac:dyDescent="0.35">
      <c r="B19" s="5">
        <v>44774</v>
      </c>
      <c r="C19" s="7">
        <v>509.35320999999999</v>
      </c>
      <c r="D19" s="9">
        <f t="shared" si="0"/>
        <v>0.16149315995094105</v>
      </c>
      <c r="F19" s="7">
        <v>17397.5</v>
      </c>
      <c r="G19" s="9">
        <f t="shared" si="1"/>
        <v>1.3943729692713402E-2</v>
      </c>
      <c r="I19" t="s">
        <v>14</v>
      </c>
    </row>
    <row r="20" spans="2:17" x14ac:dyDescent="0.3">
      <c r="B20" s="5">
        <v>44781</v>
      </c>
      <c r="C20" s="7">
        <v>509.47738600000002</v>
      </c>
      <c r="D20" s="9">
        <f t="shared" si="0"/>
        <v>2.4379153318787594E-4</v>
      </c>
      <c r="F20" s="7">
        <v>17698.150390999999</v>
      </c>
      <c r="G20" s="9">
        <f t="shared" si="1"/>
        <v>1.7281241040379314E-2</v>
      </c>
      <c r="I20" s="12"/>
      <c r="J20" s="12" t="s">
        <v>19</v>
      </c>
      <c r="K20" s="12" t="s">
        <v>20</v>
      </c>
      <c r="L20" s="12" t="s">
        <v>21</v>
      </c>
      <c r="M20" s="12" t="s">
        <v>22</v>
      </c>
      <c r="N20" s="12" t="s">
        <v>23</v>
      </c>
    </row>
    <row r="21" spans="2:17" x14ac:dyDescent="0.3">
      <c r="B21" s="5">
        <v>44788</v>
      </c>
      <c r="C21" s="7">
        <v>492.14828499999999</v>
      </c>
      <c r="D21" s="9">
        <f t="shared" si="0"/>
        <v>-3.401348416276917E-2</v>
      </c>
      <c r="F21" s="7">
        <v>17758.449218999998</v>
      </c>
      <c r="G21" s="9">
        <f t="shared" si="1"/>
        <v>3.4070694771959342E-3</v>
      </c>
      <c r="I21" s="10" t="s">
        <v>15</v>
      </c>
      <c r="J21" s="10">
        <v>1</v>
      </c>
      <c r="K21" s="10">
        <v>1.2236349269583668E-2</v>
      </c>
      <c r="L21" s="10">
        <v>1.2236349269583668E-2</v>
      </c>
      <c r="M21" s="10">
        <v>5.8305307429994828</v>
      </c>
      <c r="N21" s="10">
        <v>1.7531379195991716E-2</v>
      </c>
    </row>
    <row r="22" spans="2:17" x14ac:dyDescent="0.3">
      <c r="B22" s="5">
        <v>44795</v>
      </c>
      <c r="C22" s="7">
        <v>509.70455900000002</v>
      </c>
      <c r="D22" s="9">
        <f t="shared" si="0"/>
        <v>3.5672732253857253E-2</v>
      </c>
      <c r="F22" s="7">
        <v>17558.900390999999</v>
      </c>
      <c r="G22" s="9">
        <f t="shared" si="1"/>
        <v>-1.1236838619134604E-2</v>
      </c>
      <c r="I22" s="10" t="s">
        <v>16</v>
      </c>
      <c r="J22" s="10">
        <v>102</v>
      </c>
      <c r="K22" s="10">
        <v>0.21406415307836149</v>
      </c>
      <c r="L22" s="10">
        <v>2.0986681674349168E-3</v>
      </c>
      <c r="M22" s="10"/>
      <c r="N22" s="10"/>
    </row>
    <row r="23" spans="2:17" ht="15" thickBot="1" x14ac:dyDescent="0.35">
      <c r="B23" s="5">
        <v>44802</v>
      </c>
      <c r="C23" s="7">
        <v>513.78857400000004</v>
      </c>
      <c r="D23" s="9">
        <f t="shared" si="0"/>
        <v>8.0125141670550626E-3</v>
      </c>
      <c r="F23" s="7">
        <v>17539.449218999998</v>
      </c>
      <c r="G23" s="9">
        <f t="shared" si="1"/>
        <v>-1.1077670905844661E-3</v>
      </c>
      <c r="I23" s="11" t="s">
        <v>17</v>
      </c>
      <c r="J23" s="11">
        <v>103</v>
      </c>
      <c r="K23" s="11">
        <v>0.22630050234794516</v>
      </c>
      <c r="L23" s="11"/>
      <c r="M23" s="11"/>
      <c r="N23" s="11"/>
    </row>
    <row r="24" spans="2:17" ht="15" thickBot="1" x14ac:dyDescent="0.35">
      <c r="B24" s="5">
        <v>44809</v>
      </c>
      <c r="C24" s="7">
        <v>537.99383499999999</v>
      </c>
      <c r="D24" s="9">
        <f t="shared" si="0"/>
        <v>4.7111325990678798E-2</v>
      </c>
      <c r="F24" s="7">
        <v>17833.349609000001</v>
      </c>
      <c r="G24" s="9">
        <f t="shared" si="1"/>
        <v>1.6756534730955508E-2</v>
      </c>
    </row>
    <row r="25" spans="2:17" x14ac:dyDescent="0.3">
      <c r="B25" s="5">
        <v>44816</v>
      </c>
      <c r="C25" s="7">
        <v>549.02563499999997</v>
      </c>
      <c r="D25" s="9">
        <f t="shared" si="0"/>
        <v>2.0505439435007711E-2</v>
      </c>
      <c r="F25" s="7">
        <v>17530.849609000001</v>
      </c>
      <c r="G25" s="9">
        <f t="shared" si="1"/>
        <v>-1.6962601341440453E-2</v>
      </c>
      <c r="I25" s="12"/>
      <c r="J25" s="12" t="s">
        <v>24</v>
      </c>
      <c r="K25" s="12" t="s">
        <v>12</v>
      </c>
      <c r="L25" s="12" t="s">
        <v>25</v>
      </c>
      <c r="M25" s="12" t="s">
        <v>26</v>
      </c>
      <c r="N25" s="12" t="s">
        <v>27</v>
      </c>
      <c r="O25" s="12" t="s">
        <v>28</v>
      </c>
      <c r="P25" s="12" t="s">
        <v>29</v>
      </c>
      <c r="Q25" s="12" t="s">
        <v>30</v>
      </c>
    </row>
    <row r="26" spans="2:17" x14ac:dyDescent="0.3">
      <c r="B26" s="5">
        <v>44823</v>
      </c>
      <c r="C26" s="7">
        <v>577.21520999999996</v>
      </c>
      <c r="D26" s="9">
        <f t="shared" si="0"/>
        <v>5.1344733657108677E-2</v>
      </c>
      <c r="F26" s="7">
        <v>17327.349609000001</v>
      </c>
      <c r="G26" s="9">
        <f t="shared" si="1"/>
        <v>-1.1608108251383698E-2</v>
      </c>
      <c r="I26" s="10" t="s">
        <v>18</v>
      </c>
      <c r="J26" s="10">
        <v>1.2877977734255064E-2</v>
      </c>
      <c r="K26" s="10">
        <v>4.5804281899046798E-3</v>
      </c>
      <c r="L26" s="10">
        <v>2.811522678739574</v>
      </c>
      <c r="M26" s="10">
        <v>5.9139745536061928E-3</v>
      </c>
      <c r="N26" s="10">
        <v>3.792720137391372E-3</v>
      </c>
      <c r="O26" s="10">
        <v>2.1963235331118755E-2</v>
      </c>
      <c r="P26" s="10">
        <v>3.792720137391372E-3</v>
      </c>
      <c r="Q26" s="10">
        <v>2.1963235331118755E-2</v>
      </c>
    </row>
    <row r="27" spans="2:17" ht="15" thickBot="1" x14ac:dyDescent="0.35">
      <c r="B27" s="5">
        <v>44830</v>
      </c>
      <c r="C27" s="7">
        <v>520.06390399999998</v>
      </c>
      <c r="D27" s="9">
        <f t="shared" si="0"/>
        <v>-9.901212755637534E-2</v>
      </c>
      <c r="F27" s="7">
        <v>17094.349609000001</v>
      </c>
      <c r="G27" s="9">
        <f t="shared" si="1"/>
        <v>-1.3446949779265527E-2</v>
      </c>
      <c r="I27" s="11" t="s">
        <v>31</v>
      </c>
      <c r="J27" s="11">
        <v>0.66811193053191498</v>
      </c>
      <c r="K27" s="11">
        <v>0.27669109510902445</v>
      </c>
      <c r="L27" s="11">
        <v>2.4146491966742154</v>
      </c>
      <c r="M27" s="11">
        <v>1.7531379195992198E-2</v>
      </c>
      <c r="N27" s="11">
        <v>0.11929645529659372</v>
      </c>
      <c r="O27" s="11">
        <v>1.2169274057672359</v>
      </c>
      <c r="P27" s="11">
        <v>0.11929645529659372</v>
      </c>
      <c r="Q27" s="11">
        <v>1.2169274057672359</v>
      </c>
    </row>
    <row r="28" spans="2:17" x14ac:dyDescent="0.3">
      <c r="B28" s="5">
        <v>44837</v>
      </c>
      <c r="C28" s="7">
        <v>565.41149900000005</v>
      </c>
      <c r="D28" s="9">
        <f t="shared" si="0"/>
        <v>8.7196197719578761E-2</v>
      </c>
      <c r="F28" s="7">
        <v>17314.650390999999</v>
      </c>
      <c r="G28" s="9">
        <f t="shared" si="1"/>
        <v>1.2887345060733635E-2</v>
      </c>
    </row>
    <row r="29" spans="2:17" x14ac:dyDescent="0.3">
      <c r="B29" s="5">
        <v>44844</v>
      </c>
      <c r="C29" s="7">
        <v>511.24850500000002</v>
      </c>
      <c r="D29" s="9">
        <f t="shared" si="0"/>
        <v>-9.5793937859052991E-2</v>
      </c>
      <c r="F29" s="7">
        <v>17185.699218999998</v>
      </c>
      <c r="G29" s="9">
        <f t="shared" si="1"/>
        <v>-7.4475180894804094E-3</v>
      </c>
    </row>
    <row r="30" spans="2:17" x14ac:dyDescent="0.3">
      <c r="B30" s="5">
        <v>44851</v>
      </c>
      <c r="C30" s="7">
        <v>504.57464599999997</v>
      </c>
      <c r="D30" s="9">
        <f t="shared" si="0"/>
        <v>-1.3054041106682623E-2</v>
      </c>
      <c r="F30" s="7">
        <v>17576.300781000002</v>
      </c>
      <c r="G30" s="9">
        <f t="shared" si="1"/>
        <v>2.2728290366455628E-2</v>
      </c>
    </row>
    <row r="31" spans="2:17" x14ac:dyDescent="0.3">
      <c r="B31" s="5">
        <v>44858</v>
      </c>
      <c r="C31" s="7">
        <v>517.99713099999997</v>
      </c>
      <c r="D31" s="9">
        <f t="shared" si="0"/>
        <v>2.6601584337236028E-2</v>
      </c>
      <c r="F31" s="7">
        <v>17786.800781000002</v>
      </c>
      <c r="G31" s="9">
        <f t="shared" si="1"/>
        <v>1.197635399068453E-2</v>
      </c>
    </row>
    <row r="32" spans="2:17" x14ac:dyDescent="0.3">
      <c r="B32" s="5">
        <v>44865</v>
      </c>
      <c r="C32" s="7">
        <v>567.22930899999994</v>
      </c>
      <c r="D32" s="9">
        <f t="shared" si="0"/>
        <v>9.5043341079817711E-2</v>
      </c>
      <c r="F32" s="7">
        <v>18117.150390999999</v>
      </c>
      <c r="G32" s="9">
        <f t="shared" si="1"/>
        <v>1.8572739081492262E-2</v>
      </c>
    </row>
    <row r="33" spans="2:7" x14ac:dyDescent="0.3">
      <c r="B33" s="5">
        <v>44872</v>
      </c>
      <c r="C33" s="7">
        <v>551.04278599999998</v>
      </c>
      <c r="D33" s="9">
        <f t="shared" si="0"/>
        <v>-2.853611889085228E-2</v>
      </c>
      <c r="F33" s="7">
        <v>18349.699218999998</v>
      </c>
      <c r="G33" s="9">
        <f t="shared" si="1"/>
        <v>1.2835839134808014E-2</v>
      </c>
    </row>
    <row r="34" spans="2:7" x14ac:dyDescent="0.3">
      <c r="B34" s="5">
        <v>44879</v>
      </c>
      <c r="C34" s="7">
        <v>569.71966599999996</v>
      </c>
      <c r="D34" s="9">
        <f t="shared" si="0"/>
        <v>3.3893702040044493E-2</v>
      </c>
      <c r="F34" s="7">
        <v>18307.650390999999</v>
      </c>
      <c r="G34" s="9">
        <f t="shared" si="1"/>
        <v>-2.2915268254892762E-3</v>
      </c>
    </row>
    <row r="35" spans="2:7" x14ac:dyDescent="0.3">
      <c r="B35" s="5">
        <v>44886</v>
      </c>
      <c r="C35" s="7">
        <v>573.728882</v>
      </c>
      <c r="D35" s="9">
        <f t="shared" si="0"/>
        <v>7.0371732612790616E-3</v>
      </c>
      <c r="F35" s="7">
        <v>18512.75</v>
      </c>
      <c r="G35" s="9">
        <f t="shared" si="1"/>
        <v>1.1202945469224623E-2</v>
      </c>
    </row>
    <row r="36" spans="2:7" x14ac:dyDescent="0.3">
      <c r="B36" s="5">
        <v>44893</v>
      </c>
      <c r="C36" s="7">
        <v>656.72900400000003</v>
      </c>
      <c r="D36" s="9">
        <f t="shared" si="0"/>
        <v>0.14466784678969691</v>
      </c>
      <c r="F36" s="7">
        <v>18696.099609000001</v>
      </c>
      <c r="G36" s="9">
        <f t="shared" si="1"/>
        <v>9.9039639707769744E-3</v>
      </c>
    </row>
    <row r="37" spans="2:7" x14ac:dyDescent="0.3">
      <c r="B37" s="5">
        <v>44900</v>
      </c>
      <c r="C37" s="7">
        <v>702.37530500000003</v>
      </c>
      <c r="D37" s="9">
        <f t="shared" si="0"/>
        <v>6.9505535345596003E-2</v>
      </c>
      <c r="F37" s="7">
        <v>18496.599609000001</v>
      </c>
      <c r="G37" s="9">
        <f t="shared" si="1"/>
        <v>-1.0670674855838058E-2</v>
      </c>
    </row>
    <row r="38" spans="2:7" x14ac:dyDescent="0.3">
      <c r="B38" s="5">
        <v>44907</v>
      </c>
      <c r="C38" s="7">
        <v>695.60180700000001</v>
      </c>
      <c r="D38" s="9">
        <f t="shared" si="0"/>
        <v>-9.643701809818106E-3</v>
      </c>
      <c r="F38" s="7">
        <v>18269</v>
      </c>
      <c r="G38" s="9">
        <f t="shared" si="1"/>
        <v>-1.2304943276668867E-2</v>
      </c>
    </row>
    <row r="39" spans="2:7" x14ac:dyDescent="0.3">
      <c r="B39" s="5">
        <v>44914</v>
      </c>
      <c r="C39" s="7">
        <v>641.28942900000004</v>
      </c>
      <c r="D39" s="9">
        <f t="shared" si="0"/>
        <v>-7.8079696535348408E-2</v>
      </c>
      <c r="F39" s="7">
        <v>17806.800781000002</v>
      </c>
      <c r="G39" s="9">
        <f t="shared" si="1"/>
        <v>-2.529964524604511E-2</v>
      </c>
    </row>
    <row r="40" spans="2:7" x14ac:dyDescent="0.3">
      <c r="B40" s="5">
        <v>44921</v>
      </c>
      <c r="C40" s="7">
        <v>658.69622800000002</v>
      </c>
      <c r="D40" s="9">
        <f t="shared" si="0"/>
        <v>2.7143436665006959E-2</v>
      </c>
      <c r="F40" s="7">
        <v>18105.300781000002</v>
      </c>
      <c r="G40" s="9">
        <f t="shared" si="1"/>
        <v>1.6763258244484991E-2</v>
      </c>
    </row>
    <row r="41" spans="2:7" x14ac:dyDescent="0.3">
      <c r="B41" s="5">
        <v>44928</v>
      </c>
      <c r="C41" s="7">
        <v>647.91351299999997</v>
      </c>
      <c r="D41" s="9">
        <f t="shared" si="0"/>
        <v>-1.6369784039510282E-2</v>
      </c>
      <c r="F41" s="7">
        <v>17859.449218999998</v>
      </c>
      <c r="G41" s="9">
        <f t="shared" si="1"/>
        <v>-1.3578982474458767E-2</v>
      </c>
    </row>
    <row r="42" spans="2:7" x14ac:dyDescent="0.3">
      <c r="B42" s="5">
        <v>44935</v>
      </c>
      <c r="C42" s="7">
        <v>565.66046100000005</v>
      </c>
      <c r="D42" s="9">
        <f t="shared" si="0"/>
        <v>-0.12695066602199412</v>
      </c>
      <c r="F42" s="7">
        <v>17956.599609000001</v>
      </c>
      <c r="G42" s="9">
        <f t="shared" si="1"/>
        <v>5.4397192661825855E-3</v>
      </c>
    </row>
    <row r="43" spans="2:7" x14ac:dyDescent="0.3">
      <c r="B43" s="5">
        <v>44942</v>
      </c>
      <c r="C43" s="7">
        <v>613.92156999999997</v>
      </c>
      <c r="D43" s="9">
        <f t="shared" si="0"/>
        <v>8.531815873197468E-2</v>
      </c>
      <c r="F43" s="7">
        <v>18027.650390999999</v>
      </c>
      <c r="G43" s="9">
        <f t="shared" si="1"/>
        <v>3.9568060516528281E-3</v>
      </c>
    </row>
    <row r="44" spans="2:7" x14ac:dyDescent="0.3">
      <c r="B44" s="5">
        <v>44949</v>
      </c>
      <c r="C44" s="7">
        <v>618.85229500000003</v>
      </c>
      <c r="D44" s="9">
        <f t="shared" si="0"/>
        <v>8.0315226585050414E-3</v>
      </c>
      <c r="F44" s="7">
        <v>17604.349609000001</v>
      </c>
      <c r="G44" s="9">
        <f t="shared" si="1"/>
        <v>-2.3480640727941093E-2</v>
      </c>
    </row>
    <row r="45" spans="2:7" x14ac:dyDescent="0.3">
      <c r="B45" s="5">
        <v>44956</v>
      </c>
      <c r="C45" s="7">
        <v>575.19818099999998</v>
      </c>
      <c r="D45" s="9">
        <f t="shared" si="0"/>
        <v>-7.0540441318069358E-2</v>
      </c>
      <c r="F45" s="7">
        <v>17854.050781000002</v>
      </c>
      <c r="G45" s="9">
        <f t="shared" si="1"/>
        <v>1.4184061186352848E-2</v>
      </c>
    </row>
    <row r="46" spans="2:7" x14ac:dyDescent="0.3">
      <c r="B46" s="5">
        <v>44963</v>
      </c>
      <c r="C46" s="7">
        <v>633.42028800000003</v>
      </c>
      <c r="D46" s="9">
        <f t="shared" si="0"/>
        <v>0.10122095118378005</v>
      </c>
      <c r="F46" s="7">
        <v>17856.5</v>
      </c>
      <c r="G46" s="9">
        <f t="shared" si="1"/>
        <v>1.371800175793414E-4</v>
      </c>
    </row>
    <row r="47" spans="2:7" x14ac:dyDescent="0.3">
      <c r="B47" s="5">
        <v>44970</v>
      </c>
      <c r="C47" s="7">
        <v>639.09796100000005</v>
      </c>
      <c r="D47" s="9">
        <f t="shared" si="0"/>
        <v>8.9635161796397522E-3</v>
      </c>
      <c r="F47" s="7">
        <v>17944.199218999998</v>
      </c>
      <c r="G47" s="9">
        <f t="shared" si="1"/>
        <v>4.9113330719905424E-3</v>
      </c>
    </row>
    <row r="48" spans="2:7" x14ac:dyDescent="0.3">
      <c r="B48" s="5">
        <v>44977</v>
      </c>
      <c r="C48" s="7">
        <v>643.25677499999995</v>
      </c>
      <c r="D48" s="9">
        <f t="shared" si="0"/>
        <v>6.5073185235837716E-3</v>
      </c>
      <c r="F48" s="7">
        <v>17465.800781000002</v>
      </c>
      <c r="G48" s="9">
        <f t="shared" si="1"/>
        <v>-2.6660339208308015E-2</v>
      </c>
    </row>
    <row r="49" spans="2:7" x14ac:dyDescent="0.3">
      <c r="B49" s="5">
        <v>44984</v>
      </c>
      <c r="C49" s="7">
        <v>676.601135</v>
      </c>
      <c r="D49" s="9">
        <f t="shared" si="0"/>
        <v>5.1836780110089187E-2</v>
      </c>
      <c r="F49" s="7">
        <v>17594.349609000001</v>
      </c>
      <c r="G49" s="9">
        <f t="shared" si="1"/>
        <v>7.3600305884538031E-3</v>
      </c>
    </row>
    <row r="50" spans="2:7" x14ac:dyDescent="0.3">
      <c r="B50" s="5">
        <v>44991</v>
      </c>
      <c r="C50" s="7">
        <v>669.27984600000002</v>
      </c>
      <c r="D50" s="9">
        <f t="shared" si="0"/>
        <v>-1.0820686843807881E-2</v>
      </c>
      <c r="F50" s="7">
        <v>17412.900390999999</v>
      </c>
      <c r="G50" s="9">
        <f t="shared" si="1"/>
        <v>-1.0312925571695164E-2</v>
      </c>
    </row>
    <row r="51" spans="2:7" x14ac:dyDescent="0.3">
      <c r="B51" s="5">
        <v>44998</v>
      </c>
      <c r="C51" s="7">
        <v>655.53363000000002</v>
      </c>
      <c r="D51" s="9">
        <f t="shared" si="0"/>
        <v>-2.0538816583459463E-2</v>
      </c>
      <c r="F51" s="7">
        <v>17100.050781000002</v>
      </c>
      <c r="G51" s="9">
        <f t="shared" si="1"/>
        <v>-1.7966542217268788E-2</v>
      </c>
    </row>
    <row r="52" spans="2:7" x14ac:dyDescent="0.3">
      <c r="B52" s="5">
        <v>45005</v>
      </c>
      <c r="C52" s="7">
        <v>673.36389199999996</v>
      </c>
      <c r="D52" s="9">
        <f t="shared" si="0"/>
        <v>2.7199614457613652E-2</v>
      </c>
      <c r="F52" s="7">
        <v>16945.050781000002</v>
      </c>
      <c r="G52" s="9">
        <f t="shared" si="1"/>
        <v>-9.0643005675878907E-3</v>
      </c>
    </row>
    <row r="53" spans="2:7" x14ac:dyDescent="0.3">
      <c r="B53" s="5">
        <v>45012</v>
      </c>
      <c r="C53" s="7">
        <v>690.79559300000005</v>
      </c>
      <c r="D53" s="9">
        <f t="shared" si="0"/>
        <v>2.5887489969539601E-2</v>
      </c>
      <c r="F53" s="7">
        <v>17359.75</v>
      </c>
      <c r="G53" s="9">
        <f t="shared" si="1"/>
        <v>2.4473176525678486E-2</v>
      </c>
    </row>
    <row r="54" spans="2:7" x14ac:dyDescent="0.3">
      <c r="B54" s="5">
        <v>45019</v>
      </c>
      <c r="C54" s="7">
        <v>694.03295900000001</v>
      </c>
      <c r="D54" s="9">
        <f t="shared" si="0"/>
        <v>4.6864311712537798E-3</v>
      </c>
      <c r="F54" s="7">
        <v>17599.150390999999</v>
      </c>
      <c r="G54" s="9">
        <f t="shared" si="1"/>
        <v>1.3790543700226143E-2</v>
      </c>
    </row>
    <row r="55" spans="2:7" x14ac:dyDescent="0.3">
      <c r="B55" s="5">
        <v>45026</v>
      </c>
      <c r="C55" s="7">
        <v>711.98761000000002</v>
      </c>
      <c r="D55" s="9">
        <f t="shared" si="0"/>
        <v>2.5870026440631966E-2</v>
      </c>
      <c r="F55" s="7">
        <v>17828</v>
      </c>
      <c r="G55" s="9">
        <f t="shared" si="1"/>
        <v>1.3003446411653519E-2</v>
      </c>
    </row>
    <row r="56" spans="2:7" x14ac:dyDescent="0.3">
      <c r="B56" s="5">
        <v>45033</v>
      </c>
      <c r="C56" s="7">
        <v>696.35986300000002</v>
      </c>
      <c r="D56" s="9">
        <f t="shared" si="0"/>
        <v>-2.1949464822849984E-2</v>
      </c>
      <c r="F56" s="7">
        <v>17624.050781000002</v>
      </c>
      <c r="G56" s="9">
        <f t="shared" si="1"/>
        <v>-1.1439826060130054E-2</v>
      </c>
    </row>
    <row r="57" spans="2:7" x14ac:dyDescent="0.3">
      <c r="B57" s="5">
        <v>45040</v>
      </c>
      <c r="C57" s="7">
        <v>720.28289800000005</v>
      </c>
      <c r="D57" s="9">
        <f t="shared" si="0"/>
        <v>3.4354413961966035E-2</v>
      </c>
      <c r="F57" s="7">
        <v>18065</v>
      </c>
      <c r="G57" s="9">
        <f t="shared" si="1"/>
        <v>2.5019742877464557E-2</v>
      </c>
    </row>
    <row r="58" spans="2:7" x14ac:dyDescent="0.3">
      <c r="B58" s="5">
        <v>45047</v>
      </c>
      <c r="C58" s="7">
        <v>723.97106900000006</v>
      </c>
      <c r="D58" s="9">
        <f t="shared" si="0"/>
        <v>5.1204478271535958E-3</v>
      </c>
      <c r="F58" s="7">
        <v>18069</v>
      </c>
      <c r="G58" s="9">
        <f t="shared" si="1"/>
        <v>2.2142264046509652E-4</v>
      </c>
    </row>
    <row r="59" spans="2:7" x14ac:dyDescent="0.3">
      <c r="B59" s="5">
        <v>45054</v>
      </c>
      <c r="C59" s="7">
        <v>775.48034700000005</v>
      </c>
      <c r="D59" s="9">
        <f t="shared" si="0"/>
        <v>7.1148254682536161E-2</v>
      </c>
      <c r="F59" s="7">
        <v>18314.800781000002</v>
      </c>
      <c r="G59" s="9">
        <f t="shared" si="1"/>
        <v>1.3603452376999448E-2</v>
      </c>
    </row>
    <row r="60" spans="2:7" x14ac:dyDescent="0.3">
      <c r="B60" s="5">
        <v>45061</v>
      </c>
      <c r="C60" s="7">
        <v>791.229736</v>
      </c>
      <c r="D60" s="9">
        <f t="shared" si="0"/>
        <v>2.0309204560666982E-2</v>
      </c>
      <c r="F60" s="7">
        <v>18203.400390999999</v>
      </c>
      <c r="G60" s="9">
        <f t="shared" si="1"/>
        <v>-6.0825335384249168E-3</v>
      </c>
    </row>
    <row r="61" spans="2:7" x14ac:dyDescent="0.3">
      <c r="B61" s="5">
        <v>45068</v>
      </c>
      <c r="C61" s="7">
        <v>848.24627699999996</v>
      </c>
      <c r="D61" s="9">
        <f t="shared" si="0"/>
        <v>7.206066507085862E-2</v>
      </c>
      <c r="F61" s="7">
        <v>18499.349609000001</v>
      </c>
      <c r="G61" s="9">
        <f t="shared" si="1"/>
        <v>1.6257908502980811E-2</v>
      </c>
    </row>
    <row r="62" spans="2:7" x14ac:dyDescent="0.3">
      <c r="B62" s="5">
        <v>45075</v>
      </c>
      <c r="C62" s="7">
        <v>844.85717799999998</v>
      </c>
      <c r="D62" s="9">
        <f t="shared" si="0"/>
        <v>-3.9954186559901794E-3</v>
      </c>
      <c r="F62" s="7">
        <v>18534.099609000001</v>
      </c>
      <c r="G62" s="9">
        <f t="shared" si="1"/>
        <v>1.8784444174779757E-3</v>
      </c>
    </row>
    <row r="63" spans="2:7" x14ac:dyDescent="0.3">
      <c r="B63" s="5">
        <v>45082</v>
      </c>
      <c r="C63" s="7">
        <v>793.14855999999997</v>
      </c>
      <c r="D63" s="9">
        <f t="shared" si="0"/>
        <v>-6.120397547240819E-2</v>
      </c>
      <c r="F63" s="7">
        <v>18563.400390999999</v>
      </c>
      <c r="G63" s="9">
        <f t="shared" si="1"/>
        <v>1.5809120819534339E-3</v>
      </c>
    </row>
    <row r="64" spans="2:7" x14ac:dyDescent="0.3">
      <c r="B64" s="5">
        <v>45089</v>
      </c>
      <c r="C64" s="7">
        <v>818.61657700000001</v>
      </c>
      <c r="D64" s="9">
        <f t="shared" si="0"/>
        <v>3.2110021103738839E-2</v>
      </c>
      <c r="F64" s="7">
        <v>18826</v>
      </c>
      <c r="G64" s="9">
        <f t="shared" si="1"/>
        <v>1.4146094113625551E-2</v>
      </c>
    </row>
    <row r="65" spans="2:7" x14ac:dyDescent="0.3">
      <c r="B65" s="5">
        <v>45096</v>
      </c>
      <c r="C65" s="7">
        <v>763.64343299999996</v>
      </c>
      <c r="D65" s="9">
        <f t="shared" si="0"/>
        <v>-6.7153714626035588E-2</v>
      </c>
      <c r="F65" s="7">
        <v>18665.5</v>
      </c>
      <c r="G65" s="9">
        <f t="shared" si="1"/>
        <v>-8.5254435355359703E-3</v>
      </c>
    </row>
    <row r="66" spans="2:7" x14ac:dyDescent="0.3">
      <c r="B66" s="5">
        <v>45103</v>
      </c>
      <c r="C66" s="7">
        <v>799.97656300000006</v>
      </c>
      <c r="D66" s="9">
        <f t="shared" si="0"/>
        <v>4.7578658350094338E-2</v>
      </c>
      <c r="F66" s="7">
        <v>19189.050781000002</v>
      </c>
      <c r="G66" s="9">
        <f t="shared" si="1"/>
        <v>2.804911633762841E-2</v>
      </c>
    </row>
    <row r="67" spans="2:7" x14ac:dyDescent="0.3">
      <c r="B67" s="5">
        <v>45110</v>
      </c>
      <c r="C67" s="7">
        <v>818.51696800000002</v>
      </c>
      <c r="D67" s="9">
        <f t="shared" si="0"/>
        <v>2.3176185225316281E-2</v>
      </c>
      <c r="F67" s="7">
        <v>19331.800781000002</v>
      </c>
      <c r="G67" s="9">
        <f t="shared" si="1"/>
        <v>7.4391381642151533E-3</v>
      </c>
    </row>
    <row r="68" spans="2:7" x14ac:dyDescent="0.3">
      <c r="B68" s="5">
        <v>45117</v>
      </c>
      <c r="C68" s="7">
        <v>830.17938200000003</v>
      </c>
      <c r="D68" s="9">
        <f t="shared" si="0"/>
        <v>1.4248225089940947E-2</v>
      </c>
      <c r="F68" s="7">
        <v>19564.5</v>
      </c>
      <c r="G68" s="9">
        <f t="shared" si="1"/>
        <v>1.2037120681933855E-2</v>
      </c>
    </row>
    <row r="69" spans="2:7" x14ac:dyDescent="0.3">
      <c r="B69" s="5">
        <v>45124</v>
      </c>
      <c r="C69" s="7">
        <v>797.63403300000004</v>
      </c>
      <c r="D69" s="9">
        <f t="shared" si="0"/>
        <v>-3.9202791234822509E-2</v>
      </c>
      <c r="F69" s="7">
        <v>19745</v>
      </c>
      <c r="G69" s="9">
        <f t="shared" si="1"/>
        <v>9.225893838329613E-3</v>
      </c>
    </row>
    <row r="70" spans="2:7" x14ac:dyDescent="0.3">
      <c r="B70" s="5">
        <v>45131</v>
      </c>
      <c r="C70" s="7">
        <v>801.67108199999996</v>
      </c>
      <c r="D70" s="9">
        <f t="shared" si="0"/>
        <v>5.0612797761599992E-3</v>
      </c>
      <c r="F70" s="7">
        <v>19646.050781000002</v>
      </c>
      <c r="G70" s="9">
        <f t="shared" si="1"/>
        <v>-5.0113557356291638E-3</v>
      </c>
    </row>
    <row r="71" spans="2:7" x14ac:dyDescent="0.3">
      <c r="B71" s="5">
        <v>45138</v>
      </c>
      <c r="C71" s="7">
        <v>822.65362500000003</v>
      </c>
      <c r="D71" s="9">
        <f t="shared" si="0"/>
        <v>2.6173506156231818E-2</v>
      </c>
      <c r="F71" s="7">
        <v>19517</v>
      </c>
      <c r="G71" s="9">
        <f t="shared" si="1"/>
        <v>-6.568789953694365E-3</v>
      </c>
    </row>
    <row r="72" spans="2:7" x14ac:dyDescent="0.3">
      <c r="B72" s="5">
        <v>45145</v>
      </c>
      <c r="C72" s="7">
        <v>846.67639199999996</v>
      </c>
      <c r="D72" s="9">
        <f t="shared" ref="D72:D110" si="2">C72/C71-1</f>
        <v>2.9201557338302431E-2</v>
      </c>
      <c r="F72" s="7">
        <v>19428.300781000002</v>
      </c>
      <c r="G72" s="9">
        <f t="shared" ref="G72:G110" si="3">F72/F71-1</f>
        <v>-4.5447158374749552E-3</v>
      </c>
    </row>
    <row r="73" spans="2:7" x14ac:dyDescent="0.3">
      <c r="B73" s="5">
        <v>45152</v>
      </c>
      <c r="C73" s="7">
        <v>896.36645499999997</v>
      </c>
      <c r="D73" s="9">
        <f t="shared" si="2"/>
        <v>5.8688376656662378E-2</v>
      </c>
      <c r="F73" s="7">
        <v>19310.150390999999</v>
      </c>
      <c r="G73" s="9">
        <f t="shared" si="3"/>
        <v>-6.0813547891717112E-3</v>
      </c>
    </row>
    <row r="74" spans="2:7" x14ac:dyDescent="0.3">
      <c r="B74" s="5">
        <v>45159</v>
      </c>
      <c r="C74" s="7">
        <v>872.33166500000004</v>
      </c>
      <c r="D74" s="9">
        <f t="shared" si="2"/>
        <v>-2.6813575927492672E-2</v>
      </c>
      <c r="F74" s="7">
        <v>19265.800781000002</v>
      </c>
      <c r="G74" s="9">
        <f t="shared" si="3"/>
        <v>-2.2966993576947203E-3</v>
      </c>
    </row>
    <row r="75" spans="2:7" x14ac:dyDescent="0.3">
      <c r="B75" s="5">
        <v>45166</v>
      </c>
      <c r="C75" s="7">
        <v>908.86810300000002</v>
      </c>
      <c r="D75" s="9">
        <f t="shared" si="2"/>
        <v>4.1883654424031524E-2</v>
      </c>
      <c r="F75" s="7">
        <v>19435.300781000002</v>
      </c>
      <c r="G75" s="9">
        <f t="shared" si="3"/>
        <v>8.797973254616176E-3</v>
      </c>
    </row>
    <row r="76" spans="2:7" x14ac:dyDescent="0.3">
      <c r="B76" s="5">
        <v>45173</v>
      </c>
      <c r="C76" s="7">
        <v>908.31909199999996</v>
      </c>
      <c r="D76" s="9">
        <f t="shared" si="2"/>
        <v>-6.0406014710812084E-4</v>
      </c>
      <c r="F76" s="7">
        <v>19819.949218999998</v>
      </c>
      <c r="G76" s="9">
        <f t="shared" si="3"/>
        <v>1.9791226404688889E-2</v>
      </c>
    </row>
    <row r="77" spans="2:7" x14ac:dyDescent="0.3">
      <c r="B77" s="5">
        <v>45180</v>
      </c>
      <c r="C77" s="7">
        <v>914.05908199999999</v>
      </c>
      <c r="D77" s="9">
        <f t="shared" si="2"/>
        <v>6.3193541240682549E-3</v>
      </c>
      <c r="F77" s="7">
        <v>20192.349609000001</v>
      </c>
      <c r="G77" s="9">
        <f t="shared" si="3"/>
        <v>1.8789169734249711E-2</v>
      </c>
    </row>
    <row r="78" spans="2:7" x14ac:dyDescent="0.3">
      <c r="B78" s="5">
        <v>45187</v>
      </c>
      <c r="C78" s="7">
        <v>916.65454099999999</v>
      </c>
      <c r="D78" s="9">
        <f t="shared" si="2"/>
        <v>2.8394871306578473E-3</v>
      </c>
      <c r="F78" s="7">
        <v>19674.25</v>
      </c>
      <c r="G78" s="9">
        <f t="shared" si="3"/>
        <v>-2.5658213087251469E-2</v>
      </c>
    </row>
    <row r="79" spans="2:7" x14ac:dyDescent="0.3">
      <c r="B79" s="5">
        <v>45194</v>
      </c>
      <c r="C79" s="7">
        <v>944.05682400000001</v>
      </c>
      <c r="D79" s="9">
        <f t="shared" si="2"/>
        <v>2.9893795071484819E-2</v>
      </c>
      <c r="F79" s="7">
        <v>19638.300781000002</v>
      </c>
      <c r="G79" s="9">
        <f t="shared" si="3"/>
        <v>-1.8272218254824502E-3</v>
      </c>
    </row>
    <row r="80" spans="2:7" x14ac:dyDescent="0.3">
      <c r="B80" s="5">
        <v>45201</v>
      </c>
      <c r="C80" s="7">
        <v>925.43920900000001</v>
      </c>
      <c r="D80" s="9">
        <f t="shared" si="2"/>
        <v>-1.9720862692477081E-2</v>
      </c>
      <c r="F80" s="7">
        <v>19653.5</v>
      </c>
      <c r="G80" s="9">
        <f t="shared" si="3"/>
        <v>7.7395794928980521E-4</v>
      </c>
    </row>
    <row r="81" spans="2:7" x14ac:dyDescent="0.3">
      <c r="B81" s="5">
        <v>45208</v>
      </c>
      <c r="C81" s="7">
        <v>927.88500999999997</v>
      </c>
      <c r="D81" s="9">
        <f t="shared" si="2"/>
        <v>2.6428543076781885E-3</v>
      </c>
      <c r="F81" s="7">
        <v>19751.050781000002</v>
      </c>
      <c r="G81" s="9">
        <f t="shared" si="3"/>
        <v>4.96353224616497E-3</v>
      </c>
    </row>
    <row r="82" spans="2:7" x14ac:dyDescent="0.3">
      <c r="B82" s="5">
        <v>45215</v>
      </c>
      <c r="C82" s="7">
        <v>924.59075900000005</v>
      </c>
      <c r="D82" s="9">
        <f t="shared" si="2"/>
        <v>-3.5502793605857175E-3</v>
      </c>
      <c r="F82" s="7">
        <v>19542.650390999999</v>
      </c>
      <c r="G82" s="9">
        <f t="shared" si="3"/>
        <v>-1.0551357105540893E-2</v>
      </c>
    </row>
    <row r="83" spans="2:7" x14ac:dyDescent="0.3">
      <c r="B83" s="5">
        <v>45222</v>
      </c>
      <c r="C83" s="7">
        <v>919.84899900000005</v>
      </c>
      <c r="D83" s="9">
        <f t="shared" si="2"/>
        <v>-5.1284959900838034E-3</v>
      </c>
      <c r="F83" s="7">
        <v>19047.25</v>
      </c>
      <c r="G83" s="9">
        <f t="shared" si="3"/>
        <v>-2.5349703396840506E-2</v>
      </c>
    </row>
    <row r="84" spans="2:7" x14ac:dyDescent="0.3">
      <c r="B84" s="5">
        <v>45229</v>
      </c>
      <c r="C84" s="7">
        <v>950.19610599999999</v>
      </c>
      <c r="D84" s="9">
        <f t="shared" si="2"/>
        <v>3.2991400798382475E-2</v>
      </c>
      <c r="F84" s="7">
        <v>19230.599609000001</v>
      </c>
      <c r="G84" s="9">
        <f t="shared" si="3"/>
        <v>9.6260409770438926E-3</v>
      </c>
    </row>
    <row r="85" spans="2:7" x14ac:dyDescent="0.3">
      <c r="B85" s="5">
        <v>45236</v>
      </c>
      <c r="C85" s="7">
        <v>1007.296753</v>
      </c>
      <c r="D85" s="9">
        <f t="shared" si="2"/>
        <v>6.0093539259357787E-2</v>
      </c>
      <c r="F85" s="7">
        <v>19425.349609000001</v>
      </c>
      <c r="G85" s="9">
        <f t="shared" si="3"/>
        <v>1.0127089324289962E-2</v>
      </c>
    </row>
    <row r="86" spans="2:7" x14ac:dyDescent="0.3">
      <c r="B86" s="5">
        <v>45243</v>
      </c>
      <c r="C86" s="7">
        <v>1041.6369629999999</v>
      </c>
      <c r="D86" s="9">
        <f t="shared" si="2"/>
        <v>3.4091453087410128E-2</v>
      </c>
      <c r="F86" s="7">
        <v>19731.800781000002</v>
      </c>
      <c r="G86" s="9">
        <f t="shared" si="3"/>
        <v>1.5775838178892609E-2</v>
      </c>
    </row>
    <row r="87" spans="2:7" x14ac:dyDescent="0.3">
      <c r="B87" s="5">
        <v>45250</v>
      </c>
      <c r="C87" s="7">
        <v>1066.294067</v>
      </c>
      <c r="D87" s="9">
        <f t="shared" si="2"/>
        <v>2.3671494844984764E-2</v>
      </c>
      <c r="F87" s="7">
        <v>19794.699218999998</v>
      </c>
      <c r="G87" s="9">
        <f t="shared" si="3"/>
        <v>3.1876684088845142E-3</v>
      </c>
    </row>
    <row r="88" spans="2:7" x14ac:dyDescent="0.3">
      <c r="B88" s="5">
        <v>45257</v>
      </c>
      <c r="C88" s="7">
        <v>1087.157837</v>
      </c>
      <c r="D88" s="9">
        <f t="shared" si="2"/>
        <v>1.9566619233566396E-2</v>
      </c>
      <c r="F88" s="7">
        <v>20267.900390999999</v>
      </c>
      <c r="G88" s="9">
        <f t="shared" si="3"/>
        <v>2.390544896715574E-2</v>
      </c>
    </row>
    <row r="89" spans="2:7" x14ac:dyDescent="0.3">
      <c r="B89" s="5">
        <v>45264</v>
      </c>
      <c r="C89" s="7">
        <v>1065.0961910000001</v>
      </c>
      <c r="D89" s="9">
        <f t="shared" si="2"/>
        <v>-2.0292955860833239E-2</v>
      </c>
      <c r="F89" s="7">
        <v>20969.400390999999</v>
      </c>
      <c r="G89" s="9">
        <f t="shared" si="3"/>
        <v>3.4611379889724736E-2</v>
      </c>
    </row>
    <row r="90" spans="2:7" x14ac:dyDescent="0.3">
      <c r="B90" s="5">
        <v>45271</v>
      </c>
      <c r="C90" s="7">
        <v>1097.0904539999999</v>
      </c>
      <c r="D90" s="9">
        <f t="shared" si="2"/>
        <v>3.0038848387919703E-2</v>
      </c>
      <c r="F90" s="7">
        <v>21456.650390999999</v>
      </c>
      <c r="G90" s="9">
        <f t="shared" si="3"/>
        <v>2.3236239039487572E-2</v>
      </c>
    </row>
    <row r="91" spans="2:7" x14ac:dyDescent="0.3">
      <c r="B91" s="5">
        <v>45278</v>
      </c>
      <c r="C91" s="7">
        <v>1236.4479980000001</v>
      </c>
      <c r="D91" s="9">
        <f t="shared" si="2"/>
        <v>0.12702466190631911</v>
      </c>
      <c r="F91" s="7">
        <v>21349.400390999999</v>
      </c>
      <c r="G91" s="9">
        <f t="shared" si="3"/>
        <v>-4.9984502727874469E-3</v>
      </c>
    </row>
    <row r="92" spans="2:7" x14ac:dyDescent="0.3">
      <c r="B92" s="5">
        <v>45285</v>
      </c>
      <c r="C92" s="7">
        <v>1234.7508539999999</v>
      </c>
      <c r="D92" s="9">
        <f t="shared" si="2"/>
        <v>-1.3725963427053678E-3</v>
      </c>
      <c r="F92" s="7">
        <v>21731.400390999999</v>
      </c>
      <c r="G92" s="9">
        <f t="shared" si="3"/>
        <v>1.7892774176507364E-2</v>
      </c>
    </row>
    <row r="93" spans="2:7" x14ac:dyDescent="0.3">
      <c r="B93" s="5">
        <v>45292</v>
      </c>
      <c r="C93" s="7">
        <v>1276.92749</v>
      </c>
      <c r="D93" s="9">
        <f t="shared" si="2"/>
        <v>3.4158013224585337E-2</v>
      </c>
      <c r="F93" s="7">
        <v>21710.800781000002</v>
      </c>
      <c r="G93" s="9">
        <f t="shared" si="3"/>
        <v>-9.4791912299074799E-4</v>
      </c>
    </row>
    <row r="94" spans="2:7" x14ac:dyDescent="0.3">
      <c r="B94" s="5">
        <v>45299</v>
      </c>
      <c r="C94" s="7">
        <v>1262.8520510000001</v>
      </c>
      <c r="D94" s="9">
        <f t="shared" si="2"/>
        <v>-1.1022896061232079E-2</v>
      </c>
      <c r="F94" s="7">
        <v>21894.550781000002</v>
      </c>
      <c r="G94" s="9">
        <f t="shared" si="3"/>
        <v>8.4635293674109047E-3</v>
      </c>
    </row>
    <row r="95" spans="2:7" x14ac:dyDescent="0.3">
      <c r="B95" s="5">
        <v>45306</v>
      </c>
      <c r="C95" s="7">
        <v>1265.1479489999999</v>
      </c>
      <c r="D95" s="9">
        <f t="shared" si="2"/>
        <v>1.8180261085862792E-3</v>
      </c>
      <c r="F95" s="7">
        <v>21622.400390999999</v>
      </c>
      <c r="G95" s="9">
        <f t="shared" si="3"/>
        <v>-1.2430051327482539E-2</v>
      </c>
    </row>
    <row r="96" spans="2:7" x14ac:dyDescent="0.3">
      <c r="B96" s="5">
        <v>45313</v>
      </c>
      <c r="C96" s="7">
        <v>1255.215332</v>
      </c>
      <c r="D96" s="9">
        <f t="shared" si="2"/>
        <v>-7.8509529323039784E-3</v>
      </c>
      <c r="F96" s="7">
        <v>21352.599609000001</v>
      </c>
      <c r="G96" s="9">
        <f t="shared" si="3"/>
        <v>-1.2477836739731241E-2</v>
      </c>
    </row>
    <row r="97" spans="2:7" x14ac:dyDescent="0.3">
      <c r="B97" s="5">
        <v>45320</v>
      </c>
      <c r="C97" s="7">
        <v>1283.515991</v>
      </c>
      <c r="D97" s="9">
        <f t="shared" si="2"/>
        <v>2.2546457391423802E-2</v>
      </c>
      <c r="F97" s="7">
        <v>21853.800781000002</v>
      </c>
      <c r="G97" s="9">
        <f t="shared" si="3"/>
        <v>2.3472606669810325E-2</v>
      </c>
    </row>
    <row r="98" spans="2:7" x14ac:dyDescent="0.3">
      <c r="B98" s="5">
        <v>45327</v>
      </c>
      <c r="C98" s="7">
        <v>1367.619629</v>
      </c>
      <c r="D98" s="9">
        <f t="shared" si="2"/>
        <v>6.5525975982951401E-2</v>
      </c>
      <c r="F98" s="7">
        <v>21782.5</v>
      </c>
      <c r="G98" s="9">
        <f t="shared" si="3"/>
        <v>-3.2626261085894059E-3</v>
      </c>
    </row>
    <row r="99" spans="2:7" x14ac:dyDescent="0.3">
      <c r="B99" s="5">
        <v>45334</v>
      </c>
      <c r="C99" s="7">
        <v>1420.5775149999999</v>
      </c>
      <c r="D99" s="9">
        <f t="shared" si="2"/>
        <v>3.8722671770017314E-2</v>
      </c>
      <c r="F99" s="7">
        <v>22040.699218999998</v>
      </c>
      <c r="G99" s="9">
        <f t="shared" si="3"/>
        <v>1.1853516308963474E-2</v>
      </c>
    </row>
    <row r="100" spans="2:7" x14ac:dyDescent="0.3">
      <c r="B100" s="5">
        <v>45341</v>
      </c>
      <c r="C100" s="7">
        <v>1511.86853</v>
      </c>
      <c r="D100" s="9">
        <f t="shared" si="2"/>
        <v>6.426331124915774E-2</v>
      </c>
      <c r="F100" s="7">
        <v>22212.699218999998</v>
      </c>
      <c r="G100" s="9">
        <f t="shared" si="3"/>
        <v>7.803745166656384E-3</v>
      </c>
    </row>
    <row r="101" spans="2:7" x14ac:dyDescent="0.3">
      <c r="B101" s="5">
        <v>45348</v>
      </c>
      <c r="C101" s="7">
        <v>1415.386475</v>
      </c>
      <c r="D101" s="9">
        <f t="shared" si="2"/>
        <v>-6.3816431842787291E-2</v>
      </c>
      <c r="F101" s="7">
        <v>22338.75</v>
      </c>
      <c r="G101" s="9">
        <f t="shared" si="3"/>
        <v>5.6747169606556902E-3</v>
      </c>
    </row>
    <row r="102" spans="2:7" x14ac:dyDescent="0.3">
      <c r="B102" s="5">
        <v>45355</v>
      </c>
      <c r="C102" s="7">
        <v>1420.876953</v>
      </c>
      <c r="D102" s="9">
        <f t="shared" si="2"/>
        <v>3.8791369685795551E-3</v>
      </c>
      <c r="F102" s="7">
        <v>22493.550781000002</v>
      </c>
      <c r="G102" s="9">
        <f t="shared" si="3"/>
        <v>6.9296975435062524E-3</v>
      </c>
    </row>
    <row r="103" spans="2:7" x14ac:dyDescent="0.3">
      <c r="B103" s="5">
        <v>45362</v>
      </c>
      <c r="C103" s="7">
        <v>1431.70813</v>
      </c>
      <c r="D103" s="9">
        <f t="shared" si="2"/>
        <v>7.6228817542092209E-3</v>
      </c>
      <c r="F103" s="7">
        <v>22023.349609000001</v>
      </c>
      <c r="G103" s="9">
        <f t="shared" si="3"/>
        <v>-2.0903821569921877E-2</v>
      </c>
    </row>
    <row r="104" spans="2:7" x14ac:dyDescent="0.3">
      <c r="B104" s="5">
        <v>45369</v>
      </c>
      <c r="C104" s="7">
        <v>1399.963379</v>
      </c>
      <c r="D104" s="9">
        <f t="shared" si="2"/>
        <v>-2.2172641430764251E-2</v>
      </c>
      <c r="F104" s="7">
        <v>22096.75</v>
      </c>
      <c r="G104" s="9">
        <f t="shared" si="3"/>
        <v>3.3328441087818739E-3</v>
      </c>
    </row>
    <row r="105" spans="2:7" x14ac:dyDescent="0.3">
      <c r="B105" s="5">
        <v>45376</v>
      </c>
      <c r="C105" s="7">
        <v>1396.169922</v>
      </c>
      <c r="D105" s="9">
        <f t="shared" si="2"/>
        <v>-2.7096830223585222E-3</v>
      </c>
      <c r="F105" s="7">
        <v>22326.900390999999</v>
      </c>
      <c r="G105" s="9">
        <f t="shared" si="3"/>
        <v>1.0415576544061889E-2</v>
      </c>
    </row>
    <row r="106" spans="2:7" x14ac:dyDescent="0.3">
      <c r="B106" s="5">
        <v>45383</v>
      </c>
      <c r="C106" s="7">
        <v>1492.4848629999999</v>
      </c>
      <c r="D106" s="9">
        <f t="shared" si="2"/>
        <v>6.8985113833443412E-2</v>
      </c>
      <c r="F106" s="7">
        <v>22513.699218999998</v>
      </c>
      <c r="G106" s="9">
        <f t="shared" si="3"/>
        <v>8.3665365424077098E-3</v>
      </c>
    </row>
    <row r="107" spans="2:7" x14ac:dyDescent="0.3">
      <c r="B107" s="5">
        <v>45390</v>
      </c>
      <c r="C107" s="7">
        <v>1385.849976</v>
      </c>
      <c r="D107" s="9">
        <f t="shared" si="2"/>
        <v>-7.144788509657396E-2</v>
      </c>
      <c r="F107" s="7">
        <v>22519.400390999999</v>
      </c>
      <c r="G107" s="9">
        <f t="shared" si="3"/>
        <v>2.5323124132303754E-4</v>
      </c>
    </row>
    <row r="108" spans="2:7" x14ac:dyDescent="0.3">
      <c r="B108" s="5">
        <v>45397</v>
      </c>
      <c r="C108" s="7">
        <v>1396.099976</v>
      </c>
      <c r="D108" s="9">
        <f t="shared" si="2"/>
        <v>7.3961829761579612E-3</v>
      </c>
      <c r="F108" s="7">
        <v>22147</v>
      </c>
      <c r="G108" s="9">
        <f t="shared" si="3"/>
        <v>-1.6536869744934735E-2</v>
      </c>
    </row>
    <row r="109" spans="2:7" x14ac:dyDescent="0.3">
      <c r="B109" s="5">
        <v>45404</v>
      </c>
      <c r="C109" s="7">
        <v>1459.6999510000001</v>
      </c>
      <c r="D109" s="9">
        <f t="shared" si="2"/>
        <v>4.5555458844875885E-2</v>
      </c>
      <c r="F109" s="7">
        <v>22419.949218999998</v>
      </c>
      <c r="G109" s="9">
        <f t="shared" si="3"/>
        <v>1.2324433060911133E-2</v>
      </c>
    </row>
    <row r="110" spans="2:7" x14ac:dyDescent="0.3">
      <c r="B110" s="5">
        <v>45411</v>
      </c>
      <c r="C110" s="7">
        <v>1506.6999510000001</v>
      </c>
      <c r="D110" s="9">
        <f t="shared" si="2"/>
        <v>3.2198398011729523E-2</v>
      </c>
      <c r="F110" s="7">
        <v>22648.199218999998</v>
      </c>
      <c r="G110" s="9">
        <f t="shared" si="3"/>
        <v>1.0180665342746087E-2</v>
      </c>
    </row>
  </sheetData>
  <mergeCells count="3">
    <mergeCell ref="B4:D4"/>
    <mergeCell ref="F4:G4"/>
    <mergeCell ref="L5:M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showGridLines="0" topLeftCell="A4" workbookViewId="0">
      <selection activeCell="I10" sqref="I10"/>
    </sheetView>
  </sheetViews>
  <sheetFormatPr defaultRowHeight="14.4" x14ac:dyDescent="0.3"/>
  <cols>
    <col min="1" max="1" width="1.88671875" customWidth="1"/>
    <col min="2" max="2" width="10.5546875" bestFit="1" customWidth="1"/>
    <col min="3" max="3" width="11.5546875" bestFit="1" customWidth="1"/>
    <col min="4" max="4" width="7.44140625" customWidth="1"/>
    <col min="6" max="6" width="11.5546875" bestFit="1" customWidth="1"/>
    <col min="7" max="7" width="7.44140625" customWidth="1"/>
    <col min="9" max="9" width="17.77734375" bestFit="1" customWidth="1"/>
    <col min="10" max="10" width="5.21875" customWidth="1"/>
    <col min="12" max="12" width="17.44140625" bestFit="1" customWidth="1"/>
    <col min="13" max="13" width="12" bestFit="1" customWidth="1"/>
    <col min="14" max="14" width="13.44140625" bestFit="1" customWidth="1"/>
    <col min="15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.109375" bestFit="1" customWidth="1"/>
  </cols>
  <sheetData>
    <row r="2" spans="2:13" x14ac:dyDescent="0.3">
      <c r="B2" s="1" t="s">
        <v>0</v>
      </c>
    </row>
    <row r="4" spans="2:13" x14ac:dyDescent="0.3">
      <c r="B4" s="54" t="s">
        <v>37</v>
      </c>
      <c r="C4" s="54"/>
      <c r="D4" s="54"/>
      <c r="F4" s="54" t="s">
        <v>5</v>
      </c>
      <c r="G4" s="54"/>
      <c r="I4" s="54" t="s">
        <v>32</v>
      </c>
      <c r="J4" s="54"/>
    </row>
    <row r="5" spans="2:13" x14ac:dyDescent="0.3">
      <c r="B5" s="3" t="s">
        <v>2</v>
      </c>
      <c r="C5" s="4" t="s">
        <v>3</v>
      </c>
      <c r="D5" s="4" t="s">
        <v>4</v>
      </c>
      <c r="F5" s="4" t="s">
        <v>3</v>
      </c>
      <c r="G5" s="4" t="s">
        <v>4</v>
      </c>
    </row>
    <row r="6" spans="2:13" x14ac:dyDescent="0.3">
      <c r="B6" s="5">
        <v>44683</v>
      </c>
      <c r="C6" s="15">
        <v>3196.8989259999998</v>
      </c>
      <c r="F6" s="7">
        <v>16411.25</v>
      </c>
      <c r="I6" t="s">
        <v>72</v>
      </c>
      <c r="J6" s="6">
        <f>M6</f>
        <v>0.48321688581743683</v>
      </c>
      <c r="L6" t="s">
        <v>6</v>
      </c>
      <c r="M6" s="6">
        <f>M25</f>
        <v>0.48321688581743683</v>
      </c>
    </row>
    <row r="7" spans="2:13" x14ac:dyDescent="0.3">
      <c r="B7" s="5">
        <v>44690</v>
      </c>
      <c r="C7" s="15">
        <v>3168.5812989999999</v>
      </c>
      <c r="D7" s="9">
        <f>C7/C6-1</f>
        <v>-8.8578424452822047E-3</v>
      </c>
      <c r="F7" s="7">
        <v>15782.150390999999</v>
      </c>
      <c r="G7" s="9">
        <f>F7/F6-1</f>
        <v>-3.8333436453652281E-2</v>
      </c>
      <c r="I7" t="s">
        <v>33</v>
      </c>
      <c r="J7" s="14">
        <v>0.75</v>
      </c>
    </row>
    <row r="8" spans="2:13" x14ac:dyDescent="0.3">
      <c r="B8" s="5">
        <v>44697</v>
      </c>
      <c r="C8" s="15">
        <v>3334.5732419999999</v>
      </c>
      <c r="D8" s="9">
        <f t="shared" ref="D8:D71" si="0">C8/C7-1</f>
        <v>5.2386834149525052E-2</v>
      </c>
      <c r="F8" s="7">
        <v>16266.150390999999</v>
      </c>
      <c r="G8" s="9">
        <f t="shared" ref="G8:G71" si="1">F8/F7-1</f>
        <v>3.0667557209187901E-2</v>
      </c>
      <c r="L8" t="s">
        <v>7</v>
      </c>
    </row>
    <row r="9" spans="2:13" ht="15" thickBot="1" x14ac:dyDescent="0.35">
      <c r="B9" s="5">
        <v>44704</v>
      </c>
      <c r="C9" s="15">
        <v>3438.3239749999998</v>
      </c>
      <c r="D9" s="9">
        <f t="shared" si="0"/>
        <v>3.1113646476024881E-2</v>
      </c>
      <c r="F9" s="7">
        <v>16352.450194999999</v>
      </c>
      <c r="G9" s="9">
        <f t="shared" si="1"/>
        <v>5.3054842064996777E-3</v>
      </c>
      <c r="I9" t="s">
        <v>34</v>
      </c>
      <c r="J9">
        <v>1</v>
      </c>
    </row>
    <row r="10" spans="2:13" x14ac:dyDescent="0.3">
      <c r="B10" s="5">
        <v>44711</v>
      </c>
      <c r="C10" s="15">
        <v>3411.6491700000001</v>
      </c>
      <c r="D10" s="9">
        <f t="shared" si="0"/>
        <v>-7.7580836459716362E-3</v>
      </c>
      <c r="F10" s="7">
        <v>16584.300781000002</v>
      </c>
      <c r="G10" s="9">
        <f t="shared" si="1"/>
        <v>1.4178339223494207E-2</v>
      </c>
      <c r="I10" t="s">
        <v>35</v>
      </c>
      <c r="J10" s="14">
        <v>0.25</v>
      </c>
      <c r="L10" s="13" t="s">
        <v>8</v>
      </c>
      <c r="M10" s="13"/>
    </row>
    <row r="11" spans="2:13" x14ac:dyDescent="0.3">
      <c r="B11" s="5">
        <v>44718</v>
      </c>
      <c r="C11" s="15">
        <v>3248.1704100000002</v>
      </c>
      <c r="D11" s="9">
        <f t="shared" si="0"/>
        <v>-4.7917810962960217E-2</v>
      </c>
      <c r="F11" s="7">
        <v>16201.799805000001</v>
      </c>
      <c r="G11" s="9">
        <f t="shared" si="1"/>
        <v>-2.3064039964724836E-2</v>
      </c>
      <c r="L11" s="10" t="s">
        <v>9</v>
      </c>
      <c r="M11" s="10">
        <v>0.3101686307325367</v>
      </c>
    </row>
    <row r="12" spans="2:13" x14ac:dyDescent="0.3">
      <c r="B12" s="5">
        <v>44725</v>
      </c>
      <c r="C12" s="15">
        <v>3220.3842770000001</v>
      </c>
      <c r="D12" s="9">
        <f t="shared" si="0"/>
        <v>-8.5543950879104491E-3</v>
      </c>
      <c r="F12" s="7">
        <v>15293.5</v>
      </c>
      <c r="G12" s="9">
        <f t="shared" si="1"/>
        <v>-5.606166079892505E-2</v>
      </c>
      <c r="I12" t="s">
        <v>36</v>
      </c>
      <c r="J12" s="6">
        <f>(J6*J7)+(J9*J10)</f>
        <v>0.61241266436307762</v>
      </c>
      <c r="L12" s="10" t="s">
        <v>10</v>
      </c>
      <c r="M12" s="10">
        <v>9.6204579490496711E-2</v>
      </c>
    </row>
    <row r="13" spans="2:13" x14ac:dyDescent="0.3">
      <c r="B13" s="5">
        <v>44732</v>
      </c>
      <c r="C13" s="15">
        <v>3353.0327149999998</v>
      </c>
      <c r="D13" s="9">
        <f t="shared" si="0"/>
        <v>4.1190251407999812E-2</v>
      </c>
      <c r="F13" s="7">
        <v>15699.25</v>
      </c>
      <c r="G13" s="9">
        <f t="shared" si="1"/>
        <v>2.6530879131657192E-2</v>
      </c>
      <c r="L13" s="10" t="s">
        <v>11</v>
      </c>
      <c r="M13" s="10">
        <v>8.734384007373687E-2</v>
      </c>
    </row>
    <row r="14" spans="2:13" x14ac:dyDescent="0.3">
      <c r="B14" s="5">
        <v>44739</v>
      </c>
      <c r="C14" s="15">
        <v>3523.929932</v>
      </c>
      <c r="D14" s="9">
        <f t="shared" si="0"/>
        <v>5.096795394673026E-2</v>
      </c>
      <c r="F14" s="7">
        <v>15752.049805000001</v>
      </c>
      <c r="G14" s="9">
        <f t="shared" si="1"/>
        <v>3.3632055671448668E-3</v>
      </c>
      <c r="L14" s="10" t="s">
        <v>12</v>
      </c>
      <c r="M14" s="10">
        <v>2.4280404466436444E-2</v>
      </c>
    </row>
    <row r="15" spans="2:13" ht="15" thickBot="1" x14ac:dyDescent="0.35">
      <c r="B15" s="5">
        <v>44746</v>
      </c>
      <c r="C15" s="15">
        <v>3752.6088869999999</v>
      </c>
      <c r="D15" s="9">
        <f t="shared" si="0"/>
        <v>6.4893161729300708E-2</v>
      </c>
      <c r="F15" s="7">
        <v>16220.599609000001</v>
      </c>
      <c r="G15" s="9">
        <f t="shared" si="1"/>
        <v>2.9745322659611828E-2</v>
      </c>
      <c r="L15" s="11" t="s">
        <v>13</v>
      </c>
      <c r="M15" s="11">
        <v>104</v>
      </c>
    </row>
    <row r="16" spans="2:13" x14ac:dyDescent="0.3">
      <c r="B16" s="5">
        <v>44753</v>
      </c>
      <c r="C16" s="15">
        <v>3784.0202640000002</v>
      </c>
      <c r="D16" s="9">
        <f t="shared" si="0"/>
        <v>8.3705437859025178E-3</v>
      </c>
      <c r="F16" s="7">
        <v>16049.200194999999</v>
      </c>
      <c r="G16" s="9">
        <f t="shared" si="1"/>
        <v>-1.0566774233481513E-2</v>
      </c>
    </row>
    <row r="17" spans="2:20" ht="15" thickBot="1" x14ac:dyDescent="0.35">
      <c r="B17" s="5">
        <v>44760</v>
      </c>
      <c r="C17" s="15">
        <v>3806.1901859999998</v>
      </c>
      <c r="D17" s="9">
        <f t="shared" si="0"/>
        <v>5.8588275044182403E-3</v>
      </c>
      <c r="F17" s="7">
        <v>16719.449218999998</v>
      </c>
      <c r="G17" s="9">
        <f t="shared" si="1"/>
        <v>4.1762144895470144E-2</v>
      </c>
      <c r="L17" t="s">
        <v>14</v>
      </c>
    </row>
    <row r="18" spans="2:20" x14ac:dyDescent="0.3">
      <c r="B18" s="5">
        <v>44767</v>
      </c>
      <c r="C18" s="15">
        <v>3834.6520999999998</v>
      </c>
      <c r="D18" s="9">
        <f t="shared" si="0"/>
        <v>7.4777960661789322E-3</v>
      </c>
      <c r="F18" s="7">
        <v>17158.25</v>
      </c>
      <c r="G18" s="9">
        <f t="shared" si="1"/>
        <v>2.6244930395275645E-2</v>
      </c>
      <c r="L18" s="12"/>
      <c r="M18" s="12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</row>
    <row r="19" spans="2:20" x14ac:dyDescent="0.3">
      <c r="B19" s="5">
        <v>44774</v>
      </c>
      <c r="C19" s="15">
        <v>3625.9309079999998</v>
      </c>
      <c r="D19" s="9">
        <f t="shared" si="0"/>
        <v>-5.4430281172052064E-2</v>
      </c>
      <c r="F19" s="7">
        <v>17397.5</v>
      </c>
      <c r="G19" s="9">
        <f t="shared" si="1"/>
        <v>1.3943729692713402E-2</v>
      </c>
      <c r="L19" s="10" t="s">
        <v>15</v>
      </c>
      <c r="M19" s="10">
        <v>1</v>
      </c>
      <c r="N19" s="10">
        <v>6.4008494850835707E-3</v>
      </c>
      <c r="O19" s="10">
        <v>6.4008494850835707E-3</v>
      </c>
      <c r="P19" s="10">
        <v>10.857398572011776</v>
      </c>
      <c r="Q19" s="10">
        <v>1.3539384504555085E-3</v>
      </c>
    </row>
    <row r="20" spans="2:20" x14ac:dyDescent="0.3">
      <c r="B20" s="5">
        <v>44781</v>
      </c>
      <c r="C20" s="15">
        <v>3598.0588379999999</v>
      </c>
      <c r="D20" s="9">
        <f t="shared" si="0"/>
        <v>-7.6868728906293038E-3</v>
      </c>
      <c r="F20" s="7">
        <v>17698.150390999999</v>
      </c>
      <c r="G20" s="9">
        <f t="shared" si="1"/>
        <v>1.7281241040379314E-2</v>
      </c>
      <c r="L20" s="10" t="s">
        <v>16</v>
      </c>
      <c r="M20" s="10">
        <v>102</v>
      </c>
      <c r="N20" s="10">
        <v>6.0132880187482168E-2</v>
      </c>
      <c r="O20" s="10">
        <v>5.8953804105374679E-4</v>
      </c>
      <c r="P20" s="10"/>
      <c r="Q20" s="10"/>
    </row>
    <row r="21" spans="2:20" ht="15" thickBot="1" x14ac:dyDescent="0.35">
      <c r="B21" s="5">
        <v>44788</v>
      </c>
      <c r="C21" s="15">
        <v>3600.811768</v>
      </c>
      <c r="D21" s="9">
        <f t="shared" si="0"/>
        <v>7.6511533689371802E-4</v>
      </c>
      <c r="F21" s="7">
        <v>17758.449218999998</v>
      </c>
      <c r="G21" s="9">
        <f t="shared" si="1"/>
        <v>3.4070694771959342E-3</v>
      </c>
      <c r="L21" s="11" t="s">
        <v>17</v>
      </c>
      <c r="M21" s="11">
        <v>103</v>
      </c>
      <c r="N21" s="11">
        <v>6.6533729672565739E-2</v>
      </c>
      <c r="O21" s="11"/>
      <c r="P21" s="11"/>
      <c r="Q21" s="11"/>
    </row>
    <row r="22" spans="2:20" ht="15" thickBot="1" x14ac:dyDescent="0.35">
      <c r="B22" s="5">
        <v>44795</v>
      </c>
      <c r="C22" s="15">
        <v>3588.6206050000001</v>
      </c>
      <c r="D22" s="9">
        <f t="shared" si="0"/>
        <v>-3.3856707280123244E-3</v>
      </c>
      <c r="F22" s="7">
        <v>17558.900390999999</v>
      </c>
      <c r="G22" s="9">
        <f t="shared" si="1"/>
        <v>-1.1236838619134604E-2</v>
      </c>
    </row>
    <row r="23" spans="2:20" x14ac:dyDescent="0.3">
      <c r="B23" s="5">
        <v>44802</v>
      </c>
      <c r="C23" s="15">
        <v>3641.8085940000001</v>
      </c>
      <c r="D23" s="9">
        <f t="shared" si="0"/>
        <v>1.4821290644626339E-2</v>
      </c>
      <c r="F23" s="7">
        <v>17539.449218999998</v>
      </c>
      <c r="G23" s="9">
        <f t="shared" si="1"/>
        <v>-1.1077670905844661E-3</v>
      </c>
      <c r="L23" s="12"/>
      <c r="M23" s="12" t="s">
        <v>24</v>
      </c>
      <c r="N23" s="12" t="s">
        <v>12</v>
      </c>
      <c r="O23" s="12" t="s">
        <v>25</v>
      </c>
      <c r="P23" s="12" t="s">
        <v>26</v>
      </c>
      <c r="Q23" s="12" t="s">
        <v>27</v>
      </c>
      <c r="R23" s="12" t="s">
        <v>28</v>
      </c>
      <c r="S23" s="12" t="s">
        <v>29</v>
      </c>
      <c r="T23" s="12" t="s">
        <v>30</v>
      </c>
    </row>
    <row r="24" spans="2:20" x14ac:dyDescent="0.3">
      <c r="B24" s="5">
        <v>44809</v>
      </c>
      <c r="C24" s="15">
        <v>3587.9816890000002</v>
      </c>
      <c r="D24" s="9">
        <f t="shared" si="0"/>
        <v>-1.4780267444225781E-2</v>
      </c>
      <c r="F24" s="7">
        <v>17833.349609000001</v>
      </c>
      <c r="G24" s="9">
        <f t="shared" si="1"/>
        <v>1.6756534730955508E-2</v>
      </c>
      <c r="L24" s="10" t="s">
        <v>18</v>
      </c>
      <c r="M24" s="10">
        <v>2.5565143716564289E-3</v>
      </c>
      <c r="N24" s="10">
        <v>2.4276725528896304E-3</v>
      </c>
      <c r="O24" s="10">
        <v>1.0530721569568513</v>
      </c>
      <c r="P24" s="10">
        <v>0.29479619072502539</v>
      </c>
      <c r="Q24" s="10">
        <v>-2.2587626263433982E-3</v>
      </c>
      <c r="R24" s="10">
        <v>7.3717913696562561E-3</v>
      </c>
      <c r="S24" s="10">
        <v>-2.2587626263433982E-3</v>
      </c>
      <c r="T24" s="10">
        <v>7.3717913696562561E-3</v>
      </c>
    </row>
    <row r="25" spans="2:20" ht="15" thickBot="1" x14ac:dyDescent="0.35">
      <c r="B25" s="5">
        <v>44816</v>
      </c>
      <c r="C25" s="15">
        <v>3578.1994629999999</v>
      </c>
      <c r="D25" s="9">
        <f t="shared" si="0"/>
        <v>-2.726386823542204E-3</v>
      </c>
      <c r="F25" s="7">
        <v>17530.849609000001</v>
      </c>
      <c r="G25" s="9">
        <f t="shared" si="1"/>
        <v>-1.6962601341440453E-2</v>
      </c>
      <c r="L25" s="11" t="s">
        <v>31</v>
      </c>
      <c r="M25" s="11">
        <v>0.48321688581743683</v>
      </c>
      <c r="N25" s="11">
        <v>0.14664903571801907</v>
      </c>
      <c r="O25" s="11">
        <v>3.2950566872228193</v>
      </c>
      <c r="P25" s="11">
        <v>1.353938450455487E-3</v>
      </c>
      <c r="Q25" s="11">
        <v>0.19233921879792742</v>
      </c>
      <c r="R25" s="11">
        <v>0.77409455283694628</v>
      </c>
      <c r="S25" s="11">
        <v>0.19233921879792742</v>
      </c>
      <c r="T25" s="11">
        <v>0.77409455283694628</v>
      </c>
    </row>
    <row r="26" spans="2:20" x14ac:dyDescent="0.3">
      <c r="B26" s="5">
        <v>44823</v>
      </c>
      <c r="C26" s="15">
        <v>3732.7001949999999</v>
      </c>
      <c r="D26" s="9">
        <f t="shared" si="0"/>
        <v>4.3178345309589083E-2</v>
      </c>
      <c r="F26" s="7">
        <v>17327.349609000001</v>
      </c>
      <c r="G26" s="9">
        <f t="shared" si="1"/>
        <v>-1.1608108251383698E-2</v>
      </c>
    </row>
    <row r="27" spans="2:20" x14ac:dyDescent="0.3">
      <c r="B27" s="5">
        <v>44830</v>
      </c>
      <c r="C27" s="15">
        <v>3778.2690429999998</v>
      </c>
      <c r="D27" s="9">
        <f t="shared" si="0"/>
        <v>1.2208011792921303E-2</v>
      </c>
      <c r="F27" s="7">
        <v>17094.349609000001</v>
      </c>
      <c r="G27" s="9">
        <f t="shared" si="1"/>
        <v>-1.3446949779265527E-2</v>
      </c>
    </row>
    <row r="28" spans="2:20" x14ac:dyDescent="0.3">
      <c r="B28" s="5">
        <v>44837</v>
      </c>
      <c r="C28" s="15">
        <v>3721.8364259999998</v>
      </c>
      <c r="D28" s="9">
        <f t="shared" si="0"/>
        <v>-1.4936103373726861E-2</v>
      </c>
      <c r="F28" s="7">
        <v>17314.650390999999</v>
      </c>
      <c r="G28" s="9">
        <f t="shared" si="1"/>
        <v>1.2887345060733635E-2</v>
      </c>
    </row>
    <row r="29" spans="2:20" x14ac:dyDescent="0.3">
      <c r="B29" s="5">
        <v>44844</v>
      </c>
      <c r="C29" s="15">
        <v>3732.2578130000002</v>
      </c>
      <c r="D29" s="9">
        <f t="shared" si="0"/>
        <v>2.8000658296529757E-3</v>
      </c>
      <c r="F29" s="7">
        <v>17185.699218999998</v>
      </c>
      <c r="G29" s="9">
        <f t="shared" si="1"/>
        <v>-7.4475180894804094E-3</v>
      </c>
    </row>
    <row r="30" spans="2:20" x14ac:dyDescent="0.3">
      <c r="B30" s="5">
        <v>44851</v>
      </c>
      <c r="C30" s="15">
        <v>3728.767578</v>
      </c>
      <c r="D30" s="9">
        <f t="shared" si="0"/>
        <v>-9.3515377952813061E-4</v>
      </c>
      <c r="F30" s="7">
        <v>17576.300781000002</v>
      </c>
      <c r="G30" s="9">
        <f t="shared" si="1"/>
        <v>2.2728290366455628E-2</v>
      </c>
    </row>
    <row r="31" spans="2:20" x14ac:dyDescent="0.3">
      <c r="B31" s="5">
        <v>44858</v>
      </c>
      <c r="C31" s="15">
        <v>3714.0205080000001</v>
      </c>
      <c r="D31" s="9">
        <f t="shared" si="0"/>
        <v>-3.9549448152812472E-3</v>
      </c>
      <c r="F31" s="7">
        <v>17786.800781000002</v>
      </c>
      <c r="G31" s="9">
        <f t="shared" si="1"/>
        <v>1.197635399068453E-2</v>
      </c>
    </row>
    <row r="32" spans="2:20" x14ac:dyDescent="0.3">
      <c r="B32" s="5">
        <v>44865</v>
      </c>
      <c r="C32" s="15">
        <v>3740.0737300000001</v>
      </c>
      <c r="D32" s="9">
        <f t="shared" si="0"/>
        <v>7.0148298707239931E-3</v>
      </c>
      <c r="F32" s="7">
        <v>18117.150390999999</v>
      </c>
      <c r="G32" s="9">
        <f t="shared" si="1"/>
        <v>1.8572739081492262E-2</v>
      </c>
    </row>
    <row r="33" spans="2:7" x14ac:dyDescent="0.3">
      <c r="B33" s="5">
        <v>44872</v>
      </c>
      <c r="C33" s="15">
        <v>4029.5603030000002</v>
      </c>
      <c r="D33" s="9">
        <f t="shared" si="0"/>
        <v>7.7401301123547706E-2</v>
      </c>
      <c r="F33" s="7">
        <v>18349.699218999998</v>
      </c>
      <c r="G33" s="9">
        <f t="shared" si="1"/>
        <v>1.2835839134808014E-2</v>
      </c>
    </row>
    <row r="34" spans="2:7" x14ac:dyDescent="0.3">
      <c r="B34" s="5">
        <v>44879</v>
      </c>
      <c r="C34" s="15">
        <v>4036.8354490000002</v>
      </c>
      <c r="D34" s="9">
        <f t="shared" si="0"/>
        <v>1.8054441311086133E-3</v>
      </c>
      <c r="F34" s="7">
        <v>18307.650390999999</v>
      </c>
      <c r="G34" s="9">
        <f t="shared" si="1"/>
        <v>-2.2915268254892762E-3</v>
      </c>
    </row>
    <row r="35" spans="2:7" x14ac:dyDescent="0.3">
      <c r="B35" s="5">
        <v>44886</v>
      </c>
      <c r="C35" s="15">
        <v>4113.1767579999996</v>
      </c>
      <c r="D35" s="9">
        <f t="shared" si="0"/>
        <v>1.8911176827609122E-2</v>
      </c>
      <c r="F35" s="7">
        <v>18512.75</v>
      </c>
      <c r="G35" s="9">
        <f t="shared" si="1"/>
        <v>1.1202945469224623E-2</v>
      </c>
    </row>
    <row r="36" spans="2:7" x14ac:dyDescent="0.3">
      <c r="B36" s="5">
        <v>44893</v>
      </c>
      <c r="C36" s="15">
        <v>4358.1757809999999</v>
      </c>
      <c r="D36" s="9">
        <f t="shared" si="0"/>
        <v>5.9564428521940993E-2</v>
      </c>
      <c r="F36" s="7">
        <v>18696.099609000001</v>
      </c>
      <c r="G36" s="9">
        <f t="shared" si="1"/>
        <v>9.9039639707769744E-3</v>
      </c>
    </row>
    <row r="37" spans="2:7" x14ac:dyDescent="0.3">
      <c r="B37" s="5">
        <v>44900</v>
      </c>
      <c r="C37" s="15">
        <v>4335.9570309999999</v>
      </c>
      <c r="D37" s="9">
        <f t="shared" si="0"/>
        <v>-5.0981766492451674E-3</v>
      </c>
      <c r="F37" s="7">
        <v>18496.599609000001</v>
      </c>
      <c r="G37" s="9">
        <f t="shared" si="1"/>
        <v>-1.0670674855838058E-2</v>
      </c>
    </row>
    <row r="38" spans="2:7" x14ac:dyDescent="0.3">
      <c r="B38" s="5">
        <v>44907</v>
      </c>
      <c r="C38" s="15">
        <v>4369.7773440000001</v>
      </c>
      <c r="D38" s="9">
        <f t="shared" si="0"/>
        <v>7.7999649807876104E-3</v>
      </c>
      <c r="F38" s="7">
        <v>18269</v>
      </c>
      <c r="G38" s="9">
        <f t="shared" si="1"/>
        <v>-1.2304943276668867E-2</v>
      </c>
    </row>
    <row r="39" spans="2:7" x14ac:dyDescent="0.3">
      <c r="B39" s="5">
        <v>44914</v>
      </c>
      <c r="C39" s="15">
        <v>4258.8784180000002</v>
      </c>
      <c r="D39" s="9">
        <f t="shared" si="0"/>
        <v>-2.5378621671026669E-2</v>
      </c>
      <c r="F39" s="7">
        <v>17806.800781000002</v>
      </c>
      <c r="G39" s="9">
        <f t="shared" si="1"/>
        <v>-2.529964524604511E-2</v>
      </c>
    </row>
    <row r="40" spans="2:7" x14ac:dyDescent="0.3">
      <c r="B40" s="5">
        <v>44921</v>
      </c>
      <c r="C40" s="15">
        <v>4234.8408200000003</v>
      </c>
      <c r="D40" s="9">
        <f t="shared" si="0"/>
        <v>-5.6441146331873693E-3</v>
      </c>
      <c r="F40" s="7">
        <v>18105.300781000002</v>
      </c>
      <c r="G40" s="9">
        <f t="shared" si="1"/>
        <v>1.6763258244484991E-2</v>
      </c>
    </row>
    <row r="41" spans="2:7" x14ac:dyDescent="0.3">
      <c r="B41" s="5">
        <v>44928</v>
      </c>
      <c r="C41" s="15">
        <v>4285.5708009999998</v>
      </c>
      <c r="D41" s="9">
        <f t="shared" si="0"/>
        <v>1.1979194297083273E-2</v>
      </c>
      <c r="F41" s="7">
        <v>17859.449218999998</v>
      </c>
      <c r="G41" s="9">
        <f t="shared" si="1"/>
        <v>-1.3578982474458767E-2</v>
      </c>
    </row>
    <row r="42" spans="2:7" x14ac:dyDescent="0.3">
      <c r="B42" s="5">
        <v>44935</v>
      </c>
      <c r="C42" s="15">
        <v>4263.0078130000002</v>
      </c>
      <c r="D42" s="9">
        <f t="shared" si="0"/>
        <v>-5.2648734667350983E-3</v>
      </c>
      <c r="F42" s="7">
        <v>17956.599609000001</v>
      </c>
      <c r="G42" s="9">
        <f t="shared" si="1"/>
        <v>5.4397192661825855E-3</v>
      </c>
    </row>
    <row r="43" spans="2:7" x14ac:dyDescent="0.3">
      <c r="B43" s="5">
        <v>44942</v>
      </c>
      <c r="C43" s="15">
        <v>4246.1469729999999</v>
      </c>
      <c r="D43" s="9">
        <f t="shared" si="0"/>
        <v>-3.9551510904068943E-3</v>
      </c>
      <c r="F43" s="7">
        <v>18027.650390999999</v>
      </c>
      <c r="G43" s="9">
        <f t="shared" si="1"/>
        <v>3.9568060516528281E-3</v>
      </c>
    </row>
    <row r="44" spans="2:7" x14ac:dyDescent="0.3">
      <c r="B44" s="5">
        <v>44949</v>
      </c>
      <c r="C44" s="15">
        <v>4306.5610349999997</v>
      </c>
      <c r="D44" s="9">
        <f t="shared" si="0"/>
        <v>1.4227972414557311E-2</v>
      </c>
      <c r="F44" s="7">
        <v>17604.349609000001</v>
      </c>
      <c r="G44" s="9">
        <f t="shared" si="1"/>
        <v>-2.3480640727941093E-2</v>
      </c>
    </row>
    <row r="45" spans="2:7" x14ac:dyDescent="0.3">
      <c r="B45" s="5">
        <v>44956</v>
      </c>
      <c r="C45" s="15">
        <v>4550.8232420000004</v>
      </c>
      <c r="D45" s="9">
        <f t="shared" si="0"/>
        <v>5.6718621892235754E-2</v>
      </c>
      <c r="F45" s="7">
        <v>17854.050781000002</v>
      </c>
      <c r="G45" s="9">
        <f t="shared" si="1"/>
        <v>1.4184061186352848E-2</v>
      </c>
    </row>
    <row r="46" spans="2:7" x14ac:dyDescent="0.3">
      <c r="B46" s="5">
        <v>44963</v>
      </c>
      <c r="C46" s="15">
        <v>4544.7768550000001</v>
      </c>
      <c r="D46" s="9">
        <f t="shared" si="0"/>
        <v>-1.3286358705821844E-3</v>
      </c>
      <c r="F46" s="7">
        <v>17856.5</v>
      </c>
      <c r="G46" s="9">
        <f t="shared" si="1"/>
        <v>1.371800175793414E-4</v>
      </c>
    </row>
    <row r="47" spans="2:7" x14ac:dyDescent="0.3">
      <c r="B47" s="5">
        <v>44970</v>
      </c>
      <c r="C47" s="15">
        <v>4456.8344729999999</v>
      </c>
      <c r="D47" s="9">
        <f t="shared" si="0"/>
        <v>-1.9350208999425189E-2</v>
      </c>
      <c r="F47" s="7">
        <v>17944.199218999998</v>
      </c>
      <c r="G47" s="9">
        <f t="shared" si="1"/>
        <v>4.9113330719905424E-3</v>
      </c>
    </row>
    <row r="48" spans="2:7" x14ac:dyDescent="0.3">
      <c r="B48" s="5">
        <v>44977</v>
      </c>
      <c r="C48" s="15">
        <v>4367.6630859999996</v>
      </c>
      <c r="D48" s="9">
        <f t="shared" si="0"/>
        <v>-2.0007785243138509E-2</v>
      </c>
      <c r="F48" s="7">
        <v>17465.800781000002</v>
      </c>
      <c r="G48" s="9">
        <f t="shared" si="1"/>
        <v>-2.6660339208308015E-2</v>
      </c>
    </row>
    <row r="49" spans="2:7" x14ac:dyDescent="0.3">
      <c r="B49" s="5">
        <v>44984</v>
      </c>
      <c r="C49" s="15">
        <v>4337.5795900000003</v>
      </c>
      <c r="D49" s="9">
        <f t="shared" si="0"/>
        <v>-6.8877785231256095E-3</v>
      </c>
      <c r="F49" s="7">
        <v>17594.349609000001</v>
      </c>
      <c r="G49" s="9">
        <f t="shared" si="1"/>
        <v>7.3600305884538031E-3</v>
      </c>
    </row>
    <row r="50" spans="2:7" x14ac:dyDescent="0.3">
      <c r="B50" s="5">
        <v>44991</v>
      </c>
      <c r="C50" s="15">
        <v>4238.3310549999997</v>
      </c>
      <c r="D50" s="9">
        <f t="shared" si="0"/>
        <v>-2.2881086776784798E-2</v>
      </c>
      <c r="F50" s="7">
        <v>17412.900390999999</v>
      </c>
      <c r="G50" s="9">
        <f t="shared" si="1"/>
        <v>-1.0312925571695164E-2</v>
      </c>
    </row>
    <row r="51" spans="2:7" x14ac:dyDescent="0.3">
      <c r="B51" s="5">
        <v>44998</v>
      </c>
      <c r="C51" s="15">
        <v>4289.0117190000001</v>
      </c>
      <c r="D51" s="9">
        <f t="shared" si="0"/>
        <v>1.1957693569078831E-2</v>
      </c>
      <c r="F51" s="7">
        <v>17100.050781000002</v>
      </c>
      <c r="G51" s="9">
        <f t="shared" si="1"/>
        <v>-1.7966542217268788E-2</v>
      </c>
    </row>
    <row r="52" spans="2:7" x14ac:dyDescent="0.3">
      <c r="B52" s="5">
        <v>45005</v>
      </c>
      <c r="C52" s="15">
        <v>4129.1528319999998</v>
      </c>
      <c r="D52" s="9">
        <f t="shared" si="0"/>
        <v>-3.7271730056562369E-2</v>
      </c>
      <c r="F52" s="7">
        <v>16945.050781000002</v>
      </c>
      <c r="G52" s="9">
        <f t="shared" si="1"/>
        <v>-9.0643005675878907E-3</v>
      </c>
    </row>
    <row r="53" spans="2:7" x14ac:dyDescent="0.3">
      <c r="B53" s="5">
        <v>45012</v>
      </c>
      <c r="C53" s="15">
        <v>4249.2929690000001</v>
      </c>
      <c r="D53" s="9">
        <f t="shared" si="0"/>
        <v>2.9095589794822185E-2</v>
      </c>
      <c r="F53" s="7">
        <v>17359.75</v>
      </c>
      <c r="G53" s="9">
        <f t="shared" si="1"/>
        <v>2.4473176525678486E-2</v>
      </c>
    </row>
    <row r="54" spans="2:7" x14ac:dyDescent="0.3">
      <c r="B54" s="5">
        <v>45019</v>
      </c>
      <c r="C54" s="15">
        <v>4227.3193359999996</v>
      </c>
      <c r="D54" s="9">
        <f t="shared" si="0"/>
        <v>-5.1711268581162706E-3</v>
      </c>
      <c r="F54" s="7">
        <v>17599.150390999999</v>
      </c>
      <c r="G54" s="9">
        <f t="shared" si="1"/>
        <v>1.3790543700226143E-2</v>
      </c>
    </row>
    <row r="55" spans="2:7" x14ac:dyDescent="0.3">
      <c r="B55" s="5">
        <v>45026</v>
      </c>
      <c r="C55" s="15">
        <v>4192.3198240000002</v>
      </c>
      <c r="D55" s="9">
        <f t="shared" si="0"/>
        <v>-8.2793631656691291E-3</v>
      </c>
      <c r="F55" s="7">
        <v>17828</v>
      </c>
      <c r="G55" s="9">
        <f t="shared" si="1"/>
        <v>1.3003446411653519E-2</v>
      </c>
    </row>
    <row r="56" spans="2:7" x14ac:dyDescent="0.3">
      <c r="B56" s="5">
        <v>45033</v>
      </c>
      <c r="C56" s="15">
        <v>4327.7998049999997</v>
      </c>
      <c r="D56" s="9">
        <f t="shared" si="0"/>
        <v>3.2316232226465624E-2</v>
      </c>
      <c r="F56" s="7">
        <v>17624.050781000002</v>
      </c>
      <c r="G56" s="9">
        <f t="shared" si="1"/>
        <v>-1.1439826060130054E-2</v>
      </c>
    </row>
    <row r="57" spans="2:7" x14ac:dyDescent="0.3">
      <c r="B57" s="5">
        <v>45040</v>
      </c>
      <c r="C57" s="15">
        <v>4553.5498049999997</v>
      </c>
      <c r="D57" s="9">
        <f t="shared" si="0"/>
        <v>5.2162764030625031E-2</v>
      </c>
      <c r="F57" s="7">
        <v>18065</v>
      </c>
      <c r="G57" s="9">
        <f t="shared" si="1"/>
        <v>2.5019742877464557E-2</v>
      </c>
    </row>
    <row r="58" spans="2:7" x14ac:dyDescent="0.3">
      <c r="B58" s="5">
        <v>45047</v>
      </c>
      <c r="C58" s="15">
        <v>4626</v>
      </c>
      <c r="D58" s="9">
        <f t="shared" si="0"/>
        <v>1.5910706614089776E-2</v>
      </c>
      <c r="F58" s="7">
        <v>18069</v>
      </c>
      <c r="G58" s="9">
        <f t="shared" si="1"/>
        <v>2.2142264046509652E-4</v>
      </c>
    </row>
    <row r="59" spans="2:7" x14ac:dyDescent="0.3">
      <c r="B59" s="5">
        <v>45054</v>
      </c>
      <c r="C59" s="15">
        <v>4616.5</v>
      </c>
      <c r="D59" s="9">
        <f t="shared" si="0"/>
        <v>-2.0536100302637195E-3</v>
      </c>
      <c r="F59" s="7">
        <v>18314.800781000002</v>
      </c>
      <c r="G59" s="9">
        <f t="shared" si="1"/>
        <v>1.3603452376999448E-2</v>
      </c>
    </row>
    <row r="60" spans="2:7" x14ac:dyDescent="0.3">
      <c r="B60" s="5">
        <v>45061</v>
      </c>
      <c r="C60" s="15">
        <v>4499.8500979999999</v>
      </c>
      <c r="D60" s="9">
        <f t="shared" si="0"/>
        <v>-2.526803899057728E-2</v>
      </c>
      <c r="F60" s="7">
        <v>18203.400390999999</v>
      </c>
      <c r="G60" s="9">
        <f t="shared" si="1"/>
        <v>-6.0825335384249168E-3</v>
      </c>
    </row>
    <row r="61" spans="2:7" x14ac:dyDescent="0.3">
      <c r="B61" s="5">
        <v>45068</v>
      </c>
      <c r="C61" s="15">
        <v>4596.2001950000003</v>
      </c>
      <c r="D61" s="9">
        <f t="shared" si="0"/>
        <v>2.1411845928561934E-2</v>
      </c>
      <c r="F61" s="7">
        <v>18499.349609000001</v>
      </c>
      <c r="G61" s="9">
        <f t="shared" si="1"/>
        <v>1.6257908502980811E-2</v>
      </c>
    </row>
    <row r="62" spans="2:7" x14ac:dyDescent="0.3">
      <c r="B62" s="5">
        <v>45075</v>
      </c>
      <c r="C62" s="15">
        <v>4654.1499020000001</v>
      </c>
      <c r="D62" s="9">
        <f t="shared" si="0"/>
        <v>1.2608177307646518E-2</v>
      </c>
      <c r="F62" s="7">
        <v>18534.099609000001</v>
      </c>
      <c r="G62" s="9">
        <f t="shared" si="1"/>
        <v>1.8784444174779757E-3</v>
      </c>
    </row>
    <row r="63" spans="2:7" x14ac:dyDescent="0.3">
      <c r="B63" s="5">
        <v>45082</v>
      </c>
      <c r="C63" s="15">
        <v>4878.75</v>
      </c>
      <c r="D63" s="9">
        <f t="shared" si="0"/>
        <v>4.8258028368077133E-2</v>
      </c>
      <c r="F63" s="7">
        <v>18563.400390999999</v>
      </c>
      <c r="G63" s="9">
        <f t="shared" si="1"/>
        <v>1.5809120819534339E-3</v>
      </c>
    </row>
    <row r="64" spans="2:7" x14ac:dyDescent="0.3">
      <c r="B64" s="5">
        <v>45089</v>
      </c>
      <c r="C64" s="15">
        <v>5044.7001950000003</v>
      </c>
      <c r="D64" s="9">
        <f t="shared" si="0"/>
        <v>3.4014900333077192E-2</v>
      </c>
      <c r="F64" s="7">
        <v>18826</v>
      </c>
      <c r="G64" s="9">
        <f t="shared" si="1"/>
        <v>1.4146094113625551E-2</v>
      </c>
    </row>
    <row r="65" spans="2:7" x14ac:dyDescent="0.3">
      <c r="B65" s="5">
        <v>45096</v>
      </c>
      <c r="C65" s="15">
        <v>4970.7998049999997</v>
      </c>
      <c r="D65" s="9">
        <f t="shared" si="0"/>
        <v>-1.4649114346427572E-2</v>
      </c>
      <c r="F65" s="7">
        <v>18665.5</v>
      </c>
      <c r="G65" s="9">
        <f t="shared" si="1"/>
        <v>-8.5254435355359703E-3</v>
      </c>
    </row>
    <row r="66" spans="2:7" x14ac:dyDescent="0.3">
      <c r="B66" s="5">
        <v>45103</v>
      </c>
      <c r="C66" s="15">
        <v>5024.5498049999997</v>
      </c>
      <c r="D66" s="9">
        <f t="shared" si="0"/>
        <v>1.0813149213117379E-2</v>
      </c>
      <c r="F66" s="7">
        <v>19189.050781000002</v>
      </c>
      <c r="G66" s="9">
        <f t="shared" si="1"/>
        <v>2.804911633762841E-2</v>
      </c>
    </row>
    <row r="67" spans="2:7" x14ac:dyDescent="0.3">
      <c r="B67" s="5">
        <v>45110</v>
      </c>
      <c r="C67" s="15">
        <v>5054.5</v>
      </c>
      <c r="D67" s="9">
        <f t="shared" si="0"/>
        <v>5.9607718427223677E-3</v>
      </c>
      <c r="F67" s="7">
        <v>19331.800781000002</v>
      </c>
      <c r="G67" s="9">
        <f t="shared" si="1"/>
        <v>7.4391381642151533E-3</v>
      </c>
    </row>
    <row r="68" spans="2:7" x14ac:dyDescent="0.3">
      <c r="B68" s="5">
        <v>45117</v>
      </c>
      <c r="C68" s="15">
        <v>5133.2001950000003</v>
      </c>
      <c r="D68" s="9">
        <f t="shared" si="0"/>
        <v>1.5570322484914412E-2</v>
      </c>
      <c r="F68" s="7">
        <v>19564.5</v>
      </c>
      <c r="G68" s="9">
        <f t="shared" si="1"/>
        <v>1.2037120681933855E-2</v>
      </c>
    </row>
    <row r="69" spans="2:7" x14ac:dyDescent="0.3">
      <c r="B69" s="5">
        <v>45124</v>
      </c>
      <c r="C69" s="15">
        <v>5047</v>
      </c>
      <c r="D69" s="9">
        <f t="shared" si="0"/>
        <v>-1.6792681314857671E-2</v>
      </c>
      <c r="F69" s="7">
        <v>19745</v>
      </c>
      <c r="G69" s="9">
        <f t="shared" si="1"/>
        <v>9.225893838329613E-3</v>
      </c>
    </row>
    <row r="70" spans="2:7" x14ac:dyDescent="0.3">
      <c r="B70" s="5">
        <v>45131</v>
      </c>
      <c r="C70" s="15">
        <v>4903.3500979999999</v>
      </c>
      <c r="D70" s="9">
        <f t="shared" si="0"/>
        <v>-2.8462433524866326E-2</v>
      </c>
      <c r="F70" s="7">
        <v>19646.050781000002</v>
      </c>
      <c r="G70" s="9">
        <f t="shared" si="1"/>
        <v>-5.0113557356291638E-3</v>
      </c>
    </row>
    <row r="71" spans="2:7" x14ac:dyDescent="0.3">
      <c r="B71" s="5">
        <v>45138</v>
      </c>
      <c r="C71" s="15">
        <v>4798.5</v>
      </c>
      <c r="D71" s="9">
        <f t="shared" si="0"/>
        <v>-2.1383359520415812E-2</v>
      </c>
      <c r="F71" s="7">
        <v>19517</v>
      </c>
      <c r="G71" s="9">
        <f t="shared" si="1"/>
        <v>-6.568789953694365E-3</v>
      </c>
    </row>
    <row r="72" spans="2:7" x14ac:dyDescent="0.3">
      <c r="B72" s="5">
        <v>45145</v>
      </c>
      <c r="C72" s="15">
        <v>4510.2998049999997</v>
      </c>
      <c r="D72" s="9">
        <f t="shared" ref="D72:D110" si="2">C72/C71-1</f>
        <v>-6.0060476190476275E-2</v>
      </c>
      <c r="F72" s="7">
        <v>19428.300781000002</v>
      </c>
      <c r="G72" s="9">
        <f t="shared" ref="G72:G110" si="3">F72/F71-1</f>
        <v>-4.5447158374749552E-3</v>
      </c>
    </row>
    <row r="73" spans="2:7" x14ac:dyDescent="0.3">
      <c r="B73" s="5">
        <v>45152</v>
      </c>
      <c r="C73" s="15">
        <v>4535.0498049999997</v>
      </c>
      <c r="D73" s="9">
        <f t="shared" si="2"/>
        <v>5.4874400971223203E-3</v>
      </c>
      <c r="F73" s="7">
        <v>19310.150390999999</v>
      </c>
      <c r="G73" s="9">
        <f t="shared" si="3"/>
        <v>-6.0813547891717112E-3</v>
      </c>
    </row>
    <row r="74" spans="2:7" x14ac:dyDescent="0.3">
      <c r="B74" s="5">
        <v>45159</v>
      </c>
      <c r="C74" s="15">
        <v>4525.7998049999997</v>
      </c>
      <c r="D74" s="9">
        <f t="shared" si="2"/>
        <v>-2.0396688895900628E-3</v>
      </c>
      <c r="F74" s="7">
        <v>19265.800781000002</v>
      </c>
      <c r="G74" s="9">
        <f t="shared" si="3"/>
        <v>-2.2966993576947203E-3</v>
      </c>
    </row>
    <row r="75" spans="2:7" x14ac:dyDescent="0.3">
      <c r="B75" s="5">
        <v>45166</v>
      </c>
      <c r="C75" s="15">
        <v>4484.3500979999999</v>
      </c>
      <c r="D75" s="9">
        <f t="shared" si="2"/>
        <v>-9.1585374488299953E-3</v>
      </c>
      <c r="F75" s="7">
        <v>19435.300781000002</v>
      </c>
      <c r="G75" s="9">
        <f t="shared" si="3"/>
        <v>8.797973254616176E-3</v>
      </c>
    </row>
    <row r="76" spans="2:7" x14ac:dyDescent="0.3">
      <c r="B76" s="5">
        <v>45173</v>
      </c>
      <c r="C76" s="15">
        <v>4540.5</v>
      </c>
      <c r="D76" s="9">
        <f t="shared" si="2"/>
        <v>1.2521302033273951E-2</v>
      </c>
      <c r="F76" s="7">
        <v>19819.949218999998</v>
      </c>
      <c r="G76" s="9">
        <f t="shared" si="3"/>
        <v>1.9791226404688889E-2</v>
      </c>
    </row>
    <row r="77" spans="2:7" x14ac:dyDescent="0.3">
      <c r="B77" s="5">
        <v>45180</v>
      </c>
      <c r="C77" s="15">
        <v>4532.8500979999999</v>
      </c>
      <c r="D77" s="9">
        <f t="shared" si="2"/>
        <v>-1.6848148882282477E-3</v>
      </c>
      <c r="F77" s="7">
        <v>20192.349609000001</v>
      </c>
      <c r="G77" s="9">
        <f t="shared" si="3"/>
        <v>1.8789169734249711E-2</v>
      </c>
    </row>
    <row r="78" spans="2:7" x14ac:dyDescent="0.3">
      <c r="B78" s="5">
        <v>45187</v>
      </c>
      <c r="C78" s="15">
        <v>4564.6499020000001</v>
      </c>
      <c r="D78" s="9">
        <f t="shared" si="2"/>
        <v>7.0154104619588598E-3</v>
      </c>
      <c r="F78" s="7">
        <v>19674.25</v>
      </c>
      <c r="G78" s="9">
        <f t="shared" si="3"/>
        <v>-2.5658213087251469E-2</v>
      </c>
    </row>
    <row r="79" spans="2:7" x14ac:dyDescent="0.3">
      <c r="B79" s="5">
        <v>45194</v>
      </c>
      <c r="C79" s="15">
        <v>4537.1499020000001</v>
      </c>
      <c r="D79" s="9">
        <f t="shared" si="2"/>
        <v>-6.0245584196831903E-3</v>
      </c>
      <c r="F79" s="7">
        <v>19638.300781000002</v>
      </c>
      <c r="G79" s="9">
        <f t="shared" si="3"/>
        <v>-1.8272218254824502E-3</v>
      </c>
    </row>
    <row r="80" spans="2:7" x14ac:dyDescent="0.3">
      <c r="B80" s="5">
        <v>45201</v>
      </c>
      <c r="C80" s="15">
        <v>4538.4501950000003</v>
      </c>
      <c r="D80" s="9">
        <f t="shared" si="2"/>
        <v>2.8658806256931513E-4</v>
      </c>
      <c r="F80" s="7">
        <v>19653.5</v>
      </c>
      <c r="G80" s="9">
        <f t="shared" si="3"/>
        <v>7.7395794928980521E-4</v>
      </c>
    </row>
    <row r="81" spans="2:7" x14ac:dyDescent="0.3">
      <c r="B81" s="5">
        <v>45208</v>
      </c>
      <c r="C81" s="15">
        <v>4574.7001950000003</v>
      </c>
      <c r="D81" s="9">
        <f t="shared" si="2"/>
        <v>7.9873080991252898E-3</v>
      </c>
      <c r="F81" s="7">
        <v>19751.050781000002</v>
      </c>
      <c r="G81" s="9">
        <f t="shared" si="3"/>
        <v>4.96353224616497E-3</v>
      </c>
    </row>
    <row r="82" spans="2:7" x14ac:dyDescent="0.3">
      <c r="B82" s="5">
        <v>45215</v>
      </c>
      <c r="C82" s="15">
        <v>4580</v>
      </c>
      <c r="D82" s="9">
        <f t="shared" si="2"/>
        <v>1.1585032404510809E-3</v>
      </c>
      <c r="F82" s="7">
        <v>19542.650390999999</v>
      </c>
      <c r="G82" s="9">
        <f t="shared" si="3"/>
        <v>-1.0551357105540893E-2</v>
      </c>
    </row>
    <row r="83" spans="2:7" x14ac:dyDescent="0.3">
      <c r="B83" s="5">
        <v>45222</v>
      </c>
      <c r="C83" s="15">
        <v>4514.2998049999997</v>
      </c>
      <c r="D83" s="9">
        <f t="shared" si="2"/>
        <v>-1.4345020742358106E-2</v>
      </c>
      <c r="F83" s="7">
        <v>19047.25</v>
      </c>
      <c r="G83" s="9">
        <f t="shared" si="3"/>
        <v>-2.5349703396840506E-2</v>
      </c>
    </row>
    <row r="84" spans="2:7" x14ac:dyDescent="0.3">
      <c r="B84" s="5">
        <v>45229</v>
      </c>
      <c r="C84" s="15">
        <v>4539.5498049999997</v>
      </c>
      <c r="D84" s="9">
        <f t="shared" si="2"/>
        <v>5.5933369715572834E-3</v>
      </c>
      <c r="F84" s="7">
        <v>19230.599609000001</v>
      </c>
      <c r="G84" s="9">
        <f t="shared" si="3"/>
        <v>9.6260409770438926E-3</v>
      </c>
    </row>
    <row r="85" spans="2:7" x14ac:dyDescent="0.3">
      <c r="B85" s="5">
        <v>45236</v>
      </c>
      <c r="C85" s="15">
        <v>4681.9501950000003</v>
      </c>
      <c r="D85" s="9">
        <f t="shared" si="2"/>
        <v>3.1368835262729489E-2</v>
      </c>
      <c r="F85" s="7">
        <v>19425.349609000001</v>
      </c>
      <c r="G85" s="9">
        <f t="shared" si="3"/>
        <v>1.0127089324289962E-2</v>
      </c>
    </row>
    <row r="86" spans="2:7" x14ac:dyDescent="0.3">
      <c r="B86" s="5">
        <v>45243</v>
      </c>
      <c r="C86" s="15">
        <v>4718.2998049999997</v>
      </c>
      <c r="D86" s="9">
        <f t="shared" si="2"/>
        <v>7.7637754538308901E-3</v>
      </c>
      <c r="F86" s="7">
        <v>19731.800781000002</v>
      </c>
      <c r="G86" s="9">
        <f t="shared" si="3"/>
        <v>1.5775838178892609E-2</v>
      </c>
    </row>
    <row r="87" spans="2:7" x14ac:dyDescent="0.3">
      <c r="B87" s="5">
        <v>45250</v>
      </c>
      <c r="C87" s="15">
        <v>4644.1499020000001</v>
      </c>
      <c r="D87" s="9">
        <f t="shared" si="2"/>
        <v>-1.5715386063730574E-2</v>
      </c>
      <c r="F87" s="7">
        <v>19794.699218999998</v>
      </c>
      <c r="G87" s="9">
        <f t="shared" si="3"/>
        <v>3.1876684088845142E-3</v>
      </c>
    </row>
    <row r="88" spans="2:7" x14ac:dyDescent="0.3">
      <c r="B88" s="5">
        <v>45257</v>
      </c>
      <c r="C88" s="15">
        <v>4970.75</v>
      </c>
      <c r="D88" s="9">
        <f t="shared" si="2"/>
        <v>7.0325055153656724E-2</v>
      </c>
      <c r="F88" s="7">
        <v>20267.900390999999</v>
      </c>
      <c r="G88" s="9">
        <f t="shared" si="3"/>
        <v>2.390544896715574E-2</v>
      </c>
    </row>
    <row r="89" spans="2:7" x14ac:dyDescent="0.3">
      <c r="B89" s="5">
        <v>45264</v>
      </c>
      <c r="C89" s="15">
        <v>4942.2001950000003</v>
      </c>
      <c r="D89" s="9">
        <f t="shared" si="2"/>
        <v>-5.7435608308604724E-3</v>
      </c>
      <c r="F89" s="7">
        <v>20969.400390999999</v>
      </c>
      <c r="G89" s="9">
        <f t="shared" si="3"/>
        <v>3.4611379889724736E-2</v>
      </c>
    </row>
    <row r="90" spans="2:7" x14ac:dyDescent="0.3">
      <c r="B90" s="5">
        <v>45271</v>
      </c>
      <c r="C90" s="15">
        <v>4913.8999020000001</v>
      </c>
      <c r="D90" s="9">
        <f t="shared" si="2"/>
        <v>-5.7262538714298872E-3</v>
      </c>
      <c r="F90" s="7">
        <v>21456.650390999999</v>
      </c>
      <c r="G90" s="9">
        <f t="shared" si="3"/>
        <v>2.3236239039487572E-2</v>
      </c>
    </row>
    <row r="91" spans="2:7" x14ac:dyDescent="0.3">
      <c r="B91" s="5">
        <v>45278</v>
      </c>
      <c r="C91" s="15">
        <v>5161.1000979999999</v>
      </c>
      <c r="D91" s="9">
        <f t="shared" si="2"/>
        <v>5.0306314929082552E-2</v>
      </c>
      <c r="F91" s="7">
        <v>21349.400390999999</v>
      </c>
      <c r="G91" s="9">
        <f t="shared" si="3"/>
        <v>-4.9984502727874469E-3</v>
      </c>
    </row>
    <row r="92" spans="2:7" x14ac:dyDescent="0.3">
      <c r="B92" s="5">
        <v>45285</v>
      </c>
      <c r="C92" s="15">
        <v>5338.4501950000003</v>
      </c>
      <c r="D92" s="9">
        <f t="shared" si="2"/>
        <v>3.4362847771297167E-2</v>
      </c>
      <c r="F92" s="7">
        <v>21731.400390999999</v>
      </c>
      <c r="G92" s="9">
        <f t="shared" si="3"/>
        <v>1.7892774176507364E-2</v>
      </c>
    </row>
    <row r="93" spans="2:7" x14ac:dyDescent="0.3">
      <c r="B93" s="5">
        <v>45292</v>
      </c>
      <c r="C93" s="15">
        <v>5272.3500979999999</v>
      </c>
      <c r="D93" s="9">
        <f t="shared" si="2"/>
        <v>-1.2381888860162005E-2</v>
      </c>
      <c r="F93" s="7">
        <v>21710.800781000002</v>
      </c>
      <c r="G93" s="9">
        <f t="shared" si="3"/>
        <v>-9.4791912299074799E-4</v>
      </c>
    </row>
    <row r="94" spans="2:7" x14ac:dyDescent="0.3">
      <c r="B94" s="5">
        <v>45299</v>
      </c>
      <c r="C94" s="15">
        <v>5151.1000979999999</v>
      </c>
      <c r="D94" s="9">
        <f t="shared" si="2"/>
        <v>-2.2997334726689411E-2</v>
      </c>
      <c r="F94" s="7">
        <v>21894.550781000002</v>
      </c>
      <c r="G94" s="9">
        <f t="shared" si="3"/>
        <v>8.4635293674109047E-3</v>
      </c>
    </row>
    <row r="95" spans="2:7" x14ac:dyDescent="0.3">
      <c r="B95" s="5">
        <v>45306</v>
      </c>
      <c r="C95" s="15">
        <v>5138.6499020000001</v>
      </c>
      <c r="D95" s="9">
        <f t="shared" si="2"/>
        <v>-2.4169974885236423E-3</v>
      </c>
      <c r="F95" s="7">
        <v>21622.400390999999</v>
      </c>
      <c r="G95" s="9">
        <f t="shared" si="3"/>
        <v>-1.2430051327482539E-2</v>
      </c>
    </row>
    <row r="96" spans="2:7" x14ac:dyDescent="0.3">
      <c r="B96" s="5">
        <v>45313</v>
      </c>
      <c r="C96" s="15">
        <v>5141.8999020000001</v>
      </c>
      <c r="D96" s="9">
        <f t="shared" si="2"/>
        <v>6.324618454227604E-4</v>
      </c>
      <c r="F96" s="7">
        <v>21352.599609000001</v>
      </c>
      <c r="G96" s="9">
        <f t="shared" si="3"/>
        <v>-1.2477836739731241E-2</v>
      </c>
    </row>
    <row r="97" spans="2:7" x14ac:dyDescent="0.3">
      <c r="B97" s="5">
        <v>45320</v>
      </c>
      <c r="C97" s="15">
        <v>5148.8500979999999</v>
      </c>
      <c r="D97" s="9">
        <f t="shared" si="2"/>
        <v>1.3516785881608762E-3</v>
      </c>
      <c r="F97" s="7">
        <v>21853.800781000002</v>
      </c>
      <c r="G97" s="9">
        <f t="shared" si="3"/>
        <v>2.3472606669810325E-2</v>
      </c>
    </row>
    <row r="98" spans="2:7" x14ac:dyDescent="0.3">
      <c r="B98" s="5">
        <v>45327</v>
      </c>
      <c r="C98" s="15">
        <v>4971.5</v>
      </c>
      <c r="D98" s="9">
        <f t="shared" si="2"/>
        <v>-3.4444603090870496E-2</v>
      </c>
      <c r="F98" s="7">
        <v>21782.5</v>
      </c>
      <c r="G98" s="9">
        <f t="shared" si="3"/>
        <v>-3.2626261085894059E-3</v>
      </c>
    </row>
    <row r="99" spans="2:7" x14ac:dyDescent="0.3">
      <c r="B99" s="5">
        <v>45334</v>
      </c>
      <c r="C99" s="15">
        <v>4913.7001950000003</v>
      </c>
      <c r="D99" s="9">
        <f t="shared" si="2"/>
        <v>-1.1626230513929303E-2</v>
      </c>
      <c r="F99" s="7">
        <v>22040.699218999998</v>
      </c>
      <c r="G99" s="9">
        <f t="shared" si="3"/>
        <v>1.1853516308963474E-2</v>
      </c>
    </row>
    <row r="100" spans="2:7" x14ac:dyDescent="0.3">
      <c r="B100" s="5">
        <v>45341</v>
      </c>
      <c r="C100" s="15">
        <v>4936.3500979999999</v>
      </c>
      <c r="D100" s="9">
        <f t="shared" si="2"/>
        <v>4.6095410996069841E-3</v>
      </c>
      <c r="F100" s="7">
        <v>22212.699218999998</v>
      </c>
      <c r="G100" s="9">
        <f t="shared" si="3"/>
        <v>7.803745166656384E-3</v>
      </c>
    </row>
    <row r="101" spans="2:7" x14ac:dyDescent="0.3">
      <c r="B101" s="5">
        <v>45348</v>
      </c>
      <c r="C101" s="15">
        <v>4927.7001950000003</v>
      </c>
      <c r="D101" s="9">
        <f t="shared" si="2"/>
        <v>-1.7522871814752428E-3</v>
      </c>
      <c r="F101" s="7">
        <v>22338.75</v>
      </c>
      <c r="G101" s="9">
        <f t="shared" si="3"/>
        <v>5.6747169606556902E-3</v>
      </c>
    </row>
    <row r="102" spans="2:7" x14ac:dyDescent="0.3">
      <c r="B102" s="5">
        <v>45355</v>
      </c>
      <c r="C102" s="15">
        <v>4889.1499020000001</v>
      </c>
      <c r="D102" s="9">
        <f t="shared" si="2"/>
        <v>-7.8231814993769966E-3</v>
      </c>
      <c r="F102" s="7">
        <v>22493.550781000002</v>
      </c>
      <c r="G102" s="9">
        <f t="shared" si="3"/>
        <v>6.9296975435062524E-3</v>
      </c>
    </row>
    <row r="103" spans="2:7" x14ac:dyDescent="0.3">
      <c r="B103" s="5">
        <v>45362</v>
      </c>
      <c r="C103" s="15">
        <v>4938.8999020000001</v>
      </c>
      <c r="D103" s="9">
        <f t="shared" si="2"/>
        <v>1.0175593098433966E-2</v>
      </c>
      <c r="F103" s="7">
        <v>22023.349609000001</v>
      </c>
      <c r="G103" s="9">
        <f t="shared" si="3"/>
        <v>-2.0903821569921877E-2</v>
      </c>
    </row>
    <row r="104" spans="2:7" x14ac:dyDescent="0.3">
      <c r="B104" s="5">
        <v>45369</v>
      </c>
      <c r="C104" s="15">
        <v>4865</v>
      </c>
      <c r="D104" s="9">
        <f t="shared" si="2"/>
        <v>-1.4962826432273757E-2</v>
      </c>
      <c r="F104" s="7">
        <v>22096.75</v>
      </c>
      <c r="G104" s="9">
        <f t="shared" si="3"/>
        <v>3.3328441087818739E-3</v>
      </c>
    </row>
    <row r="105" spans="2:7" x14ac:dyDescent="0.3">
      <c r="B105" s="5">
        <v>45376</v>
      </c>
      <c r="C105" s="15">
        <v>4911.25</v>
      </c>
      <c r="D105" s="9">
        <f t="shared" si="2"/>
        <v>9.5066803699896951E-3</v>
      </c>
      <c r="F105" s="7">
        <v>22326.900390999999</v>
      </c>
      <c r="G105" s="9">
        <f t="shared" si="3"/>
        <v>1.0415576544061889E-2</v>
      </c>
    </row>
    <row r="106" spans="2:7" x14ac:dyDescent="0.3">
      <c r="B106" s="5">
        <v>45383</v>
      </c>
      <c r="C106" s="15">
        <v>4813.0498049999997</v>
      </c>
      <c r="D106" s="9">
        <f t="shared" si="2"/>
        <v>-1.9994949350980007E-2</v>
      </c>
      <c r="F106" s="7">
        <v>22513.699218999998</v>
      </c>
      <c r="G106" s="9">
        <f t="shared" si="3"/>
        <v>8.3665365424077098E-3</v>
      </c>
    </row>
    <row r="107" spans="2:7" x14ac:dyDescent="0.3">
      <c r="B107" s="5">
        <v>45390</v>
      </c>
      <c r="C107" s="15">
        <v>4751.75</v>
      </c>
      <c r="D107" s="9">
        <f t="shared" si="2"/>
        <v>-1.2736166772327806E-2</v>
      </c>
      <c r="F107" s="7">
        <v>22519.400390999999</v>
      </c>
      <c r="G107" s="9">
        <f t="shared" si="3"/>
        <v>2.5323124132303754E-4</v>
      </c>
    </row>
    <row r="108" spans="2:7" x14ac:dyDescent="0.3">
      <c r="B108" s="5">
        <v>45397</v>
      </c>
      <c r="C108" s="15">
        <v>4668.2998049999997</v>
      </c>
      <c r="D108" s="9">
        <f t="shared" si="2"/>
        <v>-1.7561991897722007E-2</v>
      </c>
      <c r="F108" s="7">
        <v>22147</v>
      </c>
      <c r="G108" s="9">
        <f t="shared" si="3"/>
        <v>-1.6536869744934735E-2</v>
      </c>
    </row>
    <row r="109" spans="2:7" x14ac:dyDescent="0.3">
      <c r="B109" s="5">
        <v>45404</v>
      </c>
      <c r="C109" s="15">
        <v>4800.4501950000003</v>
      </c>
      <c r="D109" s="9">
        <f t="shared" si="2"/>
        <v>2.8308034085227529E-2</v>
      </c>
      <c r="F109" s="7">
        <v>22419.949218999998</v>
      </c>
      <c r="G109" s="9">
        <f t="shared" si="3"/>
        <v>1.2324433060911133E-2</v>
      </c>
    </row>
    <row r="110" spans="2:7" x14ac:dyDescent="0.3">
      <c r="B110" s="5">
        <v>45411</v>
      </c>
      <c r="C110" s="15">
        <v>4744.6000979999999</v>
      </c>
      <c r="D110" s="9">
        <f t="shared" si="2"/>
        <v>-1.1634345682447034E-2</v>
      </c>
      <c r="F110" s="7">
        <v>22648.199218999998</v>
      </c>
      <c r="G110" s="9">
        <f t="shared" si="3"/>
        <v>1.0180665342746087E-2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showGridLines="0" workbookViewId="0">
      <selection activeCell="I19" sqref="I19"/>
    </sheetView>
  </sheetViews>
  <sheetFormatPr defaultRowHeight="14.4" x14ac:dyDescent="0.3"/>
  <cols>
    <col min="1" max="1" width="1.88671875" customWidth="1"/>
    <col min="2" max="2" width="14.33203125" bestFit="1" customWidth="1"/>
    <col min="3" max="3" width="11.5546875" bestFit="1" customWidth="1"/>
    <col min="4" max="4" width="7.44140625" bestFit="1" customWidth="1"/>
    <col min="6" max="6" width="11.5546875" bestFit="1" customWidth="1"/>
    <col min="7" max="7" width="7.44140625" bestFit="1" customWidth="1"/>
    <col min="9" max="9" width="17.77734375" bestFit="1" customWidth="1"/>
    <col min="10" max="10" width="4.5546875" customWidth="1"/>
    <col min="12" max="12" width="17.44140625" bestFit="1" customWidth="1"/>
    <col min="13" max="13" width="12" bestFit="1" customWidth="1"/>
    <col min="14" max="14" width="13.44140625" bestFit="1" customWidth="1"/>
    <col min="15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.109375" bestFit="1" customWidth="1"/>
  </cols>
  <sheetData>
    <row r="2" spans="2:13" x14ac:dyDescent="0.3">
      <c r="B2" s="1" t="s">
        <v>0</v>
      </c>
    </row>
    <row r="4" spans="2:13" x14ac:dyDescent="0.3">
      <c r="B4" s="54" t="s">
        <v>38</v>
      </c>
      <c r="C4" s="54"/>
      <c r="D4" s="54"/>
      <c r="F4" s="54" t="s">
        <v>5</v>
      </c>
      <c r="G4" s="54"/>
      <c r="I4" s="54" t="s">
        <v>32</v>
      </c>
      <c r="J4" s="54"/>
    </row>
    <row r="5" spans="2:13" x14ac:dyDescent="0.3">
      <c r="B5" s="3" t="s">
        <v>2</v>
      </c>
      <c r="C5" s="4" t="s">
        <v>3</v>
      </c>
      <c r="D5" s="4" t="s">
        <v>4</v>
      </c>
      <c r="F5" s="4" t="s">
        <v>3</v>
      </c>
      <c r="G5" s="4" t="s">
        <v>4</v>
      </c>
    </row>
    <row r="6" spans="2:13" x14ac:dyDescent="0.3">
      <c r="B6" s="5">
        <v>44683</v>
      </c>
      <c r="C6" s="7">
        <v>752.37713599999995</v>
      </c>
      <c r="F6" s="7">
        <v>16411.25</v>
      </c>
      <c r="I6" t="s">
        <v>72</v>
      </c>
      <c r="J6" s="6">
        <f>M6</f>
        <v>0.3072006859303732</v>
      </c>
      <c r="L6" t="s">
        <v>6</v>
      </c>
      <c r="M6" s="6">
        <f>M25</f>
        <v>0.3072006859303732</v>
      </c>
    </row>
    <row r="7" spans="2:13" x14ac:dyDescent="0.3">
      <c r="B7" s="5">
        <v>44690</v>
      </c>
      <c r="C7" s="7">
        <v>793.27484100000004</v>
      </c>
      <c r="D7" s="9">
        <f>C7/C6-1</f>
        <v>5.4357984902933199E-2</v>
      </c>
      <c r="F7" s="7">
        <v>15782.150390999999</v>
      </c>
      <c r="G7" s="9">
        <f>F7/F6-1</f>
        <v>-3.8333436453652281E-2</v>
      </c>
      <c r="I7" t="s">
        <v>33</v>
      </c>
      <c r="J7" s="14">
        <v>0.75</v>
      </c>
    </row>
    <row r="8" spans="2:13" x14ac:dyDescent="0.3">
      <c r="B8" s="5">
        <v>44697</v>
      </c>
      <c r="C8" s="7">
        <v>754.66589399999998</v>
      </c>
      <c r="D8" s="9">
        <f t="shared" ref="D8:D71" si="0">C8/C7-1</f>
        <v>-4.8670328371097415E-2</v>
      </c>
      <c r="F8" s="7">
        <v>16266.150390999999</v>
      </c>
      <c r="G8" s="9">
        <f t="shared" ref="G8:G71" si="1">F8/F7-1</f>
        <v>3.0667557209187901E-2</v>
      </c>
      <c r="L8" t="s">
        <v>7</v>
      </c>
    </row>
    <row r="9" spans="2:13" ht="15" thickBot="1" x14ac:dyDescent="0.35">
      <c r="B9" s="5">
        <v>44704</v>
      </c>
      <c r="C9" s="7">
        <v>780.23931900000002</v>
      </c>
      <c r="D9" s="9">
        <f t="shared" si="0"/>
        <v>3.3887081956826881E-2</v>
      </c>
      <c r="F9" s="7">
        <v>16352.450194999999</v>
      </c>
      <c r="G9" s="9">
        <f t="shared" si="1"/>
        <v>5.3054842064996777E-3</v>
      </c>
      <c r="I9" t="s">
        <v>34</v>
      </c>
      <c r="J9">
        <v>1</v>
      </c>
    </row>
    <row r="10" spans="2:13" x14ac:dyDescent="0.3">
      <c r="B10" s="5">
        <v>44711</v>
      </c>
      <c r="C10" s="7">
        <v>759.59149200000002</v>
      </c>
      <c r="D10" s="9">
        <f t="shared" si="0"/>
        <v>-2.646345358045199E-2</v>
      </c>
      <c r="F10" s="7">
        <v>16584.300781000002</v>
      </c>
      <c r="G10" s="9">
        <f t="shared" si="1"/>
        <v>1.4178339223494207E-2</v>
      </c>
      <c r="I10" t="s">
        <v>35</v>
      </c>
      <c r="J10" s="14">
        <v>0.25</v>
      </c>
      <c r="L10" s="13" t="s">
        <v>8</v>
      </c>
      <c r="M10" s="13"/>
    </row>
    <row r="11" spans="2:13" x14ac:dyDescent="0.3">
      <c r="B11" s="5">
        <v>44718</v>
      </c>
      <c r="C11" s="7">
        <v>746.25750700000003</v>
      </c>
      <c r="D11" s="9">
        <f t="shared" si="0"/>
        <v>-1.7554152647091481E-2</v>
      </c>
      <c r="F11" s="7">
        <v>16201.799805000001</v>
      </c>
      <c r="G11" s="9">
        <f t="shared" si="1"/>
        <v>-2.3064039964724836E-2</v>
      </c>
      <c r="L11" s="10" t="s">
        <v>9</v>
      </c>
      <c r="M11" s="10">
        <v>0.15926819216002086</v>
      </c>
    </row>
    <row r="12" spans="2:13" x14ac:dyDescent="0.3">
      <c r="B12" s="5">
        <v>44725</v>
      </c>
      <c r="C12" s="7">
        <v>721.72882100000004</v>
      </c>
      <c r="D12" s="9">
        <f t="shared" si="0"/>
        <v>-3.2868930322197731E-2</v>
      </c>
      <c r="F12" s="7">
        <v>15293.5</v>
      </c>
      <c r="G12" s="9">
        <f t="shared" si="1"/>
        <v>-5.606166079892505E-2</v>
      </c>
      <c r="I12" t="s">
        <v>36</v>
      </c>
      <c r="J12" s="6">
        <f>(J6*J7)+(J9*J10)</f>
        <v>0.48040051444777987</v>
      </c>
      <c r="L12" s="10" t="s">
        <v>10</v>
      </c>
      <c r="M12" s="10">
        <v>2.536635703392133E-2</v>
      </c>
    </row>
    <row r="13" spans="2:13" x14ac:dyDescent="0.3">
      <c r="B13" s="5">
        <v>44732</v>
      </c>
      <c r="C13" s="7">
        <v>790.637878</v>
      </c>
      <c r="D13" s="9">
        <f t="shared" si="0"/>
        <v>9.5477768096502214E-2</v>
      </c>
      <c r="F13" s="7">
        <v>15699.25</v>
      </c>
      <c r="G13" s="9">
        <f t="shared" si="1"/>
        <v>2.6530879131657192E-2</v>
      </c>
      <c r="L13" s="10" t="s">
        <v>11</v>
      </c>
      <c r="M13" s="10">
        <v>1.5811125240136246E-2</v>
      </c>
    </row>
    <row r="14" spans="2:13" x14ac:dyDescent="0.3">
      <c r="B14" s="5">
        <v>44739</v>
      </c>
      <c r="C14" s="7">
        <v>777.65210000000002</v>
      </c>
      <c r="D14" s="9">
        <f t="shared" si="0"/>
        <v>-1.6424431919261018E-2</v>
      </c>
      <c r="F14" s="7">
        <v>15752.049805000001</v>
      </c>
      <c r="G14" s="9">
        <f t="shared" si="1"/>
        <v>3.3632055671448668E-3</v>
      </c>
      <c r="L14" s="10" t="s">
        <v>12</v>
      </c>
      <c r="M14" s="10">
        <v>3.1216948604119374E-2</v>
      </c>
    </row>
    <row r="15" spans="2:13" ht="15" thickBot="1" x14ac:dyDescent="0.35">
      <c r="B15" s="5">
        <v>44746</v>
      </c>
      <c r="C15" s="7">
        <v>846.06359899999995</v>
      </c>
      <c r="D15" s="9">
        <f t="shared" si="0"/>
        <v>8.7971856566708917E-2</v>
      </c>
      <c r="F15" s="7">
        <v>16220.599609000001</v>
      </c>
      <c r="G15" s="9">
        <f t="shared" si="1"/>
        <v>2.9745322659611828E-2</v>
      </c>
      <c r="L15" s="11" t="s">
        <v>13</v>
      </c>
      <c r="M15" s="11">
        <v>104</v>
      </c>
    </row>
    <row r="16" spans="2:13" x14ac:dyDescent="0.3">
      <c r="B16" s="5">
        <v>44753</v>
      </c>
      <c r="C16" s="7">
        <v>869.89569100000006</v>
      </c>
      <c r="D16" s="9">
        <f t="shared" si="0"/>
        <v>2.8168203936640657E-2</v>
      </c>
      <c r="F16" s="7">
        <v>16049.200194999999</v>
      </c>
      <c r="G16" s="9">
        <f t="shared" si="1"/>
        <v>-1.0566774233481513E-2</v>
      </c>
    </row>
    <row r="17" spans="2:20" ht="15" thickBot="1" x14ac:dyDescent="0.35">
      <c r="B17" s="5">
        <v>44760</v>
      </c>
      <c r="C17" s="7">
        <v>879.00061000000005</v>
      </c>
      <c r="D17" s="9">
        <f t="shared" si="0"/>
        <v>1.0466679044625726E-2</v>
      </c>
      <c r="F17" s="7">
        <v>16719.449218999998</v>
      </c>
      <c r="G17" s="9">
        <f t="shared" si="1"/>
        <v>4.1762144895470144E-2</v>
      </c>
      <c r="L17" t="s">
        <v>14</v>
      </c>
    </row>
    <row r="18" spans="2:20" x14ac:dyDescent="0.3">
      <c r="B18" s="5">
        <v>44767</v>
      </c>
      <c r="C18" s="7">
        <v>849.54638699999998</v>
      </c>
      <c r="D18" s="9">
        <f t="shared" si="0"/>
        <v>-3.3508762866501396E-2</v>
      </c>
      <c r="F18" s="7">
        <v>17158.25</v>
      </c>
      <c r="G18" s="9">
        <f t="shared" si="1"/>
        <v>2.6244930395275645E-2</v>
      </c>
      <c r="L18" s="12"/>
      <c r="M18" s="12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</row>
    <row r="19" spans="2:20" x14ac:dyDescent="0.3">
      <c r="B19" s="5">
        <v>44774</v>
      </c>
      <c r="C19" s="7">
        <v>868.80108600000005</v>
      </c>
      <c r="D19" s="9">
        <f t="shared" si="0"/>
        <v>2.2664682346533294E-2</v>
      </c>
      <c r="F19" s="7">
        <v>17397.5</v>
      </c>
      <c r="G19" s="9">
        <f t="shared" si="1"/>
        <v>1.3943729692713402E-2</v>
      </c>
      <c r="L19" s="10" t="s">
        <v>15</v>
      </c>
      <c r="M19" s="10">
        <v>1</v>
      </c>
      <c r="N19" s="10">
        <v>2.5870080067360579E-3</v>
      </c>
      <c r="O19" s="10">
        <v>2.5870080067360579E-3</v>
      </c>
      <c r="P19" s="10">
        <v>2.6547087063256929</v>
      </c>
      <c r="Q19" s="10">
        <v>0.1063282938725659</v>
      </c>
    </row>
    <row r="20" spans="2:20" x14ac:dyDescent="0.3">
      <c r="B20" s="5">
        <v>44781</v>
      </c>
      <c r="C20" s="7">
        <v>860.54199200000005</v>
      </c>
      <c r="D20" s="9">
        <f t="shared" si="0"/>
        <v>-9.5063117819352838E-3</v>
      </c>
      <c r="F20" s="7">
        <v>17698.150390999999</v>
      </c>
      <c r="G20" s="9">
        <f t="shared" si="1"/>
        <v>1.7281241040379314E-2</v>
      </c>
      <c r="L20" s="10" t="s">
        <v>16</v>
      </c>
      <c r="M20" s="10">
        <v>102</v>
      </c>
      <c r="N20" s="10">
        <v>9.9398783775527522E-2</v>
      </c>
      <c r="O20" s="10">
        <v>9.7449788015223056E-4</v>
      </c>
      <c r="P20" s="10"/>
      <c r="Q20" s="10"/>
    </row>
    <row r="21" spans="2:20" ht="15" thickBot="1" x14ac:dyDescent="0.35">
      <c r="B21" s="5">
        <v>44788</v>
      </c>
      <c r="C21" s="7">
        <v>901.43963599999995</v>
      </c>
      <c r="D21" s="9">
        <f t="shared" si="0"/>
        <v>4.7525448357202293E-2</v>
      </c>
      <c r="F21" s="7">
        <v>17758.449218999998</v>
      </c>
      <c r="G21" s="9">
        <f t="shared" si="1"/>
        <v>3.4070694771959342E-3</v>
      </c>
      <c r="L21" s="11" t="s">
        <v>17</v>
      </c>
      <c r="M21" s="11">
        <v>103</v>
      </c>
      <c r="N21" s="11">
        <v>0.10198579178226358</v>
      </c>
      <c r="O21" s="11"/>
      <c r="P21" s="11"/>
      <c r="Q21" s="11"/>
    </row>
    <row r="22" spans="2:20" ht="15" thickBot="1" x14ac:dyDescent="0.35">
      <c r="B22" s="5">
        <v>44795</v>
      </c>
      <c r="C22" s="7">
        <v>893.37951699999996</v>
      </c>
      <c r="D22" s="9">
        <f t="shared" si="0"/>
        <v>-8.9413851777868647E-3</v>
      </c>
      <c r="F22" s="7">
        <v>17558.900390999999</v>
      </c>
      <c r="G22" s="9">
        <f t="shared" si="1"/>
        <v>-1.1236838619134604E-2</v>
      </c>
    </row>
    <row r="23" spans="2:20" x14ac:dyDescent="0.3">
      <c r="B23" s="5">
        <v>44802</v>
      </c>
      <c r="C23" s="7">
        <v>911.14166299999999</v>
      </c>
      <c r="D23" s="9">
        <f t="shared" si="0"/>
        <v>1.9881971392903486E-2</v>
      </c>
      <c r="F23" s="7">
        <v>17539.449218999998</v>
      </c>
      <c r="G23" s="9">
        <f t="shared" si="1"/>
        <v>-1.1077670905844661E-3</v>
      </c>
      <c r="L23" s="12"/>
      <c r="M23" s="12" t="s">
        <v>24</v>
      </c>
      <c r="N23" s="12" t="s">
        <v>12</v>
      </c>
      <c r="O23" s="12" t="s">
        <v>25</v>
      </c>
      <c r="P23" s="12" t="s">
        <v>26</v>
      </c>
      <c r="Q23" s="12" t="s">
        <v>27</v>
      </c>
      <c r="R23" s="12" t="s">
        <v>28</v>
      </c>
      <c r="S23" s="12" t="s">
        <v>29</v>
      </c>
      <c r="T23" s="12" t="s">
        <v>30</v>
      </c>
    </row>
    <row r="24" spans="2:20" x14ac:dyDescent="0.3">
      <c r="B24" s="5">
        <v>44809</v>
      </c>
      <c r="C24" s="7">
        <v>933.38159199999996</v>
      </c>
      <c r="D24" s="9">
        <f t="shared" si="0"/>
        <v>2.440885967915607E-2</v>
      </c>
      <c r="F24" s="7">
        <v>17833.349609000001</v>
      </c>
      <c r="G24" s="9">
        <f t="shared" si="1"/>
        <v>1.6756534730955508E-2</v>
      </c>
      <c r="L24" s="10" t="s">
        <v>18</v>
      </c>
      <c r="M24" s="10">
        <v>4.3965381865469144E-3</v>
      </c>
      <c r="N24" s="10">
        <v>3.1212218649794808E-3</v>
      </c>
      <c r="O24" s="10">
        <v>1.408595215827702</v>
      </c>
      <c r="P24" s="10">
        <v>0.16199589307387796</v>
      </c>
      <c r="Q24" s="10">
        <v>-1.794390583562679E-3</v>
      </c>
      <c r="R24" s="10">
        <v>1.0587466956656508E-2</v>
      </c>
      <c r="S24" s="10">
        <v>-1.794390583562679E-3</v>
      </c>
      <c r="T24" s="10">
        <v>1.0587466956656508E-2</v>
      </c>
    </row>
    <row r="25" spans="2:20" ht="15" thickBot="1" x14ac:dyDescent="0.35">
      <c r="B25" s="5">
        <v>44816</v>
      </c>
      <c r="C25" s="7">
        <v>885.76721199999997</v>
      </c>
      <c r="D25" s="9">
        <f t="shared" si="0"/>
        <v>-5.1012769491172838E-2</v>
      </c>
      <c r="F25" s="7">
        <v>17530.849609000001</v>
      </c>
      <c r="G25" s="9">
        <f t="shared" si="1"/>
        <v>-1.6962601341440453E-2</v>
      </c>
      <c r="L25" s="11" t="s">
        <v>31</v>
      </c>
      <c r="M25" s="11">
        <v>0.3072006859303732</v>
      </c>
      <c r="N25" s="11">
        <v>0.18854444608537266</v>
      </c>
      <c r="O25" s="11">
        <v>1.629327685373841</v>
      </c>
      <c r="P25" s="11">
        <v>0.10632829387256662</v>
      </c>
      <c r="Q25" s="11">
        <v>-6.6776328908328242E-2</v>
      </c>
      <c r="R25" s="11">
        <v>0.68117770076907469</v>
      </c>
      <c r="S25" s="11">
        <v>-6.6776328908328242E-2</v>
      </c>
      <c r="T25" s="11">
        <v>0.68117770076907469</v>
      </c>
    </row>
    <row r="26" spans="2:20" x14ac:dyDescent="0.3">
      <c r="B26" s="5">
        <v>44823</v>
      </c>
      <c r="C26" s="7">
        <v>886.06567399999994</v>
      </c>
      <c r="D26" s="9">
        <f t="shared" si="0"/>
        <v>3.369530910113383E-4</v>
      </c>
      <c r="F26" s="7">
        <v>17327.349609000001</v>
      </c>
      <c r="G26" s="9">
        <f t="shared" si="1"/>
        <v>-1.1608108251383698E-2</v>
      </c>
    </row>
    <row r="27" spans="2:20" x14ac:dyDescent="0.3">
      <c r="B27" s="5">
        <v>44830</v>
      </c>
      <c r="C27" s="7">
        <v>905.96722399999999</v>
      </c>
      <c r="D27" s="9">
        <f t="shared" si="0"/>
        <v>2.2460581178094463E-2</v>
      </c>
      <c r="F27" s="7">
        <v>17094.349609000001</v>
      </c>
      <c r="G27" s="9">
        <f t="shared" si="1"/>
        <v>-1.3446949779265527E-2</v>
      </c>
    </row>
    <row r="28" spans="2:20" x14ac:dyDescent="0.3">
      <c r="B28" s="5">
        <v>44837</v>
      </c>
      <c r="C28" s="7">
        <v>825.76403800000003</v>
      </c>
      <c r="D28" s="9">
        <f t="shared" si="0"/>
        <v>-8.8527690489606403E-2</v>
      </c>
      <c r="F28" s="7">
        <v>17314.650390999999</v>
      </c>
      <c r="G28" s="9">
        <f t="shared" si="1"/>
        <v>1.2887345060733635E-2</v>
      </c>
    </row>
    <row r="29" spans="2:20" x14ac:dyDescent="0.3">
      <c r="B29" s="5">
        <v>44844</v>
      </c>
      <c r="C29" s="7">
        <v>829.29663100000005</v>
      </c>
      <c r="D29" s="9">
        <f t="shared" si="0"/>
        <v>4.2779690534306969E-3</v>
      </c>
      <c r="F29" s="7">
        <v>17185.699218999998</v>
      </c>
      <c r="G29" s="9">
        <f t="shared" si="1"/>
        <v>-7.4475180894804094E-3</v>
      </c>
    </row>
    <row r="30" spans="2:20" x14ac:dyDescent="0.3">
      <c r="B30" s="5">
        <v>44851</v>
      </c>
      <c r="C30" s="7">
        <v>816.21130400000004</v>
      </c>
      <c r="D30" s="9">
        <f t="shared" si="0"/>
        <v>-1.5778825707058686E-2</v>
      </c>
      <c r="F30" s="7">
        <v>17576.300781000002</v>
      </c>
      <c r="G30" s="9">
        <f t="shared" si="1"/>
        <v>2.2728290366455628E-2</v>
      </c>
    </row>
    <row r="31" spans="2:20" x14ac:dyDescent="0.3">
      <c r="B31" s="5">
        <v>44858</v>
      </c>
      <c r="C31" s="7">
        <v>825.76403800000003</v>
      </c>
      <c r="D31" s="9">
        <f t="shared" si="0"/>
        <v>1.1703751164906739E-2</v>
      </c>
      <c r="F31" s="7">
        <v>17786.800781000002</v>
      </c>
      <c r="G31" s="9">
        <f t="shared" si="1"/>
        <v>1.197635399068453E-2</v>
      </c>
    </row>
    <row r="32" spans="2:20" x14ac:dyDescent="0.3">
      <c r="B32" s="5">
        <v>44865</v>
      </c>
      <c r="C32" s="7">
        <v>825.06756600000006</v>
      </c>
      <c r="D32" s="9">
        <f t="shared" si="0"/>
        <v>-8.4342738112797022E-4</v>
      </c>
      <c r="F32" s="7">
        <v>18117.150390999999</v>
      </c>
      <c r="G32" s="9">
        <f t="shared" si="1"/>
        <v>1.8572739081492262E-2</v>
      </c>
    </row>
    <row r="33" spans="2:7" x14ac:dyDescent="0.3">
      <c r="B33" s="5">
        <v>44872</v>
      </c>
      <c r="C33" s="7">
        <v>814.96746800000005</v>
      </c>
      <c r="D33" s="9">
        <f t="shared" si="0"/>
        <v>-1.2241540470395829E-2</v>
      </c>
      <c r="F33" s="7">
        <v>18349.699218999998</v>
      </c>
      <c r="G33" s="9">
        <f t="shared" si="1"/>
        <v>1.2835839134808014E-2</v>
      </c>
    </row>
    <row r="34" spans="2:7" x14ac:dyDescent="0.3">
      <c r="B34" s="5">
        <v>44879</v>
      </c>
      <c r="C34" s="7">
        <v>834.76953100000003</v>
      </c>
      <c r="D34" s="9">
        <f t="shared" si="0"/>
        <v>2.4297979707823103E-2</v>
      </c>
      <c r="F34" s="7">
        <v>18307.650390999999</v>
      </c>
      <c r="G34" s="9">
        <f t="shared" si="1"/>
        <v>-2.2915268254892762E-3</v>
      </c>
    </row>
    <row r="35" spans="2:7" x14ac:dyDescent="0.3">
      <c r="B35" s="5">
        <v>44886</v>
      </c>
      <c r="C35" s="7">
        <v>855.11877400000003</v>
      </c>
      <c r="D35" s="9">
        <f t="shared" si="0"/>
        <v>2.4377079234819465E-2</v>
      </c>
      <c r="F35" s="7">
        <v>18512.75</v>
      </c>
      <c r="G35" s="9">
        <f t="shared" si="1"/>
        <v>1.1202945469224623E-2</v>
      </c>
    </row>
    <row r="36" spans="2:7" x14ac:dyDescent="0.3">
      <c r="B36" s="5">
        <v>44893</v>
      </c>
      <c r="C36" s="7">
        <v>877.30902100000003</v>
      </c>
      <c r="D36" s="9">
        <f t="shared" si="0"/>
        <v>2.5949900381908808E-2</v>
      </c>
      <c r="F36" s="7">
        <v>18696.099609000001</v>
      </c>
      <c r="G36" s="9">
        <f t="shared" si="1"/>
        <v>9.9039639707769744E-3</v>
      </c>
    </row>
    <row r="37" spans="2:7" x14ac:dyDescent="0.3">
      <c r="B37" s="5">
        <v>44900</v>
      </c>
      <c r="C37" s="7">
        <v>919.05242899999996</v>
      </c>
      <c r="D37" s="9">
        <f t="shared" si="0"/>
        <v>4.7581190892598713E-2</v>
      </c>
      <c r="F37" s="7">
        <v>18496.599609000001</v>
      </c>
      <c r="G37" s="9">
        <f t="shared" si="1"/>
        <v>-1.0670674855838058E-2</v>
      </c>
    </row>
    <row r="38" spans="2:7" x14ac:dyDescent="0.3">
      <c r="B38" s="5">
        <v>44907</v>
      </c>
      <c r="C38" s="7">
        <v>892.38439900000003</v>
      </c>
      <c r="D38" s="9">
        <f t="shared" si="0"/>
        <v>-2.9016875597637881E-2</v>
      </c>
      <c r="F38" s="7">
        <v>18269</v>
      </c>
      <c r="G38" s="9">
        <f t="shared" si="1"/>
        <v>-1.2304943276668867E-2</v>
      </c>
    </row>
    <row r="39" spans="2:7" x14ac:dyDescent="0.3">
      <c r="B39" s="5">
        <v>44914</v>
      </c>
      <c r="C39" s="7">
        <v>869.09966999999995</v>
      </c>
      <c r="D39" s="9">
        <f t="shared" si="0"/>
        <v>-2.6092711869562968E-2</v>
      </c>
      <c r="F39" s="7">
        <v>17806.800781000002</v>
      </c>
      <c r="G39" s="9">
        <f t="shared" si="1"/>
        <v>-2.529964524604511E-2</v>
      </c>
    </row>
    <row r="40" spans="2:7" x14ac:dyDescent="0.3">
      <c r="B40" s="5">
        <v>44921</v>
      </c>
      <c r="C40" s="7">
        <v>869.746399</v>
      </c>
      <c r="D40" s="9">
        <f t="shared" si="0"/>
        <v>7.4413674555873222E-4</v>
      </c>
      <c r="F40" s="7">
        <v>18105.300781000002</v>
      </c>
      <c r="G40" s="9">
        <f t="shared" si="1"/>
        <v>1.6763258244484991E-2</v>
      </c>
    </row>
    <row r="41" spans="2:7" x14ac:dyDescent="0.3">
      <c r="B41" s="5">
        <v>44928</v>
      </c>
      <c r="C41" s="7">
        <v>912.93273899999997</v>
      </c>
      <c r="D41" s="9">
        <f t="shared" si="0"/>
        <v>4.9653945161088231E-2</v>
      </c>
      <c r="F41" s="7">
        <v>17859.449218999998</v>
      </c>
      <c r="G41" s="9">
        <f t="shared" si="1"/>
        <v>-1.3578982474458767E-2</v>
      </c>
    </row>
    <row r="42" spans="2:7" x14ac:dyDescent="0.3">
      <c r="B42" s="5">
        <v>44935</v>
      </c>
      <c r="C42" s="7">
        <v>912.68402100000003</v>
      </c>
      <c r="D42" s="9">
        <f t="shared" si="0"/>
        <v>-2.7243847150493217E-4</v>
      </c>
      <c r="F42" s="7">
        <v>17956.599609000001</v>
      </c>
      <c r="G42" s="9">
        <f t="shared" si="1"/>
        <v>5.4397192661825855E-3</v>
      </c>
    </row>
    <row r="43" spans="2:7" x14ac:dyDescent="0.3">
      <c r="B43" s="5">
        <v>44942</v>
      </c>
      <c r="C43" s="7">
        <v>927.80914299999995</v>
      </c>
      <c r="D43" s="9">
        <f t="shared" si="0"/>
        <v>1.6572134114310133E-2</v>
      </c>
      <c r="F43" s="7">
        <v>18027.650390999999</v>
      </c>
      <c r="G43" s="9">
        <f t="shared" si="1"/>
        <v>3.9568060516528281E-3</v>
      </c>
    </row>
    <row r="44" spans="2:7" x14ac:dyDescent="0.3">
      <c r="B44" s="5">
        <v>44949</v>
      </c>
      <c r="C44" s="7">
        <v>902.63366699999995</v>
      </c>
      <c r="D44" s="9">
        <f t="shared" si="0"/>
        <v>-2.7134326267358233E-2</v>
      </c>
      <c r="F44" s="7">
        <v>17604.349609000001</v>
      </c>
      <c r="G44" s="9">
        <f t="shared" si="1"/>
        <v>-2.3480640727941093E-2</v>
      </c>
    </row>
    <row r="45" spans="2:7" x14ac:dyDescent="0.3">
      <c r="B45" s="5">
        <v>44956</v>
      </c>
      <c r="C45" s="7">
        <v>930.39636199999995</v>
      </c>
      <c r="D45" s="9">
        <f t="shared" si="0"/>
        <v>3.0757433513722399E-2</v>
      </c>
      <c r="F45" s="7">
        <v>17854.050781000002</v>
      </c>
      <c r="G45" s="9">
        <f t="shared" si="1"/>
        <v>1.4184061186352848E-2</v>
      </c>
    </row>
    <row r="46" spans="2:7" x14ac:dyDescent="0.3">
      <c r="B46" s="5">
        <v>44963</v>
      </c>
      <c r="C46" s="7">
        <v>935.76977499999998</v>
      </c>
      <c r="D46" s="9">
        <f t="shared" si="0"/>
        <v>5.7754019893727637E-3</v>
      </c>
      <c r="F46" s="7">
        <v>17856.5</v>
      </c>
      <c r="G46" s="9">
        <f t="shared" si="1"/>
        <v>1.371800175793414E-4</v>
      </c>
    </row>
    <row r="47" spans="2:7" x14ac:dyDescent="0.3">
      <c r="B47" s="5">
        <v>44970</v>
      </c>
      <c r="C47" s="7">
        <v>937.461365</v>
      </c>
      <c r="D47" s="9">
        <f t="shared" si="0"/>
        <v>1.8076989075652694E-3</v>
      </c>
      <c r="F47" s="7">
        <v>17944.199218999998</v>
      </c>
      <c r="G47" s="9">
        <f t="shared" si="1"/>
        <v>4.9113330719905424E-3</v>
      </c>
    </row>
    <row r="48" spans="2:7" x14ac:dyDescent="0.3">
      <c r="B48" s="5">
        <v>44977</v>
      </c>
      <c r="C48" s="7">
        <v>923.23175000000003</v>
      </c>
      <c r="D48" s="9">
        <f t="shared" si="0"/>
        <v>-1.5178881531827115E-2</v>
      </c>
      <c r="F48" s="7">
        <v>17465.800781000002</v>
      </c>
      <c r="G48" s="9">
        <f t="shared" si="1"/>
        <v>-2.6660339208308015E-2</v>
      </c>
    </row>
    <row r="49" spans="2:7" x14ac:dyDescent="0.3">
      <c r="B49" s="5">
        <v>44984</v>
      </c>
      <c r="C49" s="7">
        <v>921.19189500000005</v>
      </c>
      <c r="D49" s="9">
        <f t="shared" si="0"/>
        <v>-2.2094723237150449E-3</v>
      </c>
      <c r="F49" s="7">
        <v>17594.349609000001</v>
      </c>
      <c r="G49" s="9">
        <f t="shared" si="1"/>
        <v>7.3600305884538031E-3</v>
      </c>
    </row>
    <row r="50" spans="2:7" x14ac:dyDescent="0.3">
      <c r="B50" s="5">
        <v>44991</v>
      </c>
      <c r="C50" s="7">
        <v>911.83813499999997</v>
      </c>
      <c r="D50" s="9">
        <f t="shared" si="0"/>
        <v>-1.0153975573135132E-2</v>
      </c>
      <c r="F50" s="7">
        <v>17412.900390999999</v>
      </c>
      <c r="G50" s="9">
        <f t="shared" si="1"/>
        <v>-1.0312925571695164E-2</v>
      </c>
    </row>
    <row r="51" spans="2:7" x14ac:dyDescent="0.3">
      <c r="B51" s="5">
        <v>44998</v>
      </c>
      <c r="C51" s="7">
        <v>942.785034</v>
      </c>
      <c r="D51" s="9">
        <f t="shared" si="0"/>
        <v>3.3939026908542225E-2</v>
      </c>
      <c r="F51" s="7">
        <v>17100.050781000002</v>
      </c>
      <c r="G51" s="9">
        <f t="shared" si="1"/>
        <v>-1.7966542217268788E-2</v>
      </c>
    </row>
    <row r="52" spans="2:7" x14ac:dyDescent="0.3">
      <c r="B52" s="5">
        <v>45005</v>
      </c>
      <c r="C52" s="7">
        <v>946.51660200000003</v>
      </c>
      <c r="D52" s="9">
        <f t="shared" si="0"/>
        <v>3.9580263426202134E-3</v>
      </c>
      <c r="F52" s="7">
        <v>16945.050781000002</v>
      </c>
      <c r="G52" s="9">
        <f t="shared" si="1"/>
        <v>-9.0643005675878907E-3</v>
      </c>
    </row>
    <row r="53" spans="2:7" x14ac:dyDescent="0.3">
      <c r="B53" s="5">
        <v>45012</v>
      </c>
      <c r="C53" s="7">
        <v>963.38311799999997</v>
      </c>
      <c r="D53" s="9">
        <f t="shared" si="0"/>
        <v>1.7819566993712233E-2</v>
      </c>
      <c r="F53" s="7">
        <v>17359.75</v>
      </c>
      <c r="G53" s="9">
        <f t="shared" si="1"/>
        <v>2.4473176525678486E-2</v>
      </c>
    </row>
    <row r="54" spans="2:7" x14ac:dyDescent="0.3">
      <c r="B54" s="5">
        <v>45019</v>
      </c>
      <c r="C54" s="7">
        <v>962.88562000000002</v>
      </c>
      <c r="D54" s="9">
        <f t="shared" si="0"/>
        <v>-5.164072223237115E-4</v>
      </c>
      <c r="F54" s="7">
        <v>17599.150390999999</v>
      </c>
      <c r="G54" s="9">
        <f t="shared" si="1"/>
        <v>1.3790543700226143E-2</v>
      </c>
    </row>
    <row r="55" spans="2:7" x14ac:dyDescent="0.3">
      <c r="B55" s="5">
        <v>45026</v>
      </c>
      <c r="C55" s="7">
        <v>958.45752000000005</v>
      </c>
      <c r="D55" s="9">
        <f t="shared" si="0"/>
        <v>-4.5987809019309989E-3</v>
      </c>
      <c r="F55" s="7">
        <v>17828</v>
      </c>
      <c r="G55" s="9">
        <f t="shared" si="1"/>
        <v>1.3003446411653519E-2</v>
      </c>
    </row>
    <row r="56" spans="2:7" x14ac:dyDescent="0.3">
      <c r="B56" s="5">
        <v>45033</v>
      </c>
      <c r="C56" s="7">
        <v>982.28961200000003</v>
      </c>
      <c r="D56" s="9">
        <f t="shared" si="0"/>
        <v>2.4865047748803715E-2</v>
      </c>
      <c r="F56" s="7">
        <v>17624.050781000002</v>
      </c>
      <c r="G56" s="9">
        <f t="shared" si="1"/>
        <v>-1.1439826060130054E-2</v>
      </c>
    </row>
    <row r="57" spans="2:7" x14ac:dyDescent="0.3">
      <c r="B57" s="5">
        <v>45040</v>
      </c>
      <c r="C57" s="7">
        <v>903.03173800000002</v>
      </c>
      <c r="D57" s="9">
        <f t="shared" si="0"/>
        <v>-8.0686869770134617E-2</v>
      </c>
      <c r="F57" s="7">
        <v>18065</v>
      </c>
      <c r="G57" s="9">
        <f t="shared" si="1"/>
        <v>2.5019742877464557E-2</v>
      </c>
    </row>
    <row r="58" spans="2:7" x14ac:dyDescent="0.3">
      <c r="B58" s="5">
        <v>45047</v>
      </c>
      <c r="C58" s="7">
        <v>932.03826900000001</v>
      </c>
      <c r="D58" s="9">
        <f t="shared" si="0"/>
        <v>3.2121275232521285E-2</v>
      </c>
      <c r="F58" s="7">
        <v>18069</v>
      </c>
      <c r="G58" s="9">
        <f t="shared" si="1"/>
        <v>2.2142264046509652E-4</v>
      </c>
    </row>
    <row r="59" spans="2:7" x14ac:dyDescent="0.3">
      <c r="B59" s="5">
        <v>45054</v>
      </c>
      <c r="C59" s="7">
        <v>994.28027299999997</v>
      </c>
      <c r="D59" s="9">
        <f t="shared" si="0"/>
        <v>6.6780524008719588E-2</v>
      </c>
      <c r="F59" s="7">
        <v>18314.800781000002</v>
      </c>
      <c r="G59" s="9">
        <f t="shared" si="1"/>
        <v>1.3603452376999448E-2</v>
      </c>
    </row>
    <row r="60" spans="2:7" x14ac:dyDescent="0.3">
      <c r="B60" s="5">
        <v>45061</v>
      </c>
      <c r="C60" s="7">
        <v>1004.77832</v>
      </c>
      <c r="D60" s="9">
        <f t="shared" si="0"/>
        <v>1.055843838510917E-2</v>
      </c>
      <c r="F60" s="7">
        <v>18203.400390999999</v>
      </c>
      <c r="G60" s="9">
        <f t="shared" si="1"/>
        <v>-6.0825335384249168E-3</v>
      </c>
    </row>
    <row r="61" spans="2:7" x14ac:dyDescent="0.3">
      <c r="B61" s="5">
        <v>45068</v>
      </c>
      <c r="C61" s="7">
        <v>1044.7802730000001</v>
      </c>
      <c r="D61" s="9">
        <f t="shared" si="0"/>
        <v>3.9811719862745454E-2</v>
      </c>
      <c r="F61" s="7">
        <v>18499.349609000001</v>
      </c>
      <c r="G61" s="9">
        <f t="shared" si="1"/>
        <v>1.6257908502980811E-2</v>
      </c>
    </row>
    <row r="62" spans="2:7" x14ac:dyDescent="0.3">
      <c r="B62" s="5">
        <v>45075</v>
      </c>
      <c r="C62" s="7">
        <v>1055.7261960000001</v>
      </c>
      <c r="D62" s="9">
        <f t="shared" si="0"/>
        <v>1.0476770362987109E-2</v>
      </c>
      <c r="F62" s="7">
        <v>18534.099609000001</v>
      </c>
      <c r="G62" s="9">
        <f t="shared" si="1"/>
        <v>1.8784444174779757E-3</v>
      </c>
    </row>
    <row r="63" spans="2:7" x14ac:dyDescent="0.3">
      <c r="B63" s="5">
        <v>45082</v>
      </c>
      <c r="C63" s="7">
        <v>1030.252197</v>
      </c>
      <c r="D63" s="9">
        <f t="shared" si="0"/>
        <v>-2.4129361473190225E-2</v>
      </c>
      <c r="F63" s="7">
        <v>18563.400390999999</v>
      </c>
      <c r="G63" s="9">
        <f t="shared" si="1"/>
        <v>1.5809120819534339E-3</v>
      </c>
    </row>
    <row r="64" spans="2:7" x14ac:dyDescent="0.3">
      <c r="B64" s="5">
        <v>45089</v>
      </c>
      <c r="C64" s="7">
        <v>1064.731689</v>
      </c>
      <c r="D64" s="9">
        <f t="shared" si="0"/>
        <v>3.3467040497851874E-2</v>
      </c>
      <c r="F64" s="7">
        <v>18826</v>
      </c>
      <c r="G64" s="9">
        <f t="shared" si="1"/>
        <v>1.4146094113625551E-2</v>
      </c>
    </row>
    <row r="65" spans="2:7" x14ac:dyDescent="0.3">
      <c r="B65" s="5">
        <v>45096</v>
      </c>
      <c r="C65" s="7">
        <v>1030.8492429999999</v>
      </c>
      <c r="D65" s="9">
        <f t="shared" si="0"/>
        <v>-3.182252049981027E-2</v>
      </c>
      <c r="F65" s="7">
        <v>18665.5</v>
      </c>
      <c r="G65" s="9">
        <f t="shared" si="1"/>
        <v>-8.5254435355359703E-3</v>
      </c>
    </row>
    <row r="66" spans="2:7" x14ac:dyDescent="0.3">
      <c r="B66" s="5">
        <v>45103</v>
      </c>
      <c r="C66" s="7">
        <v>1075.67749</v>
      </c>
      <c r="D66" s="9">
        <f t="shared" si="0"/>
        <v>4.348671476882493E-2</v>
      </c>
      <c r="F66" s="7">
        <v>19189.050781000002</v>
      </c>
      <c r="G66" s="9">
        <f t="shared" si="1"/>
        <v>2.804911633762841E-2</v>
      </c>
    </row>
    <row r="67" spans="2:7" x14ac:dyDescent="0.3">
      <c r="B67" s="5">
        <v>45110</v>
      </c>
      <c r="C67" s="7">
        <v>1057.3680420000001</v>
      </c>
      <c r="D67" s="9">
        <f t="shared" si="0"/>
        <v>-1.7021317421079374E-2</v>
      </c>
      <c r="F67" s="7">
        <v>19331.800781000002</v>
      </c>
      <c r="G67" s="9">
        <f t="shared" si="1"/>
        <v>7.4391381642151533E-3</v>
      </c>
    </row>
    <row r="68" spans="2:7" x14ac:dyDescent="0.3">
      <c r="B68" s="5">
        <v>45117</v>
      </c>
      <c r="C68" s="7">
        <v>1057.7163089999999</v>
      </c>
      <c r="D68" s="9">
        <f t="shared" si="0"/>
        <v>3.2937159642276725E-4</v>
      </c>
      <c r="F68" s="7">
        <v>19564.5</v>
      </c>
      <c r="G68" s="9">
        <f t="shared" si="1"/>
        <v>1.2037120681933855E-2</v>
      </c>
    </row>
    <row r="69" spans="2:7" x14ac:dyDescent="0.3">
      <c r="B69" s="5">
        <v>45124</v>
      </c>
      <c r="C69" s="7">
        <v>1051.3479</v>
      </c>
      <c r="D69" s="9">
        <f t="shared" si="0"/>
        <v>-6.0209046091204144E-3</v>
      </c>
      <c r="F69" s="7">
        <v>19745</v>
      </c>
      <c r="G69" s="9">
        <f t="shared" si="1"/>
        <v>9.225893838329613E-3</v>
      </c>
    </row>
    <row r="70" spans="2:7" x14ac:dyDescent="0.3">
      <c r="B70" s="5">
        <v>45131</v>
      </c>
      <c r="C70" s="7">
        <v>1030.8492429999999</v>
      </c>
      <c r="D70" s="9">
        <f t="shared" si="0"/>
        <v>-1.949750125529337E-2</v>
      </c>
      <c r="F70" s="7">
        <v>19646.050781000002</v>
      </c>
      <c r="G70" s="9">
        <f t="shared" si="1"/>
        <v>-5.0113557356291638E-3</v>
      </c>
    </row>
    <row r="71" spans="2:7" x14ac:dyDescent="0.3">
      <c r="B71" s="5">
        <v>45138</v>
      </c>
      <c r="C71" s="7">
        <v>1012.539856</v>
      </c>
      <c r="D71" s="9">
        <f t="shared" si="0"/>
        <v>-1.7761459422248271E-2</v>
      </c>
      <c r="F71" s="7">
        <v>19517</v>
      </c>
      <c r="G71" s="9">
        <f t="shared" si="1"/>
        <v>-6.568789953694365E-3</v>
      </c>
    </row>
    <row r="72" spans="2:7" x14ac:dyDescent="0.3">
      <c r="B72" s="5">
        <v>45145</v>
      </c>
      <c r="C72" s="7">
        <v>1015.127136</v>
      </c>
      <c r="D72" s="9">
        <f t="shared" ref="D72:D110" si="2">C72/C71-1</f>
        <v>2.5552376873547722E-3</v>
      </c>
      <c r="F72" s="7">
        <v>19428.300781000002</v>
      </c>
      <c r="G72" s="9">
        <f t="shared" ref="G72:G110" si="3">F72/F71-1</f>
        <v>-4.5447158374749552E-3</v>
      </c>
    </row>
    <row r="73" spans="2:7" x14ac:dyDescent="0.3">
      <c r="B73" s="5">
        <v>45152</v>
      </c>
      <c r="C73" s="7">
        <v>1021.395996</v>
      </c>
      <c r="D73" s="9">
        <f t="shared" si="2"/>
        <v>6.1754432303935403E-3</v>
      </c>
      <c r="F73" s="7">
        <v>19310.150390999999</v>
      </c>
      <c r="G73" s="9">
        <f t="shared" si="3"/>
        <v>-6.0813547891717112E-3</v>
      </c>
    </row>
    <row r="74" spans="2:7" x14ac:dyDescent="0.3">
      <c r="B74" s="5">
        <v>45159</v>
      </c>
      <c r="C74" s="7">
        <v>1025.2768550000001</v>
      </c>
      <c r="D74" s="9">
        <f t="shared" si="2"/>
        <v>3.7995635534096017E-3</v>
      </c>
      <c r="F74" s="7">
        <v>19265.800781000002</v>
      </c>
      <c r="G74" s="9">
        <f t="shared" si="3"/>
        <v>-2.2966993576947203E-3</v>
      </c>
    </row>
    <row r="75" spans="2:7" x14ac:dyDescent="0.3">
      <c r="B75" s="5">
        <v>45166</v>
      </c>
      <c r="C75" s="7">
        <v>1000.399902</v>
      </c>
      <c r="D75" s="9">
        <f t="shared" si="2"/>
        <v>-2.4263644379254101E-2</v>
      </c>
      <c r="F75" s="7">
        <v>19435.300781000002</v>
      </c>
      <c r="G75" s="9">
        <f t="shared" si="3"/>
        <v>8.797973254616176E-3</v>
      </c>
    </row>
    <row r="76" spans="2:7" x14ac:dyDescent="0.3">
      <c r="B76" s="5">
        <v>45173</v>
      </c>
      <c r="C76" s="7">
        <v>1015.276306</v>
      </c>
      <c r="D76" s="9">
        <f t="shared" si="2"/>
        <v>1.4870457274394955E-2</v>
      </c>
      <c r="F76" s="7">
        <v>19819.949218999998</v>
      </c>
      <c r="G76" s="9">
        <f t="shared" si="3"/>
        <v>1.9791226404688889E-2</v>
      </c>
    </row>
    <row r="77" spans="2:7" x14ac:dyDescent="0.3">
      <c r="B77" s="5">
        <v>45180</v>
      </c>
      <c r="C77" s="7">
        <v>997.11621100000002</v>
      </c>
      <c r="D77" s="9">
        <f t="shared" si="2"/>
        <v>-1.7886850005933264E-2</v>
      </c>
      <c r="F77" s="7">
        <v>20192.349609000001</v>
      </c>
      <c r="G77" s="9">
        <f t="shared" si="3"/>
        <v>1.8789169734249711E-2</v>
      </c>
    </row>
    <row r="78" spans="2:7" x14ac:dyDescent="0.3">
      <c r="B78" s="5">
        <v>45187</v>
      </c>
      <c r="C78" s="7">
        <v>981.29449499999998</v>
      </c>
      <c r="D78" s="9">
        <f t="shared" si="2"/>
        <v>-1.5867474448271746E-2</v>
      </c>
      <c r="F78" s="7">
        <v>19674.25</v>
      </c>
      <c r="G78" s="9">
        <f t="shared" si="3"/>
        <v>-2.5658213087251469E-2</v>
      </c>
    </row>
    <row r="79" spans="2:7" x14ac:dyDescent="0.3">
      <c r="B79" s="5">
        <v>45194</v>
      </c>
      <c r="C79" s="7">
        <v>986.71765100000005</v>
      </c>
      <c r="D79" s="9">
        <f t="shared" si="2"/>
        <v>5.5265325828615097E-3</v>
      </c>
      <c r="F79" s="7">
        <v>19638.300781000002</v>
      </c>
      <c r="G79" s="9">
        <f t="shared" si="3"/>
        <v>-1.8272218254824502E-3</v>
      </c>
    </row>
    <row r="80" spans="2:7" x14ac:dyDescent="0.3">
      <c r="B80" s="5">
        <v>45201</v>
      </c>
      <c r="C80" s="7">
        <v>966.865906</v>
      </c>
      <c r="D80" s="9">
        <f t="shared" si="2"/>
        <v>-2.0118972210420139E-2</v>
      </c>
      <c r="F80" s="7">
        <v>19653.5</v>
      </c>
      <c r="G80" s="9">
        <f t="shared" si="3"/>
        <v>7.7395794928980521E-4</v>
      </c>
    </row>
    <row r="81" spans="2:7" x14ac:dyDescent="0.3">
      <c r="B81" s="5">
        <v>45208</v>
      </c>
      <c r="C81" s="7">
        <v>978.110229</v>
      </c>
      <c r="D81" s="9">
        <f t="shared" si="2"/>
        <v>1.1629661290383675E-2</v>
      </c>
      <c r="F81" s="7">
        <v>19751.050781000002</v>
      </c>
      <c r="G81" s="9">
        <f t="shared" si="3"/>
        <v>4.96353224616497E-3</v>
      </c>
    </row>
    <row r="82" spans="2:7" x14ac:dyDescent="0.3">
      <c r="B82" s="5">
        <v>45215</v>
      </c>
      <c r="C82" s="7">
        <v>983.28466800000001</v>
      </c>
      <c r="D82" s="9">
        <f t="shared" si="2"/>
        <v>5.2902411676956085E-3</v>
      </c>
      <c r="F82" s="7">
        <v>19542.650390999999</v>
      </c>
      <c r="G82" s="9">
        <f t="shared" si="3"/>
        <v>-1.0551357105540893E-2</v>
      </c>
    </row>
    <row r="83" spans="2:7" x14ac:dyDescent="0.3">
      <c r="B83" s="5">
        <v>45222</v>
      </c>
      <c r="C83" s="7">
        <v>982.38909899999999</v>
      </c>
      <c r="D83" s="9">
        <f t="shared" si="2"/>
        <v>-9.1079321090359322E-4</v>
      </c>
      <c r="F83" s="7">
        <v>19047.25</v>
      </c>
      <c r="G83" s="9">
        <f t="shared" si="3"/>
        <v>-2.5349703396840506E-2</v>
      </c>
    </row>
    <row r="84" spans="2:7" x14ac:dyDescent="0.3">
      <c r="B84" s="5">
        <v>45229</v>
      </c>
      <c r="C84" s="7">
        <v>1015.674377</v>
      </c>
      <c r="D84" s="9">
        <f t="shared" si="2"/>
        <v>3.3881970019701946E-2</v>
      </c>
      <c r="F84" s="7">
        <v>19230.599609000001</v>
      </c>
      <c r="G84" s="9">
        <f t="shared" si="3"/>
        <v>9.6260409770438926E-3</v>
      </c>
    </row>
    <row r="85" spans="2:7" x14ac:dyDescent="0.3">
      <c r="B85" s="5">
        <v>45236</v>
      </c>
      <c r="C85" s="7">
        <v>979.45361300000002</v>
      </c>
      <c r="D85" s="9">
        <f t="shared" si="2"/>
        <v>-3.566178769517192E-2</v>
      </c>
      <c r="F85" s="7">
        <v>19425.349609000001</v>
      </c>
      <c r="G85" s="9">
        <f t="shared" si="3"/>
        <v>1.0127089324289962E-2</v>
      </c>
    </row>
    <row r="86" spans="2:7" x14ac:dyDescent="0.3">
      <c r="B86" s="5">
        <v>45243</v>
      </c>
      <c r="C86" s="7">
        <v>996.95001200000002</v>
      </c>
      <c r="D86" s="9">
        <f t="shared" si="2"/>
        <v>1.7863427902838236E-2</v>
      </c>
      <c r="F86" s="7">
        <v>19731.800781000002</v>
      </c>
      <c r="G86" s="9">
        <f t="shared" si="3"/>
        <v>1.5775838178892609E-2</v>
      </c>
    </row>
    <row r="87" spans="2:7" x14ac:dyDescent="0.3">
      <c r="B87" s="5">
        <v>45250</v>
      </c>
      <c r="C87" s="7">
        <v>1009.5</v>
      </c>
      <c r="D87" s="9">
        <f t="shared" si="2"/>
        <v>1.2588382415306132E-2</v>
      </c>
      <c r="F87" s="7">
        <v>19794.699218999998</v>
      </c>
      <c r="G87" s="9">
        <f t="shared" si="3"/>
        <v>3.1876684088845142E-3</v>
      </c>
    </row>
    <row r="88" spans="2:7" x14ac:dyDescent="0.3">
      <c r="B88" s="5">
        <v>45257</v>
      </c>
      <c r="C88" s="7">
        <v>1025.400024</v>
      </c>
      <c r="D88" s="9">
        <f t="shared" si="2"/>
        <v>1.5750395245170967E-2</v>
      </c>
      <c r="F88" s="7">
        <v>20267.900390999999</v>
      </c>
      <c r="G88" s="9">
        <f t="shared" si="3"/>
        <v>2.390544896715574E-2</v>
      </c>
    </row>
    <row r="89" spans="2:7" x14ac:dyDescent="0.3">
      <c r="B89" s="5">
        <v>45264</v>
      </c>
      <c r="C89" s="7">
        <v>1021.549988</v>
      </c>
      <c r="D89" s="9">
        <f t="shared" si="2"/>
        <v>-3.7546673589702317E-3</v>
      </c>
      <c r="F89" s="7">
        <v>20969.400390999999</v>
      </c>
      <c r="G89" s="9">
        <f t="shared" si="3"/>
        <v>3.4611379889724736E-2</v>
      </c>
    </row>
    <row r="90" spans="2:7" x14ac:dyDescent="0.3">
      <c r="B90" s="5">
        <v>45271</v>
      </c>
      <c r="C90" s="7">
        <v>1042.150024</v>
      </c>
      <c r="D90" s="9">
        <f t="shared" si="2"/>
        <v>2.0165470355817838E-2</v>
      </c>
      <c r="F90" s="7">
        <v>21456.650390999999</v>
      </c>
      <c r="G90" s="9">
        <f t="shared" si="3"/>
        <v>2.3236239039487572E-2</v>
      </c>
    </row>
    <row r="91" spans="2:7" x14ac:dyDescent="0.3">
      <c r="B91" s="5">
        <v>45278</v>
      </c>
      <c r="C91" s="7">
        <v>1074.25</v>
      </c>
      <c r="D91" s="9">
        <f t="shared" si="2"/>
        <v>3.0801684268828344E-2</v>
      </c>
      <c r="F91" s="7">
        <v>21349.400390999999</v>
      </c>
      <c r="G91" s="9">
        <f t="shared" si="3"/>
        <v>-4.9984502727874469E-3</v>
      </c>
    </row>
    <row r="92" spans="2:7" x14ac:dyDescent="0.3">
      <c r="B92" s="5">
        <v>45285</v>
      </c>
      <c r="C92" s="7">
        <v>1131.1999510000001</v>
      </c>
      <c r="D92" s="9">
        <f t="shared" si="2"/>
        <v>5.3013684896439317E-2</v>
      </c>
      <c r="F92" s="7">
        <v>21731.400390999999</v>
      </c>
      <c r="G92" s="9">
        <f t="shared" si="3"/>
        <v>1.7892774176507364E-2</v>
      </c>
    </row>
    <row r="93" spans="2:7" x14ac:dyDescent="0.3">
      <c r="B93" s="5">
        <v>45292</v>
      </c>
      <c r="C93" s="7">
        <v>1219.849976</v>
      </c>
      <c r="D93" s="9">
        <f t="shared" si="2"/>
        <v>7.8368130162693062E-2</v>
      </c>
      <c r="F93" s="7">
        <v>21710.800781000002</v>
      </c>
      <c r="G93" s="9">
        <f t="shared" si="3"/>
        <v>-9.4791912299074799E-4</v>
      </c>
    </row>
    <row r="94" spans="2:7" x14ac:dyDescent="0.3">
      <c r="B94" s="5">
        <v>45299</v>
      </c>
      <c r="C94" s="7">
        <v>1155.5</v>
      </c>
      <c r="D94" s="9">
        <f t="shared" si="2"/>
        <v>-5.2752368951966888E-2</v>
      </c>
      <c r="F94" s="7">
        <v>21894.550781000002</v>
      </c>
      <c r="G94" s="9">
        <f t="shared" si="3"/>
        <v>8.4635293674109047E-3</v>
      </c>
    </row>
    <row r="95" spans="2:7" x14ac:dyDescent="0.3">
      <c r="B95" s="5">
        <v>45306</v>
      </c>
      <c r="C95" s="7">
        <v>1149.25</v>
      </c>
      <c r="D95" s="9">
        <f t="shared" si="2"/>
        <v>-5.4089138900909051E-3</v>
      </c>
      <c r="F95" s="7">
        <v>21622.400390999999</v>
      </c>
      <c r="G95" s="9">
        <f t="shared" si="3"/>
        <v>-1.2430051327482539E-2</v>
      </c>
    </row>
    <row r="96" spans="2:7" x14ac:dyDescent="0.3">
      <c r="B96" s="5">
        <v>45313</v>
      </c>
      <c r="C96" s="7">
        <v>1157.3000489999999</v>
      </c>
      <c r="D96" s="9">
        <f t="shared" si="2"/>
        <v>7.0046108331520696E-3</v>
      </c>
      <c r="F96" s="7">
        <v>21352.599609000001</v>
      </c>
      <c r="G96" s="9">
        <f t="shared" si="3"/>
        <v>-1.2477836739731241E-2</v>
      </c>
    </row>
    <row r="97" spans="2:7" x14ac:dyDescent="0.3">
      <c r="B97" s="5">
        <v>45320</v>
      </c>
      <c r="C97" s="7">
        <v>1236.849976</v>
      </c>
      <c r="D97" s="9">
        <f t="shared" si="2"/>
        <v>6.8737512859122107E-2</v>
      </c>
      <c r="F97" s="7">
        <v>21853.800781000002</v>
      </c>
      <c r="G97" s="9">
        <f t="shared" si="3"/>
        <v>2.3472606669810325E-2</v>
      </c>
    </row>
    <row r="98" spans="2:7" x14ac:dyDescent="0.3">
      <c r="B98" s="5">
        <v>45327</v>
      </c>
      <c r="C98" s="7">
        <v>1218.650024</v>
      </c>
      <c r="D98" s="9">
        <f t="shared" si="2"/>
        <v>-1.471476117003212E-2</v>
      </c>
      <c r="F98" s="7">
        <v>21782.5</v>
      </c>
      <c r="G98" s="9">
        <f t="shared" si="3"/>
        <v>-3.2626261085894059E-3</v>
      </c>
    </row>
    <row r="99" spans="2:7" x14ac:dyDescent="0.3">
      <c r="B99" s="5">
        <v>45334</v>
      </c>
      <c r="C99" s="7">
        <v>1241.349976</v>
      </c>
      <c r="D99" s="9">
        <f t="shared" si="2"/>
        <v>1.8627129654083419E-2</v>
      </c>
      <c r="F99" s="7">
        <v>22040.699218999998</v>
      </c>
      <c r="G99" s="9">
        <f t="shared" si="3"/>
        <v>1.1853516308963474E-2</v>
      </c>
    </row>
    <row r="100" spans="2:7" x14ac:dyDescent="0.3">
      <c r="B100" s="5">
        <v>45341</v>
      </c>
      <c r="C100" s="7">
        <v>1250.9499510000001</v>
      </c>
      <c r="D100" s="9">
        <f t="shared" si="2"/>
        <v>7.7334959403907444E-3</v>
      </c>
      <c r="F100" s="7">
        <v>22212.699218999998</v>
      </c>
      <c r="G100" s="9">
        <f t="shared" si="3"/>
        <v>7.803745166656384E-3</v>
      </c>
    </row>
    <row r="101" spans="2:7" x14ac:dyDescent="0.3">
      <c r="B101" s="5">
        <v>45348</v>
      </c>
      <c r="C101" s="7">
        <v>1267.4499510000001</v>
      </c>
      <c r="D101" s="9">
        <f t="shared" si="2"/>
        <v>1.3189976135184356E-2</v>
      </c>
      <c r="F101" s="7">
        <v>22338.75</v>
      </c>
      <c r="G101" s="9">
        <f t="shared" si="3"/>
        <v>5.6747169606556902E-3</v>
      </c>
    </row>
    <row r="102" spans="2:7" x14ac:dyDescent="0.3">
      <c r="B102" s="5">
        <v>45355</v>
      </c>
      <c r="C102" s="7">
        <v>1234.25</v>
      </c>
      <c r="D102" s="9">
        <f t="shared" si="2"/>
        <v>-2.619428954477121E-2</v>
      </c>
      <c r="F102" s="7">
        <v>22493.550781000002</v>
      </c>
      <c r="G102" s="9">
        <f t="shared" si="3"/>
        <v>6.9296975435062524E-3</v>
      </c>
    </row>
    <row r="103" spans="2:7" x14ac:dyDescent="0.3">
      <c r="B103" s="5">
        <v>45362</v>
      </c>
      <c r="C103" s="7">
        <v>1212.6999510000001</v>
      </c>
      <c r="D103" s="9">
        <f t="shared" si="2"/>
        <v>-1.7460035649179639E-2</v>
      </c>
      <c r="F103" s="7">
        <v>22023.349609000001</v>
      </c>
      <c r="G103" s="9">
        <f t="shared" si="3"/>
        <v>-2.0903821569921877E-2</v>
      </c>
    </row>
    <row r="104" spans="2:7" x14ac:dyDescent="0.3">
      <c r="B104" s="5">
        <v>45369</v>
      </c>
      <c r="C104" s="7">
        <v>1221.650024</v>
      </c>
      <c r="D104" s="9">
        <f t="shared" si="2"/>
        <v>7.3802864365746235E-3</v>
      </c>
      <c r="F104" s="7">
        <v>22096.75</v>
      </c>
      <c r="G104" s="9">
        <f t="shared" si="3"/>
        <v>3.3328441087818739E-3</v>
      </c>
    </row>
    <row r="105" spans="2:7" x14ac:dyDescent="0.3">
      <c r="B105" s="5">
        <v>45376</v>
      </c>
      <c r="C105" s="7">
        <v>1251.8000489999999</v>
      </c>
      <c r="D105" s="9">
        <f t="shared" si="2"/>
        <v>2.4679756401330799E-2</v>
      </c>
      <c r="F105" s="7">
        <v>22326.900390999999</v>
      </c>
      <c r="G105" s="9">
        <f t="shared" si="3"/>
        <v>1.0415576544061889E-2</v>
      </c>
    </row>
    <row r="106" spans="2:7" x14ac:dyDescent="0.3">
      <c r="B106" s="5">
        <v>45383</v>
      </c>
      <c r="C106" s="7">
        <v>1210.099976</v>
      </c>
      <c r="D106" s="9">
        <f t="shared" si="2"/>
        <v>-3.331208768789562E-2</v>
      </c>
      <c r="F106" s="7">
        <v>22513.699218999998</v>
      </c>
      <c r="G106" s="9">
        <f t="shared" si="3"/>
        <v>8.3665365424077098E-3</v>
      </c>
    </row>
    <row r="107" spans="2:7" x14ac:dyDescent="0.3">
      <c r="B107" s="5">
        <v>45390</v>
      </c>
      <c r="C107" s="7">
        <v>1199.75</v>
      </c>
      <c r="D107" s="9">
        <f t="shared" si="2"/>
        <v>-8.5529924843168459E-3</v>
      </c>
      <c r="F107" s="7">
        <v>22519.400390999999</v>
      </c>
      <c r="G107" s="9">
        <f t="shared" si="3"/>
        <v>2.5323124132303754E-4</v>
      </c>
    </row>
    <row r="108" spans="2:7" x14ac:dyDescent="0.3">
      <c r="B108" s="5">
        <v>45397</v>
      </c>
      <c r="C108" s="7">
        <v>1168.849976</v>
      </c>
      <c r="D108" s="9">
        <f t="shared" si="2"/>
        <v>-2.5755385705355294E-2</v>
      </c>
      <c r="F108" s="7">
        <v>22147</v>
      </c>
      <c r="G108" s="9">
        <f t="shared" si="3"/>
        <v>-1.6536869744934735E-2</v>
      </c>
    </row>
    <row r="109" spans="2:7" x14ac:dyDescent="0.3">
      <c r="B109" s="5">
        <v>45404</v>
      </c>
      <c r="C109" s="7">
        <v>1202.5</v>
      </c>
      <c r="D109" s="9">
        <f t="shared" si="2"/>
        <v>2.8789001746106102E-2</v>
      </c>
      <c r="F109" s="7">
        <v>22419.949218999998</v>
      </c>
      <c r="G109" s="9">
        <f t="shared" si="3"/>
        <v>1.2324433060911133E-2</v>
      </c>
    </row>
    <row r="110" spans="2:7" x14ac:dyDescent="0.3">
      <c r="B110" s="5">
        <v>45411</v>
      </c>
      <c r="C110" s="7">
        <v>1251.1999510000001</v>
      </c>
      <c r="D110" s="9">
        <f t="shared" si="2"/>
        <v>4.0498919750519891E-2</v>
      </c>
      <c r="F110" s="7">
        <v>22648.199218999998</v>
      </c>
      <c r="G110" s="9">
        <f t="shared" si="3"/>
        <v>1.0180665342746087E-2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showGridLines="0" workbookViewId="0">
      <selection activeCell="F30" sqref="F30"/>
    </sheetView>
  </sheetViews>
  <sheetFormatPr defaultRowHeight="14.4" x14ac:dyDescent="0.3"/>
  <cols>
    <col min="1" max="1" width="1.88671875" customWidth="1"/>
    <col min="2" max="2" width="20.77734375" bestFit="1" customWidth="1"/>
    <col min="3" max="3" width="11.5546875" bestFit="1" customWidth="1"/>
    <col min="4" max="4" width="7.44140625" bestFit="1" customWidth="1"/>
    <col min="6" max="6" width="11.5546875" bestFit="1" customWidth="1"/>
    <col min="7" max="7" width="7.44140625" bestFit="1" customWidth="1"/>
    <col min="9" max="9" width="17.77734375" bestFit="1" customWidth="1"/>
    <col min="10" max="10" width="4.5546875" bestFit="1" customWidth="1"/>
    <col min="12" max="12" width="17.44140625" bestFit="1" customWidth="1"/>
    <col min="13" max="13" width="12.6640625" bestFit="1" customWidth="1"/>
    <col min="14" max="14" width="13.44140625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.109375" bestFit="1" customWidth="1"/>
  </cols>
  <sheetData>
    <row r="2" spans="2:13" x14ac:dyDescent="0.3">
      <c r="B2" s="1" t="s">
        <v>0</v>
      </c>
    </row>
    <row r="4" spans="2:13" x14ac:dyDescent="0.3">
      <c r="B4" s="54" t="s">
        <v>39</v>
      </c>
      <c r="C4" s="54"/>
      <c r="D4" s="54"/>
      <c r="F4" s="54" t="s">
        <v>5</v>
      </c>
      <c r="G4" s="54"/>
      <c r="I4" s="54" t="s">
        <v>32</v>
      </c>
      <c r="J4" s="54"/>
    </row>
    <row r="5" spans="2:13" x14ac:dyDescent="0.3">
      <c r="B5" s="3" t="s">
        <v>2</v>
      </c>
      <c r="C5" s="4" t="s">
        <v>3</v>
      </c>
      <c r="D5" s="4" t="s">
        <v>4</v>
      </c>
      <c r="F5" s="4" t="s">
        <v>3</v>
      </c>
      <c r="G5" s="4" t="s">
        <v>4</v>
      </c>
    </row>
    <row r="6" spans="2:13" x14ac:dyDescent="0.3">
      <c r="B6" s="5">
        <v>44683</v>
      </c>
      <c r="C6" s="15">
        <v>2083.765625</v>
      </c>
      <c r="F6" s="7">
        <v>16411.25</v>
      </c>
      <c r="I6" t="s">
        <v>72</v>
      </c>
      <c r="J6" s="6">
        <f>M6</f>
        <v>0.49253202290068354</v>
      </c>
      <c r="L6" t="s">
        <v>6</v>
      </c>
      <c r="M6" s="6">
        <f>M25</f>
        <v>0.49253202290068354</v>
      </c>
    </row>
    <row r="7" spans="2:13" x14ac:dyDescent="0.3">
      <c r="B7" s="5">
        <v>44690</v>
      </c>
      <c r="C7" s="15">
        <v>2127.298828</v>
      </c>
      <c r="D7" s="9">
        <f>C7/C6-1</f>
        <v>2.0891602432495215E-2</v>
      </c>
      <c r="F7" s="7">
        <v>15782.150390999999</v>
      </c>
      <c r="G7" s="9">
        <f>F7/F6-1</f>
        <v>-3.8333436453652281E-2</v>
      </c>
      <c r="I7" t="s">
        <v>33</v>
      </c>
      <c r="J7" s="14">
        <v>0.75</v>
      </c>
    </row>
    <row r="8" spans="2:13" x14ac:dyDescent="0.3">
      <c r="B8" s="5">
        <v>44697</v>
      </c>
      <c r="C8" s="15">
        <v>2255.1342770000001</v>
      </c>
      <c r="D8" s="9">
        <f t="shared" ref="D8:D71" si="0">C8/C7-1</f>
        <v>6.009284982316565E-2</v>
      </c>
      <c r="F8" s="7">
        <v>16266.150390999999</v>
      </c>
      <c r="G8" s="9">
        <f t="shared" ref="G8:G71" si="1">F8/F7-1</f>
        <v>3.0667557209187901E-2</v>
      </c>
      <c r="L8" t="s">
        <v>7</v>
      </c>
    </row>
    <row r="9" spans="2:13" ht="15" thickBot="1" x14ac:dyDescent="0.35">
      <c r="B9" s="5">
        <v>44704</v>
      </c>
      <c r="C9" s="15">
        <v>2259.6428219999998</v>
      </c>
      <c r="D9" s="9">
        <f t="shared" si="0"/>
        <v>1.9992357200111499E-3</v>
      </c>
      <c r="F9" s="7">
        <v>16352.450194999999</v>
      </c>
      <c r="G9" s="9">
        <f t="shared" si="1"/>
        <v>5.3054842064996777E-3</v>
      </c>
      <c r="I9" t="s">
        <v>34</v>
      </c>
      <c r="J9">
        <v>1</v>
      </c>
    </row>
    <row r="10" spans="2:13" x14ac:dyDescent="0.3">
      <c r="B10" s="5">
        <v>44711</v>
      </c>
      <c r="C10" s="15">
        <v>2222.1696780000002</v>
      </c>
      <c r="D10" s="9">
        <f t="shared" si="0"/>
        <v>-1.6583658105236432E-2</v>
      </c>
      <c r="F10" s="7">
        <v>16584.300781000002</v>
      </c>
      <c r="G10" s="9">
        <f t="shared" si="1"/>
        <v>1.4178339223494207E-2</v>
      </c>
      <c r="I10" t="s">
        <v>35</v>
      </c>
      <c r="J10" s="14">
        <v>0.25</v>
      </c>
      <c r="L10" s="13" t="s">
        <v>8</v>
      </c>
      <c r="M10" s="13"/>
    </row>
    <row r="11" spans="2:13" x14ac:dyDescent="0.3">
      <c r="B11" s="5">
        <v>44718</v>
      </c>
      <c r="C11" s="15">
        <v>2132.921875</v>
      </c>
      <c r="D11" s="9">
        <f t="shared" si="0"/>
        <v>-4.016246098737386E-2</v>
      </c>
      <c r="F11" s="7">
        <v>16201.799805000001</v>
      </c>
      <c r="G11" s="9">
        <f t="shared" si="1"/>
        <v>-2.3064039964724836E-2</v>
      </c>
      <c r="L11" s="10" t="s">
        <v>9</v>
      </c>
      <c r="M11" s="10">
        <v>0.3091628422797123</v>
      </c>
    </row>
    <row r="12" spans="2:13" x14ac:dyDescent="0.3">
      <c r="B12" s="5">
        <v>44725</v>
      </c>
      <c r="C12" s="15">
        <v>2046.1951899999999</v>
      </c>
      <c r="D12" s="9">
        <f t="shared" si="0"/>
        <v>-4.0660975920648768E-2</v>
      </c>
      <c r="F12" s="7">
        <v>15293.5</v>
      </c>
      <c r="G12" s="9">
        <f t="shared" si="1"/>
        <v>-5.606166079892505E-2</v>
      </c>
      <c r="I12" t="s">
        <v>36</v>
      </c>
      <c r="J12" s="6">
        <f>(J6*J7)+(J9*J10)</f>
        <v>0.6193990171755126</v>
      </c>
      <c r="L12" s="10" t="s">
        <v>10</v>
      </c>
      <c r="M12" s="10">
        <v>9.5581663046470269E-2</v>
      </c>
    </row>
    <row r="13" spans="2:13" x14ac:dyDescent="0.3">
      <c r="B13" s="5">
        <v>44732</v>
      </c>
      <c r="C13" s="15">
        <v>2253.4772950000001</v>
      </c>
      <c r="D13" s="9">
        <f t="shared" si="0"/>
        <v>0.1013012375422504</v>
      </c>
      <c r="F13" s="7">
        <v>15699.25</v>
      </c>
      <c r="G13" s="9">
        <f t="shared" si="1"/>
        <v>2.6530879131657192E-2</v>
      </c>
      <c r="L13" s="10" t="s">
        <v>11</v>
      </c>
      <c r="M13" s="10">
        <v>8.6714816605749395E-2</v>
      </c>
    </row>
    <row r="14" spans="2:13" x14ac:dyDescent="0.3">
      <c r="B14" s="5">
        <v>44739</v>
      </c>
      <c r="C14" s="15">
        <v>2232.399414</v>
      </c>
      <c r="D14" s="9">
        <f t="shared" si="0"/>
        <v>-9.3534916223774189E-3</v>
      </c>
      <c r="F14" s="7">
        <v>15752.049805000001</v>
      </c>
      <c r="G14" s="9">
        <f t="shared" si="1"/>
        <v>3.3632055671448668E-3</v>
      </c>
      <c r="L14" s="10" t="s">
        <v>12</v>
      </c>
      <c r="M14" s="10">
        <v>2.4837534301525004E-2</v>
      </c>
    </row>
    <row r="15" spans="2:13" ht="15" thickBot="1" x14ac:dyDescent="0.35">
      <c r="B15" s="5">
        <v>44746</v>
      </c>
      <c r="C15" s="15">
        <v>2442.2048340000001</v>
      </c>
      <c r="D15" s="9">
        <f t="shared" si="0"/>
        <v>9.3982026103506255E-2</v>
      </c>
      <c r="F15" s="7">
        <v>16220.599609000001</v>
      </c>
      <c r="G15" s="9">
        <f t="shared" si="1"/>
        <v>2.9745322659611828E-2</v>
      </c>
      <c r="L15" s="11" t="s">
        <v>13</v>
      </c>
      <c r="M15" s="11">
        <v>104</v>
      </c>
    </row>
    <row r="16" spans="2:13" x14ac:dyDescent="0.3">
      <c r="B16" s="5">
        <v>44753</v>
      </c>
      <c r="C16" s="15">
        <v>2512.2863769999999</v>
      </c>
      <c r="D16" s="9">
        <f t="shared" si="0"/>
        <v>2.8696013546585242E-2</v>
      </c>
      <c r="F16" s="7">
        <v>16049.200194999999</v>
      </c>
      <c r="G16" s="9">
        <f t="shared" si="1"/>
        <v>-1.0566774233481513E-2</v>
      </c>
    </row>
    <row r="17" spans="2:20" ht="15" thickBot="1" x14ac:dyDescent="0.35">
      <c r="B17" s="5">
        <v>44760</v>
      </c>
      <c r="C17" s="15">
        <v>2582.8088379999999</v>
      </c>
      <c r="D17" s="9">
        <f t="shared" si="0"/>
        <v>2.8071027907341062E-2</v>
      </c>
      <c r="F17" s="7">
        <v>16719.449218999998</v>
      </c>
      <c r="G17" s="9">
        <f t="shared" si="1"/>
        <v>4.1762144895470144E-2</v>
      </c>
      <c r="L17" t="s">
        <v>14</v>
      </c>
    </row>
    <row r="18" spans="2:20" x14ac:dyDescent="0.3">
      <c r="B18" s="5">
        <v>44767</v>
      </c>
      <c r="C18" s="15">
        <v>2579.678711</v>
      </c>
      <c r="D18" s="9">
        <f t="shared" si="0"/>
        <v>-1.2119081187688119E-3</v>
      </c>
      <c r="F18" s="7">
        <v>17158.25</v>
      </c>
      <c r="G18" s="9">
        <f t="shared" si="1"/>
        <v>2.6244930395275645E-2</v>
      </c>
      <c r="L18" s="12"/>
      <c r="M18" s="12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</row>
    <row r="19" spans="2:20" x14ac:dyDescent="0.3">
      <c r="B19" s="5">
        <v>44774</v>
      </c>
      <c r="C19" s="15">
        <v>2587.5034179999998</v>
      </c>
      <c r="D19" s="9">
        <f t="shared" si="0"/>
        <v>3.0332098980521138E-3</v>
      </c>
      <c r="F19" s="7">
        <v>17397.5</v>
      </c>
      <c r="G19" s="9">
        <f t="shared" si="1"/>
        <v>1.3943729692713402E-2</v>
      </c>
      <c r="L19" s="10" t="s">
        <v>15</v>
      </c>
      <c r="M19" s="10">
        <v>1</v>
      </c>
      <c r="N19" s="10">
        <v>6.6500108695573684E-3</v>
      </c>
      <c r="O19" s="10">
        <v>6.6500108695573684E-3</v>
      </c>
      <c r="P19" s="10">
        <v>10.779668249075872</v>
      </c>
      <c r="Q19" s="10">
        <v>1.4062618715993819E-3</v>
      </c>
    </row>
    <row r="20" spans="2:20" x14ac:dyDescent="0.3">
      <c r="B20" s="5">
        <v>44781</v>
      </c>
      <c r="C20" s="15">
        <v>2538.157471</v>
      </c>
      <c r="D20" s="9">
        <f t="shared" si="0"/>
        <v>-1.9070872199327016E-2</v>
      </c>
      <c r="F20" s="7">
        <v>17698.150390999999</v>
      </c>
      <c r="G20" s="9">
        <f t="shared" si="1"/>
        <v>1.7281241040379314E-2</v>
      </c>
      <c r="L20" s="10" t="s">
        <v>16</v>
      </c>
      <c r="M20" s="10">
        <v>102</v>
      </c>
      <c r="N20" s="10">
        <v>6.2924117238301977E-2</v>
      </c>
      <c r="O20" s="10">
        <v>6.1690311017943114E-4</v>
      </c>
      <c r="P20" s="10"/>
      <c r="Q20" s="10"/>
    </row>
    <row r="21" spans="2:20" ht="15" thickBot="1" x14ac:dyDescent="0.35">
      <c r="B21" s="5">
        <v>44788</v>
      </c>
      <c r="C21" s="15">
        <v>2576.8911130000001</v>
      </c>
      <c r="D21" s="9">
        <f t="shared" si="0"/>
        <v>1.5260535424832966E-2</v>
      </c>
      <c r="F21" s="7">
        <v>17758.449218999998</v>
      </c>
      <c r="G21" s="9">
        <f t="shared" si="1"/>
        <v>3.4070694771959342E-3</v>
      </c>
      <c r="L21" s="11" t="s">
        <v>17</v>
      </c>
      <c r="M21" s="11">
        <v>103</v>
      </c>
      <c r="N21" s="11">
        <v>6.9574128107859345E-2</v>
      </c>
      <c r="O21" s="11"/>
      <c r="P21" s="11"/>
      <c r="Q21" s="11"/>
    </row>
    <row r="22" spans="2:20" ht="15" thickBot="1" x14ac:dyDescent="0.35">
      <c r="B22" s="5">
        <v>44795</v>
      </c>
      <c r="C22" s="15">
        <v>2515.2700199999999</v>
      </c>
      <c r="D22" s="9">
        <f t="shared" si="0"/>
        <v>-2.3912959569432957E-2</v>
      </c>
      <c r="F22" s="7">
        <v>17558.900390999999</v>
      </c>
      <c r="G22" s="9">
        <f t="shared" si="1"/>
        <v>-1.1236838619134604E-2</v>
      </c>
    </row>
    <row r="23" spans="2:20" x14ac:dyDescent="0.3">
      <c r="B23" s="5">
        <v>44802</v>
      </c>
      <c r="C23" s="15">
        <v>2546.6184079999998</v>
      </c>
      <c r="D23" s="9">
        <f t="shared" si="0"/>
        <v>1.246322969332736E-2</v>
      </c>
      <c r="F23" s="7">
        <v>17539.449218999998</v>
      </c>
      <c r="G23" s="9">
        <f t="shared" si="1"/>
        <v>-1.1077670905844661E-3</v>
      </c>
      <c r="L23" s="12"/>
      <c r="M23" s="12" t="s">
        <v>24</v>
      </c>
      <c r="N23" s="12" t="s">
        <v>12</v>
      </c>
      <c r="O23" s="12" t="s">
        <v>25</v>
      </c>
      <c r="P23" s="12" t="s">
        <v>26</v>
      </c>
      <c r="Q23" s="12" t="s">
        <v>27</v>
      </c>
      <c r="R23" s="12" t="s">
        <v>28</v>
      </c>
      <c r="S23" s="12" t="s">
        <v>29</v>
      </c>
      <c r="T23" s="12" t="s">
        <v>30</v>
      </c>
    </row>
    <row r="24" spans="2:20" x14ac:dyDescent="0.3">
      <c r="B24" s="5">
        <v>44809</v>
      </c>
      <c r="C24" s="15">
        <v>2532.0444339999999</v>
      </c>
      <c r="D24" s="9">
        <f t="shared" si="0"/>
        <v>-5.7228731066331084E-3</v>
      </c>
      <c r="F24" s="7">
        <v>17833.349609000001</v>
      </c>
      <c r="G24" s="9">
        <f t="shared" si="1"/>
        <v>1.6756534730955508E-2</v>
      </c>
      <c r="L24" s="10" t="s">
        <v>18</v>
      </c>
      <c r="M24" s="10">
        <v>-6.677568389522134E-4</v>
      </c>
      <c r="N24" s="10">
        <v>2.4833770948345583E-3</v>
      </c>
      <c r="O24" s="10">
        <v>-0.26889063297763044</v>
      </c>
      <c r="P24" s="10">
        <v>0.78855697568266536</v>
      </c>
      <c r="Q24" s="10">
        <v>-5.5935235317802227E-3</v>
      </c>
      <c r="R24" s="10">
        <v>4.2580098538757957E-3</v>
      </c>
      <c r="S24" s="10">
        <v>-5.5935235317802227E-3</v>
      </c>
      <c r="T24" s="10">
        <v>4.2580098538757957E-3</v>
      </c>
    </row>
    <row r="25" spans="2:20" ht="15" thickBot="1" x14ac:dyDescent="0.35">
      <c r="B25" s="5">
        <v>44816</v>
      </c>
      <c r="C25" s="15">
        <v>2472.8195799999999</v>
      </c>
      <c r="D25" s="9">
        <f t="shared" si="0"/>
        <v>-2.3390132181226986E-2</v>
      </c>
      <c r="F25" s="7">
        <v>17530.849609000001</v>
      </c>
      <c r="G25" s="9">
        <f t="shared" si="1"/>
        <v>-1.6962601341440453E-2</v>
      </c>
      <c r="L25" s="11" t="s">
        <v>31</v>
      </c>
      <c r="M25" s="11">
        <v>0.49253202290068354</v>
      </c>
      <c r="N25" s="11">
        <v>0.1500139942053629</v>
      </c>
      <c r="O25" s="11">
        <v>3.2832405103915021</v>
      </c>
      <c r="P25" s="11">
        <v>1.4062618715993968E-3</v>
      </c>
      <c r="Q25" s="11">
        <v>0.19497997667626671</v>
      </c>
      <c r="R25" s="11">
        <v>0.79008406912510032</v>
      </c>
      <c r="S25" s="11">
        <v>0.19497997667626671</v>
      </c>
      <c r="T25" s="11">
        <v>0.79008406912510032</v>
      </c>
    </row>
    <row r="26" spans="2:20" x14ac:dyDescent="0.3">
      <c r="B26" s="5">
        <v>44823</v>
      </c>
      <c r="C26" s="15">
        <v>2623.3515630000002</v>
      </c>
      <c r="D26" s="9">
        <f t="shared" si="0"/>
        <v>6.0874632430725217E-2</v>
      </c>
      <c r="F26" s="7">
        <v>17327.349609000001</v>
      </c>
      <c r="G26" s="9">
        <f t="shared" si="1"/>
        <v>-1.1608108251383698E-2</v>
      </c>
    </row>
    <row r="27" spans="2:20" x14ac:dyDescent="0.3">
      <c r="B27" s="5">
        <v>44830</v>
      </c>
      <c r="C27" s="15">
        <v>2637.436279</v>
      </c>
      <c r="D27" s="9">
        <f t="shared" si="0"/>
        <v>5.3689776843683923E-3</v>
      </c>
      <c r="F27" s="7">
        <v>17094.349609000001</v>
      </c>
      <c r="G27" s="9">
        <f t="shared" si="1"/>
        <v>-1.3446949779265527E-2</v>
      </c>
    </row>
    <row r="28" spans="2:20" x14ac:dyDescent="0.3">
      <c r="B28" s="5">
        <v>44837</v>
      </c>
      <c r="C28" s="15">
        <v>2542.8039549999999</v>
      </c>
      <c r="D28" s="9">
        <f t="shared" si="0"/>
        <v>-3.5880420980589744E-2</v>
      </c>
      <c r="F28" s="7">
        <v>17314.650390999999</v>
      </c>
      <c r="G28" s="9">
        <f t="shared" si="1"/>
        <v>1.2887345060733635E-2</v>
      </c>
    </row>
    <row r="29" spans="2:20" x14ac:dyDescent="0.3">
      <c r="B29" s="5">
        <v>44844</v>
      </c>
      <c r="C29" s="15">
        <v>2519.4270019999999</v>
      </c>
      <c r="D29" s="9">
        <f t="shared" si="0"/>
        <v>-9.1933760579666624E-3</v>
      </c>
      <c r="F29" s="7">
        <v>17185.699218999998</v>
      </c>
      <c r="G29" s="9">
        <f t="shared" si="1"/>
        <v>-7.4475180894804094E-3</v>
      </c>
    </row>
    <row r="30" spans="2:20" x14ac:dyDescent="0.3">
      <c r="B30" s="5">
        <v>44851</v>
      </c>
      <c r="C30" s="15">
        <v>2595.8173830000001</v>
      </c>
      <c r="D30" s="9">
        <f t="shared" si="0"/>
        <v>3.032053754260744E-2</v>
      </c>
      <c r="F30" s="7">
        <v>17576.300781000002</v>
      </c>
      <c r="G30" s="9">
        <f t="shared" si="1"/>
        <v>2.2728290366455628E-2</v>
      </c>
    </row>
    <row r="31" spans="2:20" x14ac:dyDescent="0.3">
      <c r="B31" s="5">
        <v>44858</v>
      </c>
      <c r="C31" s="15">
        <v>2469.0051269999999</v>
      </c>
      <c r="D31" s="9">
        <f t="shared" si="0"/>
        <v>-4.8852533629866746E-2</v>
      </c>
      <c r="F31" s="7">
        <v>17786.800781000002</v>
      </c>
      <c r="G31" s="9">
        <f t="shared" si="1"/>
        <v>1.197635399068453E-2</v>
      </c>
    </row>
    <row r="32" spans="2:20" x14ac:dyDescent="0.3">
      <c r="B32" s="5">
        <v>44865</v>
      </c>
      <c r="C32" s="15">
        <v>2465.1904300000001</v>
      </c>
      <c r="D32" s="9">
        <f t="shared" si="0"/>
        <v>-1.5450340537100926E-3</v>
      </c>
      <c r="F32" s="7">
        <v>18117.150390999999</v>
      </c>
      <c r="G32" s="9">
        <f t="shared" si="1"/>
        <v>1.8572739081492262E-2</v>
      </c>
    </row>
    <row r="33" spans="2:7" x14ac:dyDescent="0.3">
      <c r="B33" s="5">
        <v>44872</v>
      </c>
      <c r="C33" s="15">
        <v>2464.6958009999998</v>
      </c>
      <c r="D33" s="9">
        <f t="shared" si="0"/>
        <v>-2.0064535136143924E-4</v>
      </c>
      <c r="F33" s="7">
        <v>18349.699218999998</v>
      </c>
      <c r="G33" s="9">
        <f t="shared" si="1"/>
        <v>1.2835839134808014E-2</v>
      </c>
    </row>
    <row r="34" spans="2:7" x14ac:dyDescent="0.3">
      <c r="B34" s="5">
        <v>44879</v>
      </c>
      <c r="C34" s="15">
        <v>2445.6420899999998</v>
      </c>
      <c r="D34" s="9">
        <f t="shared" si="0"/>
        <v>-7.7306542220217933E-3</v>
      </c>
      <c r="F34" s="7">
        <v>18307.650390999999</v>
      </c>
      <c r="G34" s="9">
        <f t="shared" si="1"/>
        <v>-2.2915268254892762E-3</v>
      </c>
    </row>
    <row r="35" spans="2:7" x14ac:dyDescent="0.3">
      <c r="B35" s="5">
        <v>44886</v>
      </c>
      <c r="C35" s="15">
        <v>2498.5686040000001</v>
      </c>
      <c r="D35" s="9">
        <f t="shared" si="0"/>
        <v>2.1641152733023361E-2</v>
      </c>
      <c r="F35" s="7">
        <v>18512.75</v>
      </c>
      <c r="G35" s="9">
        <f t="shared" si="1"/>
        <v>1.1202945469224623E-2</v>
      </c>
    </row>
    <row r="36" spans="2:7" x14ac:dyDescent="0.3">
      <c r="B36" s="5">
        <v>44893</v>
      </c>
      <c r="C36" s="15">
        <v>2575.0290530000002</v>
      </c>
      <c r="D36" s="9">
        <f t="shared" si="0"/>
        <v>3.0601700860882319E-2</v>
      </c>
      <c r="F36" s="7">
        <v>18696.099609000001</v>
      </c>
      <c r="G36" s="9">
        <f t="shared" si="1"/>
        <v>9.9039639707769744E-3</v>
      </c>
    </row>
    <row r="37" spans="2:7" x14ac:dyDescent="0.3">
      <c r="B37" s="5">
        <v>44900</v>
      </c>
      <c r="C37" s="15">
        <v>2680.536865</v>
      </c>
      <c r="D37" s="9">
        <f t="shared" si="0"/>
        <v>4.0973445280968468E-2</v>
      </c>
      <c r="F37" s="7">
        <v>18496.599609000001</v>
      </c>
      <c r="G37" s="9">
        <f t="shared" si="1"/>
        <v>-1.0670674855838058E-2</v>
      </c>
    </row>
    <row r="38" spans="2:7" x14ac:dyDescent="0.3">
      <c r="B38" s="5">
        <v>44907</v>
      </c>
      <c r="C38" s="15">
        <v>2630.3676759999998</v>
      </c>
      <c r="D38" s="9">
        <f t="shared" si="0"/>
        <v>-1.8716097381484831E-2</v>
      </c>
      <c r="F38" s="7">
        <v>18269</v>
      </c>
      <c r="G38" s="9">
        <f t="shared" si="1"/>
        <v>-1.2304943276668867E-2</v>
      </c>
    </row>
    <row r="39" spans="2:7" x14ac:dyDescent="0.3">
      <c r="B39" s="5">
        <v>44914</v>
      </c>
      <c r="C39" s="15">
        <v>2580.9370119999999</v>
      </c>
      <c r="D39" s="9">
        <f t="shared" si="0"/>
        <v>-1.8792302099442271E-2</v>
      </c>
      <c r="F39" s="7">
        <v>17806.800781000002</v>
      </c>
      <c r="G39" s="9">
        <f t="shared" si="1"/>
        <v>-2.529964524604511E-2</v>
      </c>
    </row>
    <row r="40" spans="2:7" x14ac:dyDescent="0.3">
      <c r="B40" s="5">
        <v>44921</v>
      </c>
      <c r="C40" s="15">
        <v>2521.806885</v>
      </c>
      <c r="D40" s="9">
        <f t="shared" si="0"/>
        <v>-2.2910333233657321E-2</v>
      </c>
      <c r="F40" s="7">
        <v>18105.300781000002</v>
      </c>
      <c r="G40" s="9">
        <f t="shared" si="1"/>
        <v>1.6763258244484991E-2</v>
      </c>
    </row>
    <row r="41" spans="2:7" x14ac:dyDescent="0.3">
      <c r="B41" s="5">
        <v>44928</v>
      </c>
      <c r="C41" s="15">
        <v>2536.9709469999998</v>
      </c>
      <c r="D41" s="9">
        <f t="shared" si="0"/>
        <v>6.0131733679520405E-3</v>
      </c>
      <c r="F41" s="7">
        <v>17859.449218999998</v>
      </c>
      <c r="G41" s="9">
        <f t="shared" si="1"/>
        <v>-1.3578982474458767E-2</v>
      </c>
    </row>
    <row r="42" spans="2:7" x14ac:dyDescent="0.3">
      <c r="B42" s="5">
        <v>44935</v>
      </c>
      <c r="C42" s="15">
        <v>2583.7922359999998</v>
      </c>
      <c r="D42" s="9">
        <f t="shared" si="0"/>
        <v>1.8455587382806504E-2</v>
      </c>
      <c r="F42" s="7">
        <v>17956.599609000001</v>
      </c>
      <c r="G42" s="9">
        <f t="shared" si="1"/>
        <v>5.4397192661825855E-3</v>
      </c>
    </row>
    <row r="43" spans="2:7" x14ac:dyDescent="0.3">
      <c r="B43" s="5">
        <v>44942</v>
      </c>
      <c r="C43" s="15">
        <v>2509.6953130000002</v>
      </c>
      <c r="D43" s="9">
        <f t="shared" si="0"/>
        <v>-2.8677585592063681E-2</v>
      </c>
      <c r="F43" s="7">
        <v>18027.650390999999</v>
      </c>
      <c r="G43" s="9">
        <f t="shared" si="1"/>
        <v>3.9568060516528281E-3</v>
      </c>
    </row>
    <row r="44" spans="2:7" x14ac:dyDescent="0.3">
      <c r="B44" s="5">
        <v>44949</v>
      </c>
      <c r="C44" s="15">
        <v>2572.1240229999999</v>
      </c>
      <c r="D44" s="9">
        <f t="shared" si="0"/>
        <v>2.4875015575247073E-2</v>
      </c>
      <c r="F44" s="7">
        <v>17604.349609000001</v>
      </c>
      <c r="G44" s="9">
        <f t="shared" si="1"/>
        <v>-2.3480640727941093E-2</v>
      </c>
    </row>
    <row r="45" spans="2:7" x14ac:dyDescent="0.3">
      <c r="B45" s="5">
        <v>44956</v>
      </c>
      <c r="C45" s="15">
        <v>2608.163086</v>
      </c>
      <c r="D45" s="9">
        <f t="shared" si="0"/>
        <v>1.401140173558435E-2</v>
      </c>
      <c r="F45" s="7">
        <v>17854.050781000002</v>
      </c>
      <c r="G45" s="9">
        <f t="shared" si="1"/>
        <v>1.4184061186352848E-2</v>
      </c>
    </row>
    <row r="46" spans="2:7" x14ac:dyDescent="0.3">
      <c r="B46" s="5">
        <v>44963</v>
      </c>
      <c r="C46" s="15">
        <v>2538.0048830000001</v>
      </c>
      <c r="D46" s="9">
        <f t="shared" si="0"/>
        <v>-2.6899469353198202E-2</v>
      </c>
      <c r="F46" s="7">
        <v>17856.5</v>
      </c>
      <c r="G46" s="9">
        <f t="shared" si="1"/>
        <v>1.371800175793414E-4</v>
      </c>
    </row>
    <row r="47" spans="2:7" x14ac:dyDescent="0.3">
      <c r="B47" s="5">
        <v>44970</v>
      </c>
      <c r="C47" s="15">
        <v>2476.955078</v>
      </c>
      <c r="D47" s="9">
        <f t="shared" si="0"/>
        <v>-2.4054250410991074E-2</v>
      </c>
      <c r="F47" s="7">
        <v>17944.199218999998</v>
      </c>
      <c r="G47" s="9">
        <f t="shared" si="1"/>
        <v>4.9113330719905424E-3</v>
      </c>
    </row>
    <row r="48" spans="2:7" x14ac:dyDescent="0.3">
      <c r="B48" s="5">
        <v>44977</v>
      </c>
      <c r="C48" s="15">
        <v>2446.1345209999999</v>
      </c>
      <c r="D48" s="9">
        <f t="shared" si="0"/>
        <v>-1.2442921259955164E-2</v>
      </c>
      <c r="F48" s="7">
        <v>17465.800781000002</v>
      </c>
      <c r="G48" s="9">
        <f t="shared" si="1"/>
        <v>-2.6660339208308015E-2</v>
      </c>
    </row>
    <row r="49" spans="2:7" x14ac:dyDescent="0.3">
      <c r="B49" s="5">
        <v>44984</v>
      </c>
      <c r="C49" s="15">
        <v>2433.1367190000001</v>
      </c>
      <c r="D49" s="9">
        <f t="shared" si="0"/>
        <v>-5.3136088340253185E-3</v>
      </c>
      <c r="F49" s="7">
        <v>17594.349609000001</v>
      </c>
      <c r="G49" s="9">
        <f t="shared" si="1"/>
        <v>7.3600305884538031E-3</v>
      </c>
    </row>
    <row r="50" spans="2:7" x14ac:dyDescent="0.3">
      <c r="B50" s="5">
        <v>44991</v>
      </c>
      <c r="C50" s="15">
        <v>2427.671875</v>
      </c>
      <c r="D50" s="9">
        <f t="shared" si="0"/>
        <v>-2.2460077797215039E-3</v>
      </c>
      <c r="F50" s="7">
        <v>17412.900390999999</v>
      </c>
      <c r="G50" s="9">
        <f t="shared" si="1"/>
        <v>-1.0312925571695164E-2</v>
      </c>
    </row>
    <row r="51" spans="2:7" x14ac:dyDescent="0.3">
      <c r="B51" s="5">
        <v>44998</v>
      </c>
      <c r="C51" s="15">
        <v>2409.898193</v>
      </c>
      <c r="D51" s="9">
        <f t="shared" si="0"/>
        <v>-7.3212867780988455E-3</v>
      </c>
      <c r="F51" s="7">
        <v>17100.050781000002</v>
      </c>
      <c r="G51" s="9">
        <f t="shared" si="1"/>
        <v>-1.7966542217268788E-2</v>
      </c>
    </row>
    <row r="52" spans="2:7" x14ac:dyDescent="0.3">
      <c r="B52" s="5">
        <v>45005</v>
      </c>
      <c r="C52" s="15">
        <v>2442.7866210000002</v>
      </c>
      <c r="D52" s="9">
        <f t="shared" si="0"/>
        <v>1.3647227129980344E-2</v>
      </c>
      <c r="F52" s="7">
        <v>16945.050781000002</v>
      </c>
      <c r="G52" s="9">
        <f t="shared" si="1"/>
        <v>-9.0643005675878907E-3</v>
      </c>
    </row>
    <row r="53" spans="2:7" x14ac:dyDescent="0.3">
      <c r="B53" s="5">
        <v>45012</v>
      </c>
      <c r="C53" s="15">
        <v>2521.1179200000001</v>
      </c>
      <c r="D53" s="9">
        <f t="shared" si="0"/>
        <v>3.2066369746176937E-2</v>
      </c>
      <c r="F53" s="7">
        <v>17359.75</v>
      </c>
      <c r="G53" s="9">
        <f t="shared" si="1"/>
        <v>2.4473176525678486E-2</v>
      </c>
    </row>
    <row r="54" spans="2:7" x14ac:dyDescent="0.3">
      <c r="B54" s="5">
        <v>45019</v>
      </c>
      <c r="C54" s="15">
        <v>2525.9426269999999</v>
      </c>
      <c r="D54" s="9">
        <f t="shared" si="0"/>
        <v>1.913717308391405E-3</v>
      </c>
      <c r="F54" s="7">
        <v>17599.150390999999</v>
      </c>
      <c r="G54" s="9">
        <f t="shared" si="1"/>
        <v>1.3790543700226143E-2</v>
      </c>
    </row>
    <row r="55" spans="2:7" x14ac:dyDescent="0.3">
      <c r="B55" s="5">
        <v>45026</v>
      </c>
      <c r="C55" s="15">
        <v>2497.3378910000001</v>
      </c>
      <c r="D55" s="9">
        <f t="shared" si="0"/>
        <v>-1.1324380725928451E-2</v>
      </c>
      <c r="F55" s="7">
        <v>17828</v>
      </c>
      <c r="G55" s="9">
        <f t="shared" si="1"/>
        <v>1.3003446411653519E-2</v>
      </c>
    </row>
    <row r="56" spans="2:7" x14ac:dyDescent="0.3">
      <c r="B56" s="5">
        <v>45033</v>
      </c>
      <c r="C56" s="15">
        <v>2459.673828</v>
      </c>
      <c r="D56" s="9">
        <f t="shared" si="0"/>
        <v>-1.5081684835574483E-2</v>
      </c>
      <c r="F56" s="7">
        <v>17624.050781000002</v>
      </c>
      <c r="G56" s="9">
        <f t="shared" si="1"/>
        <v>-1.1439826060130054E-2</v>
      </c>
    </row>
    <row r="57" spans="2:7" x14ac:dyDescent="0.3">
      <c r="B57" s="5">
        <v>45040</v>
      </c>
      <c r="C57" s="15">
        <v>2419.6467290000001</v>
      </c>
      <c r="D57" s="9">
        <f t="shared" si="0"/>
        <v>-1.6273336140892547E-2</v>
      </c>
      <c r="F57" s="7">
        <v>18065</v>
      </c>
      <c r="G57" s="9">
        <f t="shared" si="1"/>
        <v>2.5019742877464557E-2</v>
      </c>
    </row>
    <row r="58" spans="2:7" x14ac:dyDescent="0.3">
      <c r="B58" s="5">
        <v>45047</v>
      </c>
      <c r="C58" s="15">
        <v>2462.4309079999998</v>
      </c>
      <c r="D58" s="9">
        <f t="shared" si="0"/>
        <v>1.7681994023020842E-2</v>
      </c>
      <c r="F58" s="7">
        <v>18069</v>
      </c>
      <c r="G58" s="9">
        <f t="shared" si="1"/>
        <v>2.2142264046509652E-4</v>
      </c>
    </row>
    <row r="59" spans="2:7" x14ac:dyDescent="0.3">
      <c r="B59" s="5">
        <v>45054</v>
      </c>
      <c r="C59" s="15">
        <v>2583.2014159999999</v>
      </c>
      <c r="D59" s="9">
        <f t="shared" si="0"/>
        <v>4.9045237211585491E-2</v>
      </c>
      <c r="F59" s="7">
        <v>18314.800781000002</v>
      </c>
      <c r="G59" s="9">
        <f t="shared" si="1"/>
        <v>1.3603452376999448E-2</v>
      </c>
    </row>
    <row r="60" spans="2:7" x14ac:dyDescent="0.3">
      <c r="B60" s="5">
        <v>45061</v>
      </c>
      <c r="C60" s="15">
        <v>2600.9748540000001</v>
      </c>
      <c r="D60" s="9">
        <f t="shared" si="0"/>
        <v>6.8803918617859061E-3</v>
      </c>
      <c r="F60" s="7">
        <v>18203.400390999999</v>
      </c>
      <c r="G60" s="9">
        <f t="shared" si="1"/>
        <v>-6.0825335384249168E-3</v>
      </c>
    </row>
    <row r="61" spans="2:7" x14ac:dyDescent="0.3">
      <c r="B61" s="5">
        <v>45068</v>
      </c>
      <c r="C61" s="15">
        <v>2611.7082519999999</v>
      </c>
      <c r="D61" s="9">
        <f t="shared" si="0"/>
        <v>4.1266827257069316E-3</v>
      </c>
      <c r="F61" s="7">
        <v>18499.349609000001</v>
      </c>
      <c r="G61" s="9">
        <f t="shared" si="1"/>
        <v>1.6257908502980811E-2</v>
      </c>
    </row>
    <row r="62" spans="2:7" x14ac:dyDescent="0.3">
      <c r="B62" s="5">
        <v>45075</v>
      </c>
      <c r="C62" s="15">
        <v>2675.0717770000001</v>
      </c>
      <c r="D62" s="9">
        <f t="shared" si="0"/>
        <v>2.4261333535810392E-2</v>
      </c>
      <c r="F62" s="7">
        <v>18534.099609000001</v>
      </c>
      <c r="G62" s="9">
        <f t="shared" si="1"/>
        <v>1.8784444174779757E-3</v>
      </c>
    </row>
    <row r="63" spans="2:7" x14ac:dyDescent="0.3">
      <c r="B63" s="5">
        <v>45082</v>
      </c>
      <c r="C63" s="15">
        <v>2595.8054200000001</v>
      </c>
      <c r="D63" s="9">
        <f t="shared" si="0"/>
        <v>-2.9631487903062692E-2</v>
      </c>
      <c r="F63" s="7">
        <v>18563.400390999999</v>
      </c>
      <c r="G63" s="9">
        <f t="shared" si="1"/>
        <v>1.5809120819534339E-3</v>
      </c>
    </row>
    <row r="64" spans="2:7" x14ac:dyDescent="0.3">
      <c r="B64" s="5">
        <v>45089</v>
      </c>
      <c r="C64" s="15">
        <v>2674.0378420000002</v>
      </c>
      <c r="D64" s="9">
        <f t="shared" si="0"/>
        <v>3.0138014736096785E-2</v>
      </c>
      <c r="F64" s="7">
        <v>18826</v>
      </c>
      <c r="G64" s="9">
        <f t="shared" si="1"/>
        <v>1.4146094113625551E-2</v>
      </c>
    </row>
    <row r="65" spans="2:7" x14ac:dyDescent="0.3">
      <c r="B65" s="5">
        <v>45096</v>
      </c>
      <c r="C65" s="15">
        <v>2601.1228030000002</v>
      </c>
      <c r="D65" s="9">
        <f t="shared" si="0"/>
        <v>-2.7267766317571773E-2</v>
      </c>
      <c r="F65" s="7">
        <v>18665.5</v>
      </c>
      <c r="G65" s="9">
        <f t="shared" si="1"/>
        <v>-8.5254435355359703E-3</v>
      </c>
    </row>
    <row r="66" spans="2:7" x14ac:dyDescent="0.3">
      <c r="B66" s="5">
        <v>45103</v>
      </c>
      <c r="C66" s="15">
        <v>2658.6508789999998</v>
      </c>
      <c r="D66" s="9">
        <f t="shared" si="0"/>
        <v>2.2116632068908793E-2</v>
      </c>
      <c r="F66" s="7">
        <v>19189.050781000002</v>
      </c>
      <c r="G66" s="9">
        <f t="shared" si="1"/>
        <v>2.804911633762841E-2</v>
      </c>
    </row>
    <row r="67" spans="2:7" x14ac:dyDescent="0.3">
      <c r="B67" s="5">
        <v>45110</v>
      </c>
      <c r="C67" s="15">
        <v>2678.4558109999998</v>
      </c>
      <c r="D67" s="9">
        <f t="shared" si="0"/>
        <v>7.4492413262809976E-3</v>
      </c>
      <c r="F67" s="7">
        <v>19331.800781000002</v>
      </c>
      <c r="G67" s="9">
        <f t="shared" si="1"/>
        <v>7.4391381642151533E-3</v>
      </c>
    </row>
    <row r="68" spans="2:7" x14ac:dyDescent="0.3">
      <c r="B68" s="5">
        <v>45117</v>
      </c>
      <c r="C68" s="15">
        <v>2657.4099120000001</v>
      </c>
      <c r="D68" s="9">
        <f t="shared" si="0"/>
        <v>-7.8574747858700666E-3</v>
      </c>
      <c r="F68" s="7">
        <v>19564.5</v>
      </c>
      <c r="G68" s="9">
        <f t="shared" si="1"/>
        <v>1.2037120681933855E-2</v>
      </c>
    </row>
    <row r="69" spans="2:7" x14ac:dyDescent="0.3">
      <c r="B69" s="5">
        <v>45124</v>
      </c>
      <c r="C69" s="15">
        <v>2585.0407709999999</v>
      </c>
      <c r="D69" s="9">
        <f t="shared" si="0"/>
        <v>-2.723296119021934E-2</v>
      </c>
      <c r="F69" s="7">
        <v>19745</v>
      </c>
      <c r="G69" s="9">
        <f t="shared" si="1"/>
        <v>9.225893838329613E-3</v>
      </c>
    </row>
    <row r="70" spans="2:7" x14ac:dyDescent="0.3">
      <c r="B70" s="5">
        <v>45131</v>
      </c>
      <c r="C70" s="15">
        <v>2565.781982</v>
      </c>
      <c r="D70" s="9">
        <f t="shared" si="0"/>
        <v>-7.450091006707793E-3</v>
      </c>
      <c r="F70" s="7">
        <v>19646.050781000002</v>
      </c>
      <c r="G70" s="9">
        <f t="shared" si="1"/>
        <v>-5.0113557356291638E-3</v>
      </c>
    </row>
    <row r="71" spans="2:7" x14ac:dyDescent="0.3">
      <c r="B71" s="5">
        <v>45138</v>
      </c>
      <c r="C71" s="15">
        <v>2527.463135</v>
      </c>
      <c r="D71" s="9">
        <f t="shared" si="0"/>
        <v>-1.4934568591104869E-2</v>
      </c>
      <c r="F71" s="7">
        <v>19517</v>
      </c>
      <c r="G71" s="9">
        <f t="shared" si="1"/>
        <v>-6.568789953694365E-3</v>
      </c>
    </row>
    <row r="72" spans="2:7" x14ac:dyDescent="0.3">
      <c r="B72" s="5">
        <v>45145</v>
      </c>
      <c r="C72" s="15">
        <v>2483.584961</v>
      </c>
      <c r="D72" s="9">
        <f t="shared" ref="D72:D110" si="2">C72/C71-1</f>
        <v>-1.7360559444915435E-2</v>
      </c>
      <c r="F72" s="7">
        <v>19428.300781000002</v>
      </c>
      <c r="G72" s="9">
        <f t="shared" ref="G72:G110" si="3">F72/F71-1</f>
        <v>-4.5447158374749552E-3</v>
      </c>
    </row>
    <row r="73" spans="2:7" x14ac:dyDescent="0.3">
      <c r="B73" s="5">
        <v>45152</v>
      </c>
      <c r="C73" s="15">
        <v>2536.149414</v>
      </c>
      <c r="D73" s="9">
        <f t="shared" si="2"/>
        <v>2.1164749273902439E-2</v>
      </c>
      <c r="F73" s="7">
        <v>19310.150390999999</v>
      </c>
      <c r="G73" s="9">
        <f t="shared" si="3"/>
        <v>-6.0813547891717112E-3</v>
      </c>
    </row>
    <row r="74" spans="2:7" x14ac:dyDescent="0.3">
      <c r="B74" s="5">
        <v>45159</v>
      </c>
      <c r="C74" s="15">
        <v>2544.8852539999998</v>
      </c>
      <c r="D74" s="9">
        <f t="shared" si="2"/>
        <v>3.4445289192255313E-3</v>
      </c>
      <c r="F74" s="7">
        <v>19265.800781000002</v>
      </c>
      <c r="G74" s="9">
        <f t="shared" si="3"/>
        <v>-2.2966993576947203E-3</v>
      </c>
    </row>
    <row r="75" spans="2:7" x14ac:dyDescent="0.3">
      <c r="B75" s="5">
        <v>45166</v>
      </c>
      <c r="C75" s="15">
        <v>2486.5629880000001</v>
      </c>
      <c r="D75" s="9">
        <f t="shared" si="2"/>
        <v>-2.2917444277037569E-2</v>
      </c>
      <c r="F75" s="7">
        <v>19435.300781000002</v>
      </c>
      <c r="G75" s="9">
        <f t="shared" si="3"/>
        <v>8.797973254616176E-3</v>
      </c>
    </row>
    <row r="76" spans="2:7" x14ac:dyDescent="0.3">
      <c r="B76" s="5">
        <v>45173</v>
      </c>
      <c r="C76" s="15">
        <v>2495.4975589999999</v>
      </c>
      <c r="D76" s="9">
        <f t="shared" si="2"/>
        <v>3.5931408305831525E-3</v>
      </c>
      <c r="F76" s="7">
        <v>19819.949218999998</v>
      </c>
      <c r="G76" s="9">
        <f t="shared" si="3"/>
        <v>1.9791226404688889E-2</v>
      </c>
    </row>
    <row r="77" spans="2:7" x14ac:dyDescent="0.3">
      <c r="B77" s="5">
        <v>45180</v>
      </c>
      <c r="C77" s="15">
        <v>2451.7185060000002</v>
      </c>
      <c r="D77" s="9">
        <f t="shared" si="2"/>
        <v>-1.754321611820886E-2</v>
      </c>
      <c r="F77" s="7">
        <v>20192.349609000001</v>
      </c>
      <c r="G77" s="9">
        <f t="shared" si="3"/>
        <v>1.8789169734249711E-2</v>
      </c>
    </row>
    <row r="78" spans="2:7" x14ac:dyDescent="0.3">
      <c r="B78" s="5">
        <v>45187</v>
      </c>
      <c r="C78" s="15">
        <v>2464.375732</v>
      </c>
      <c r="D78" s="9">
        <f t="shared" si="2"/>
        <v>5.1625934906573967E-3</v>
      </c>
      <c r="F78" s="7">
        <v>19674.25</v>
      </c>
      <c r="G78" s="9">
        <f t="shared" si="3"/>
        <v>-2.5658213087251469E-2</v>
      </c>
    </row>
    <row r="79" spans="2:7" x14ac:dyDescent="0.3">
      <c r="B79" s="5">
        <v>45194</v>
      </c>
      <c r="C79" s="15">
        <v>2447.6484380000002</v>
      </c>
      <c r="D79" s="9">
        <f t="shared" si="2"/>
        <v>-6.7876394750991942E-3</v>
      </c>
      <c r="F79" s="7">
        <v>19638.300781000002</v>
      </c>
      <c r="G79" s="9">
        <f t="shared" si="3"/>
        <v>-1.8272218254824502E-3</v>
      </c>
    </row>
    <row r="80" spans="2:7" x14ac:dyDescent="0.3">
      <c r="B80" s="5">
        <v>45201</v>
      </c>
      <c r="C80" s="15">
        <v>2481.2021479999999</v>
      </c>
      <c r="D80" s="9">
        <f t="shared" si="2"/>
        <v>1.3708549593591357E-2</v>
      </c>
      <c r="F80" s="7">
        <v>19653.5</v>
      </c>
      <c r="G80" s="9">
        <f t="shared" si="3"/>
        <v>7.7395794928980521E-4</v>
      </c>
    </row>
    <row r="81" spans="2:7" x14ac:dyDescent="0.3">
      <c r="B81" s="5">
        <v>45208</v>
      </c>
      <c r="C81" s="15">
        <v>2550.7421880000002</v>
      </c>
      <c r="D81" s="9">
        <f t="shared" si="2"/>
        <v>2.8026753102746493E-2</v>
      </c>
      <c r="F81" s="7">
        <v>19751.050781000002</v>
      </c>
      <c r="G81" s="9">
        <f t="shared" si="3"/>
        <v>4.96353224616497E-3</v>
      </c>
    </row>
    <row r="82" spans="2:7" x14ac:dyDescent="0.3">
      <c r="B82" s="5">
        <v>45215</v>
      </c>
      <c r="C82" s="15">
        <v>2476.983154</v>
      </c>
      <c r="D82" s="9">
        <f t="shared" si="2"/>
        <v>-2.891669504938621E-2</v>
      </c>
      <c r="F82" s="7">
        <v>19542.650390999999</v>
      </c>
      <c r="G82" s="9">
        <f t="shared" si="3"/>
        <v>-1.0551357105540893E-2</v>
      </c>
    </row>
    <row r="83" spans="2:7" x14ac:dyDescent="0.3">
      <c r="B83" s="5">
        <v>45222</v>
      </c>
      <c r="C83" s="15">
        <v>2463.97876</v>
      </c>
      <c r="D83" s="9">
        <f t="shared" si="2"/>
        <v>-5.2500938405655173E-3</v>
      </c>
      <c r="F83" s="7">
        <v>19047.25</v>
      </c>
      <c r="G83" s="9">
        <f t="shared" si="3"/>
        <v>-2.5349703396840506E-2</v>
      </c>
    </row>
    <row r="84" spans="2:7" x14ac:dyDescent="0.3">
      <c r="B84" s="5">
        <v>45229</v>
      </c>
      <c r="C84" s="15">
        <v>2490.9804690000001</v>
      </c>
      <c r="D84" s="9">
        <f t="shared" si="2"/>
        <v>1.0958580259839534E-2</v>
      </c>
      <c r="F84" s="7">
        <v>19230.599609000001</v>
      </c>
      <c r="G84" s="9">
        <f t="shared" si="3"/>
        <v>9.6260409770438926E-3</v>
      </c>
    </row>
    <row r="85" spans="2:7" x14ac:dyDescent="0.3">
      <c r="B85" s="5">
        <v>45236</v>
      </c>
      <c r="C85" s="15">
        <v>2486.5500489999999</v>
      </c>
      <c r="D85" s="9">
        <f t="shared" si="2"/>
        <v>-1.7785848002970228E-3</v>
      </c>
      <c r="F85" s="7">
        <v>19425.349609000001</v>
      </c>
      <c r="G85" s="9">
        <f t="shared" si="3"/>
        <v>1.0127089324289962E-2</v>
      </c>
    </row>
    <row r="86" spans="2:7" x14ac:dyDescent="0.3">
      <c r="B86" s="5">
        <v>45243</v>
      </c>
      <c r="C86" s="15">
        <v>2528.8000489999999</v>
      </c>
      <c r="D86" s="9">
        <f t="shared" si="2"/>
        <v>1.6991413471444616E-2</v>
      </c>
      <c r="F86" s="7">
        <v>19731.800781000002</v>
      </c>
      <c r="G86" s="9">
        <f t="shared" si="3"/>
        <v>1.5775838178892609E-2</v>
      </c>
    </row>
    <row r="87" spans="2:7" x14ac:dyDescent="0.3">
      <c r="B87" s="5">
        <v>45250</v>
      </c>
      <c r="C87" s="15">
        <v>2515.1999510000001</v>
      </c>
      <c r="D87" s="9">
        <f t="shared" si="2"/>
        <v>-5.3780835718418851E-3</v>
      </c>
      <c r="F87" s="7">
        <v>19794.699218999998</v>
      </c>
      <c r="G87" s="9">
        <f t="shared" si="3"/>
        <v>3.1876684088845142E-3</v>
      </c>
    </row>
    <row r="88" spans="2:7" x14ac:dyDescent="0.3">
      <c r="B88" s="5">
        <v>45257</v>
      </c>
      <c r="C88" s="15">
        <v>2563.6499020000001</v>
      </c>
      <c r="D88" s="9">
        <f t="shared" si="2"/>
        <v>1.926286257310772E-2</v>
      </c>
      <c r="F88" s="7">
        <v>20267.900390999999</v>
      </c>
      <c r="G88" s="9">
        <f t="shared" si="3"/>
        <v>2.390544896715574E-2</v>
      </c>
    </row>
    <row r="89" spans="2:7" x14ac:dyDescent="0.3">
      <c r="B89" s="5">
        <v>45264</v>
      </c>
      <c r="C89" s="15">
        <v>2522.3000489999999</v>
      </c>
      <c r="D89" s="9">
        <f t="shared" si="2"/>
        <v>-1.6129290106165262E-2</v>
      </c>
      <c r="F89" s="7">
        <v>20969.400390999999</v>
      </c>
      <c r="G89" s="9">
        <f t="shared" si="3"/>
        <v>3.4611379889724736E-2</v>
      </c>
    </row>
    <row r="90" spans="2:7" x14ac:dyDescent="0.3">
      <c r="B90" s="5">
        <v>45271</v>
      </c>
      <c r="C90" s="15">
        <v>2522.8999020000001</v>
      </c>
      <c r="D90" s="9">
        <f t="shared" si="2"/>
        <v>2.3781984234516607E-4</v>
      </c>
      <c r="F90" s="7">
        <v>21456.650390999999</v>
      </c>
      <c r="G90" s="9">
        <f t="shared" si="3"/>
        <v>2.3236239039487572E-2</v>
      </c>
    </row>
    <row r="91" spans="2:7" x14ac:dyDescent="0.3">
      <c r="B91" s="5">
        <v>45278</v>
      </c>
      <c r="C91" s="15">
        <v>2575.6000979999999</v>
      </c>
      <c r="D91" s="9">
        <f t="shared" si="2"/>
        <v>2.0888738375320459E-2</v>
      </c>
      <c r="F91" s="7">
        <v>21349.400390999999</v>
      </c>
      <c r="G91" s="9">
        <f t="shared" si="3"/>
        <v>-4.9984502727874469E-3</v>
      </c>
    </row>
    <row r="92" spans="2:7" x14ac:dyDescent="0.3">
      <c r="B92" s="5">
        <v>45285</v>
      </c>
      <c r="C92" s="15">
        <v>2663.9499510000001</v>
      </c>
      <c r="D92" s="9">
        <f t="shared" si="2"/>
        <v>3.4302628373327648E-2</v>
      </c>
      <c r="F92" s="7">
        <v>21731.400390999999</v>
      </c>
      <c r="G92" s="9">
        <f t="shared" si="3"/>
        <v>1.7892774176507364E-2</v>
      </c>
    </row>
    <row r="93" spans="2:7" x14ac:dyDescent="0.3">
      <c r="B93" s="5">
        <v>45292</v>
      </c>
      <c r="C93" s="15">
        <v>2620.0500489999999</v>
      </c>
      <c r="D93" s="9">
        <f t="shared" si="2"/>
        <v>-1.6479251790567973E-2</v>
      </c>
      <c r="F93" s="7">
        <v>21710.800781000002</v>
      </c>
      <c r="G93" s="9">
        <f t="shared" si="3"/>
        <v>-9.4791912299074799E-4</v>
      </c>
    </row>
    <row r="94" spans="2:7" x14ac:dyDescent="0.3">
      <c r="B94" s="5">
        <v>45299</v>
      </c>
      <c r="C94" s="15">
        <v>2544</v>
      </c>
      <c r="D94" s="9">
        <f t="shared" si="2"/>
        <v>-2.9026181781919069E-2</v>
      </c>
      <c r="F94" s="7">
        <v>21894.550781000002</v>
      </c>
      <c r="G94" s="9">
        <f t="shared" si="3"/>
        <v>8.4635293674109047E-3</v>
      </c>
    </row>
    <row r="95" spans="2:7" x14ac:dyDescent="0.3">
      <c r="B95" s="5">
        <v>45306</v>
      </c>
      <c r="C95" s="15">
        <v>2565.3999020000001</v>
      </c>
      <c r="D95" s="9">
        <f t="shared" si="2"/>
        <v>8.4119111635221344E-3</v>
      </c>
      <c r="F95" s="7">
        <v>21622.400390999999</v>
      </c>
      <c r="G95" s="9">
        <f t="shared" si="3"/>
        <v>-1.2430051327482539E-2</v>
      </c>
    </row>
    <row r="96" spans="2:7" x14ac:dyDescent="0.3">
      <c r="B96" s="5">
        <v>45313</v>
      </c>
      <c r="C96" s="15">
        <v>2428.3000489999999</v>
      </c>
      <c r="D96" s="9">
        <f t="shared" si="2"/>
        <v>-5.3441903109576194E-2</v>
      </c>
      <c r="F96" s="7">
        <v>21352.599609000001</v>
      </c>
      <c r="G96" s="9">
        <f t="shared" si="3"/>
        <v>-1.2477836739731241E-2</v>
      </c>
    </row>
    <row r="97" spans="2:7" x14ac:dyDescent="0.3">
      <c r="B97" s="5">
        <v>45320</v>
      </c>
      <c r="C97" s="15">
        <v>2452.6000979999999</v>
      </c>
      <c r="D97" s="9">
        <f t="shared" si="2"/>
        <v>1.0007020759237317E-2</v>
      </c>
      <c r="F97" s="7">
        <v>21853.800781000002</v>
      </c>
      <c r="G97" s="9">
        <f t="shared" si="3"/>
        <v>2.3472606669810325E-2</v>
      </c>
    </row>
    <row r="98" spans="2:7" x14ac:dyDescent="0.3">
      <c r="B98" s="5">
        <v>45327</v>
      </c>
      <c r="C98" s="15">
        <v>2424.1499020000001</v>
      </c>
      <c r="D98" s="9">
        <f t="shared" si="2"/>
        <v>-1.1600014214791843E-2</v>
      </c>
      <c r="F98" s="7">
        <v>21782.5</v>
      </c>
      <c r="G98" s="9">
        <f t="shared" si="3"/>
        <v>-3.2626261085894059E-3</v>
      </c>
    </row>
    <row r="99" spans="2:7" x14ac:dyDescent="0.3">
      <c r="B99" s="5">
        <v>45334</v>
      </c>
      <c r="C99" s="15">
        <v>2375.25</v>
      </c>
      <c r="D99" s="9">
        <f t="shared" si="2"/>
        <v>-2.0171979447168753E-2</v>
      </c>
      <c r="F99" s="7">
        <v>22040.699218999998</v>
      </c>
      <c r="G99" s="9">
        <f t="shared" si="3"/>
        <v>1.1853516308963474E-2</v>
      </c>
    </row>
    <row r="100" spans="2:7" x14ac:dyDescent="0.3">
      <c r="B100" s="5">
        <v>45341</v>
      </c>
      <c r="C100" s="15">
        <v>2394.1000979999999</v>
      </c>
      <c r="D100" s="9">
        <f t="shared" si="2"/>
        <v>7.936047994947959E-3</v>
      </c>
      <c r="F100" s="7">
        <v>22212.699218999998</v>
      </c>
      <c r="G100" s="9">
        <f t="shared" si="3"/>
        <v>7.803745166656384E-3</v>
      </c>
    </row>
    <row r="101" spans="2:7" x14ac:dyDescent="0.3">
      <c r="B101" s="5">
        <v>45348</v>
      </c>
      <c r="C101" s="15">
        <v>2409.6999510000001</v>
      </c>
      <c r="D101" s="9">
        <f t="shared" si="2"/>
        <v>6.5159568779233901E-3</v>
      </c>
      <c r="F101" s="7">
        <v>22338.75</v>
      </c>
      <c r="G101" s="9">
        <f t="shared" si="3"/>
        <v>5.6747169606556902E-3</v>
      </c>
    </row>
    <row r="102" spans="2:7" x14ac:dyDescent="0.3">
      <c r="B102" s="5">
        <v>45355</v>
      </c>
      <c r="C102" s="15">
        <v>2419.5500489999999</v>
      </c>
      <c r="D102" s="9">
        <f t="shared" si="2"/>
        <v>4.0876865171168841E-3</v>
      </c>
      <c r="F102" s="7">
        <v>22493.550781000002</v>
      </c>
      <c r="G102" s="9">
        <f t="shared" si="3"/>
        <v>6.9296975435062524E-3</v>
      </c>
    </row>
    <row r="103" spans="2:7" x14ac:dyDescent="0.3">
      <c r="B103" s="5">
        <v>45362</v>
      </c>
      <c r="C103" s="15">
        <v>2327.6999510000001</v>
      </c>
      <c r="D103" s="9">
        <f t="shared" si="2"/>
        <v>-3.7961644165187436E-2</v>
      </c>
      <c r="F103" s="7">
        <v>22023.349609000001</v>
      </c>
      <c r="G103" s="9">
        <f t="shared" si="3"/>
        <v>-2.0903821569921877E-2</v>
      </c>
    </row>
    <row r="104" spans="2:7" x14ac:dyDescent="0.3">
      <c r="B104" s="5">
        <v>45369</v>
      </c>
      <c r="C104" s="15">
        <v>2256.5500489999999</v>
      </c>
      <c r="D104" s="9">
        <f t="shared" si="2"/>
        <v>-3.0566612320214848E-2</v>
      </c>
      <c r="F104" s="7">
        <v>22096.75</v>
      </c>
      <c r="G104" s="9">
        <f t="shared" si="3"/>
        <v>3.3328441087818739E-3</v>
      </c>
    </row>
    <row r="105" spans="2:7" x14ac:dyDescent="0.3">
      <c r="B105" s="5">
        <v>45376</v>
      </c>
      <c r="C105" s="15">
        <v>2264.3500979999999</v>
      </c>
      <c r="D105" s="9">
        <f t="shared" si="2"/>
        <v>3.4566257475461271E-3</v>
      </c>
      <c r="F105" s="7">
        <v>22326.900390999999</v>
      </c>
      <c r="G105" s="9">
        <f t="shared" si="3"/>
        <v>1.0415576544061889E-2</v>
      </c>
    </row>
    <row r="106" spans="2:7" x14ac:dyDescent="0.3">
      <c r="B106" s="5">
        <v>45383</v>
      </c>
      <c r="C106" s="15">
        <v>2266.9499510000001</v>
      </c>
      <c r="D106" s="9">
        <f t="shared" si="2"/>
        <v>1.1481674155848776E-3</v>
      </c>
      <c r="F106" s="7">
        <v>22513.699218999998</v>
      </c>
      <c r="G106" s="9">
        <f t="shared" si="3"/>
        <v>8.3665365424077098E-3</v>
      </c>
    </row>
    <row r="107" spans="2:7" x14ac:dyDescent="0.3">
      <c r="B107" s="5">
        <v>45390</v>
      </c>
      <c r="C107" s="15">
        <v>2232.3000489999999</v>
      </c>
      <c r="D107" s="9">
        <f t="shared" si="2"/>
        <v>-1.5284811199610004E-2</v>
      </c>
      <c r="F107" s="7">
        <v>22519.400390999999</v>
      </c>
      <c r="G107" s="9">
        <f t="shared" si="3"/>
        <v>2.5323124132303754E-4</v>
      </c>
    </row>
    <row r="108" spans="2:7" x14ac:dyDescent="0.3">
      <c r="B108" s="5">
        <v>45397</v>
      </c>
      <c r="C108" s="15">
        <v>2231.6000979999999</v>
      </c>
      <c r="D108" s="9">
        <f t="shared" si="2"/>
        <v>-3.1355596677673514E-4</v>
      </c>
      <c r="F108" s="7">
        <v>22147</v>
      </c>
      <c r="G108" s="9">
        <f t="shared" si="3"/>
        <v>-1.6536869744934735E-2</v>
      </c>
    </row>
    <row r="109" spans="2:7" x14ac:dyDescent="0.3">
      <c r="B109" s="5">
        <v>45404</v>
      </c>
      <c r="C109" s="15">
        <v>2222.6499020000001</v>
      </c>
      <c r="D109" s="9">
        <f t="shared" si="2"/>
        <v>-4.0106630251635078E-3</v>
      </c>
      <c r="F109" s="7">
        <v>22419.949218999998</v>
      </c>
      <c r="G109" s="9">
        <f t="shared" si="3"/>
        <v>1.2324433060911133E-2</v>
      </c>
    </row>
    <row r="110" spans="2:7" x14ac:dyDescent="0.3">
      <c r="B110" s="5">
        <v>45411</v>
      </c>
      <c r="C110" s="15">
        <v>2217.0500489999999</v>
      </c>
      <c r="D110" s="9">
        <f t="shared" si="2"/>
        <v>-2.5194489671815923E-3</v>
      </c>
      <c r="F110" s="7">
        <v>22648.199218999998</v>
      </c>
      <c r="G110" s="9">
        <f t="shared" si="3"/>
        <v>1.0180665342746087E-2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showGridLines="0" workbookViewId="0">
      <selection activeCell="I6" sqref="I6"/>
    </sheetView>
  </sheetViews>
  <sheetFormatPr defaultRowHeight="14.4" x14ac:dyDescent="0.3"/>
  <cols>
    <col min="1" max="1" width="1.88671875" customWidth="1"/>
    <col min="2" max="2" width="14.33203125" bestFit="1" customWidth="1"/>
    <col min="3" max="3" width="11.5546875" bestFit="1" customWidth="1"/>
    <col min="4" max="4" width="7.44140625" bestFit="1" customWidth="1"/>
    <col min="6" max="6" width="11.5546875" bestFit="1" customWidth="1"/>
    <col min="7" max="7" width="7.44140625" bestFit="1" customWidth="1"/>
    <col min="9" max="9" width="17.77734375" bestFit="1" customWidth="1"/>
    <col min="10" max="10" width="4.5546875" bestFit="1" customWidth="1"/>
    <col min="12" max="12" width="17.44140625" bestFit="1" customWidth="1"/>
    <col min="13" max="13" width="12" bestFit="1" customWidth="1"/>
    <col min="14" max="14" width="13.44140625" bestFit="1" customWidth="1"/>
    <col min="15" max="16" width="12" bestFit="1" customWidth="1"/>
    <col min="17" max="17" width="12.44140625" bestFit="1" customWidth="1"/>
    <col min="18" max="18" width="12" bestFit="1" customWidth="1"/>
    <col min="19" max="20" width="12.109375" bestFit="1" customWidth="1"/>
  </cols>
  <sheetData>
    <row r="2" spans="2:13" x14ac:dyDescent="0.3">
      <c r="B2" s="1" t="s">
        <v>0</v>
      </c>
    </row>
    <row r="4" spans="2:13" x14ac:dyDescent="0.3">
      <c r="B4" s="54" t="s">
        <v>40</v>
      </c>
      <c r="C4" s="54"/>
      <c r="D4" s="54"/>
      <c r="F4" s="54" t="s">
        <v>5</v>
      </c>
      <c r="G4" s="54"/>
      <c r="I4" s="54" t="s">
        <v>32</v>
      </c>
      <c r="J4" s="54"/>
    </row>
    <row r="5" spans="2:13" x14ac:dyDescent="0.3">
      <c r="B5" s="3" t="s">
        <v>2</v>
      </c>
      <c r="C5" s="4" t="s">
        <v>3</v>
      </c>
      <c r="D5" s="4" t="s">
        <v>4</v>
      </c>
      <c r="F5" s="4" t="s">
        <v>3</v>
      </c>
      <c r="G5" s="4" t="s">
        <v>4</v>
      </c>
    </row>
    <row r="6" spans="2:13" x14ac:dyDescent="0.3">
      <c r="B6" s="5">
        <v>44683</v>
      </c>
      <c r="C6" s="7">
        <v>1666.656982</v>
      </c>
      <c r="F6" s="7">
        <v>16411.25</v>
      </c>
      <c r="I6" t="s">
        <v>72</v>
      </c>
      <c r="J6" s="6">
        <f>M6</f>
        <v>0.38667555634015921</v>
      </c>
      <c r="L6" t="s">
        <v>6</v>
      </c>
      <c r="M6" s="6">
        <f>M25</f>
        <v>0.38667555634015921</v>
      </c>
    </row>
    <row r="7" spans="2:13" x14ac:dyDescent="0.3">
      <c r="B7" s="5">
        <v>44690</v>
      </c>
      <c r="C7" s="7">
        <v>1608.553467</v>
      </c>
      <c r="D7" s="9">
        <f>C7/C6-1</f>
        <v>-3.486231157792008E-2</v>
      </c>
      <c r="F7" s="7">
        <v>15782.150390999999</v>
      </c>
      <c r="G7" s="9">
        <f>F7/F6-1</f>
        <v>-3.8333436453652281E-2</v>
      </c>
      <c r="I7" t="s">
        <v>33</v>
      </c>
      <c r="J7" s="14">
        <v>0.75</v>
      </c>
    </row>
    <row r="8" spans="2:13" x14ac:dyDescent="0.3">
      <c r="B8" s="5">
        <v>44697</v>
      </c>
      <c r="C8" s="7">
        <v>1653.570068</v>
      </c>
      <c r="D8" s="9">
        <f t="shared" ref="D8:D71" si="0">C8/C7-1</f>
        <v>2.7985766046034755E-2</v>
      </c>
      <c r="F8" s="7">
        <v>16266.150390999999</v>
      </c>
      <c r="G8" s="9">
        <f t="shared" ref="G8:G71" si="1">F8/F7-1</f>
        <v>3.0667557209187901E-2</v>
      </c>
      <c r="L8" t="s">
        <v>7</v>
      </c>
    </row>
    <row r="9" spans="2:13" ht="15" thickBot="1" x14ac:dyDescent="0.35">
      <c r="B9" s="5">
        <v>44704</v>
      </c>
      <c r="C9" s="7">
        <v>1729.967529</v>
      </c>
      <c r="D9" s="9">
        <f t="shared" si="0"/>
        <v>4.620152630871166E-2</v>
      </c>
      <c r="F9" s="7">
        <v>16352.450194999999</v>
      </c>
      <c r="G9" s="9">
        <f t="shared" si="1"/>
        <v>5.3054842064996777E-3</v>
      </c>
      <c r="I9" t="s">
        <v>34</v>
      </c>
      <c r="J9">
        <v>1</v>
      </c>
    </row>
    <row r="10" spans="2:13" x14ac:dyDescent="0.3">
      <c r="B10" s="5">
        <v>44711</v>
      </c>
      <c r="C10" s="7">
        <v>1683.8720699999999</v>
      </c>
      <c r="D10" s="9">
        <f t="shared" si="0"/>
        <v>-2.6645274103292205E-2</v>
      </c>
      <c r="F10" s="7">
        <v>16584.300781000002</v>
      </c>
      <c r="G10" s="9">
        <f t="shared" si="1"/>
        <v>1.4178339223494207E-2</v>
      </c>
      <c r="I10" t="s">
        <v>35</v>
      </c>
      <c r="J10" s="14">
        <v>0.25</v>
      </c>
      <c r="L10" s="13" t="s">
        <v>8</v>
      </c>
      <c r="M10" s="13"/>
    </row>
    <row r="11" spans="2:13" x14ac:dyDescent="0.3">
      <c r="B11" s="5">
        <v>44718</v>
      </c>
      <c r="C11" s="7">
        <v>1645.028687</v>
      </c>
      <c r="D11" s="9">
        <f t="shared" si="0"/>
        <v>-2.3067894344253825E-2</v>
      </c>
      <c r="F11" s="7">
        <v>16201.799805000001</v>
      </c>
      <c r="G11" s="9">
        <f t="shared" si="1"/>
        <v>-2.3064039964724836E-2</v>
      </c>
      <c r="L11" s="10" t="s">
        <v>9</v>
      </c>
      <c r="M11" s="10">
        <v>0.27510336649623912</v>
      </c>
    </row>
    <row r="12" spans="2:13" x14ac:dyDescent="0.3">
      <c r="B12" s="5">
        <v>44725</v>
      </c>
      <c r="C12" s="7">
        <v>1632.0351559999999</v>
      </c>
      <c r="D12" s="9">
        <f t="shared" si="0"/>
        <v>-7.8986652954339265E-3</v>
      </c>
      <c r="F12" s="7">
        <v>15293.5</v>
      </c>
      <c r="G12" s="9">
        <f t="shared" si="1"/>
        <v>-5.606166079892505E-2</v>
      </c>
      <c r="I12" t="s">
        <v>36</v>
      </c>
      <c r="J12" s="6">
        <f>(J6*J7)+(J9*J10)</f>
        <v>0.54000666725511937</v>
      </c>
      <c r="L12" s="10" t="s">
        <v>10</v>
      </c>
      <c r="M12" s="10">
        <v>7.5681862257564056E-2</v>
      </c>
    </row>
    <row r="13" spans="2:13" x14ac:dyDescent="0.3">
      <c r="B13" s="5">
        <v>44732</v>
      </c>
      <c r="C13" s="7">
        <v>1689.8199460000001</v>
      </c>
      <c r="D13" s="9">
        <f t="shared" si="0"/>
        <v>3.5406584096893123E-2</v>
      </c>
      <c r="F13" s="7">
        <v>15699.25</v>
      </c>
      <c r="G13" s="9">
        <f t="shared" si="1"/>
        <v>2.6530879131657192E-2</v>
      </c>
      <c r="L13" s="10" t="s">
        <v>11</v>
      </c>
      <c r="M13" s="10">
        <v>6.6619919730677421E-2</v>
      </c>
    </row>
    <row r="14" spans="2:13" x14ac:dyDescent="0.3">
      <c r="B14" s="5">
        <v>44739</v>
      </c>
      <c r="C14" s="7">
        <v>1745.0694579999999</v>
      </c>
      <c r="D14" s="9">
        <f t="shared" si="0"/>
        <v>3.269550234081553E-2</v>
      </c>
      <c r="F14" s="7">
        <v>15752.049805000001</v>
      </c>
      <c r="G14" s="9">
        <f t="shared" si="1"/>
        <v>3.3632055671448668E-3</v>
      </c>
      <c r="L14" s="10" t="s">
        <v>12</v>
      </c>
      <c r="M14" s="10">
        <v>2.2153286860124591E-2</v>
      </c>
    </row>
    <row r="15" spans="2:13" ht="15" thickBot="1" x14ac:dyDescent="0.35">
      <c r="B15" s="5">
        <v>44746</v>
      </c>
      <c r="C15" s="7">
        <v>1806.271851</v>
      </c>
      <c r="D15" s="9">
        <f t="shared" si="0"/>
        <v>3.507160859381675E-2</v>
      </c>
      <c r="F15" s="7">
        <v>16220.599609000001</v>
      </c>
      <c r="G15" s="9">
        <f t="shared" si="1"/>
        <v>2.9745322659611828E-2</v>
      </c>
      <c r="L15" s="11" t="s">
        <v>13</v>
      </c>
      <c r="M15" s="11">
        <v>104</v>
      </c>
    </row>
    <row r="16" spans="2:13" x14ac:dyDescent="0.3">
      <c r="B16" s="5">
        <v>44753</v>
      </c>
      <c r="C16" s="7">
        <v>1840.825073</v>
      </c>
      <c r="D16" s="9">
        <f t="shared" si="0"/>
        <v>1.9129580068952823E-2</v>
      </c>
      <c r="F16" s="7">
        <v>16049.200194999999</v>
      </c>
      <c r="G16" s="9">
        <f t="shared" si="1"/>
        <v>-1.0566774233481513E-2</v>
      </c>
    </row>
    <row r="17" spans="2:20" ht="15" thickBot="1" x14ac:dyDescent="0.35">
      <c r="B17" s="5">
        <v>44760</v>
      </c>
      <c r="C17" s="7">
        <v>1862.1492920000001</v>
      </c>
      <c r="D17" s="9">
        <f t="shared" si="0"/>
        <v>1.1584055059206566E-2</v>
      </c>
      <c r="F17" s="7">
        <v>16719.449218999998</v>
      </c>
      <c r="G17" s="9">
        <f t="shared" si="1"/>
        <v>4.1762144895470144E-2</v>
      </c>
      <c r="L17" t="s">
        <v>14</v>
      </c>
    </row>
    <row r="18" spans="2:20" x14ac:dyDescent="0.3">
      <c r="B18" s="5">
        <v>44767</v>
      </c>
      <c r="C18" s="7">
        <v>1898.44812</v>
      </c>
      <c r="D18" s="9">
        <f t="shared" si="0"/>
        <v>1.9492974143342723E-2</v>
      </c>
      <c r="F18" s="7">
        <v>17158.25</v>
      </c>
      <c r="G18" s="9">
        <f t="shared" si="1"/>
        <v>2.6244930395275645E-2</v>
      </c>
      <c r="L18" s="12"/>
      <c r="M18" s="12" t="s">
        <v>19</v>
      </c>
      <c r="N18" s="12" t="s">
        <v>20</v>
      </c>
      <c r="O18" s="12" t="s">
        <v>21</v>
      </c>
      <c r="P18" s="12" t="s">
        <v>22</v>
      </c>
      <c r="Q18" s="12" t="s">
        <v>23</v>
      </c>
    </row>
    <row r="19" spans="2:20" x14ac:dyDescent="0.3">
      <c r="B19" s="5">
        <v>44774</v>
      </c>
      <c r="C19" s="7">
        <v>1953.599731</v>
      </c>
      <c r="D19" s="9">
        <f t="shared" si="0"/>
        <v>2.9050891841068571E-2</v>
      </c>
      <c r="F19" s="7">
        <v>17397.5</v>
      </c>
      <c r="G19" s="9">
        <f t="shared" si="1"/>
        <v>1.3943729692713402E-2</v>
      </c>
      <c r="L19" s="10" t="s">
        <v>15</v>
      </c>
      <c r="M19" s="10">
        <v>1</v>
      </c>
      <c r="N19" s="10">
        <v>4.0987067673607797E-3</v>
      </c>
      <c r="O19" s="10">
        <v>4.0987067673607797E-3</v>
      </c>
      <c r="P19" s="10">
        <v>8.3516157858005915</v>
      </c>
      <c r="Q19" s="10">
        <v>4.7080612936963107E-3</v>
      </c>
    </row>
    <row r="20" spans="2:20" x14ac:dyDescent="0.3">
      <c r="B20" s="5">
        <v>44781</v>
      </c>
      <c r="C20" s="7">
        <v>1916.50647</v>
      </c>
      <c r="D20" s="9">
        <f t="shared" si="0"/>
        <v>-1.8987134575931153E-2</v>
      </c>
      <c r="F20" s="7">
        <v>17698.150390999999</v>
      </c>
      <c r="G20" s="9">
        <f t="shared" si="1"/>
        <v>1.7281241040379314E-2</v>
      </c>
      <c r="L20" s="10" t="s">
        <v>16</v>
      </c>
      <c r="M20" s="10">
        <v>102</v>
      </c>
      <c r="N20" s="10">
        <v>5.0058348108110821E-2</v>
      </c>
      <c r="O20" s="10">
        <v>4.9076811870696888E-4</v>
      </c>
      <c r="P20" s="10"/>
      <c r="Q20" s="10"/>
    </row>
    <row r="21" spans="2:20" ht="15" thickBot="1" x14ac:dyDescent="0.35">
      <c r="B21" s="5">
        <v>44788</v>
      </c>
      <c r="C21" s="7">
        <v>1906.4696039999999</v>
      </c>
      <c r="D21" s="9">
        <f t="shared" si="0"/>
        <v>-5.2370634574482322E-3</v>
      </c>
      <c r="F21" s="7">
        <v>17758.449218999998</v>
      </c>
      <c r="G21" s="9">
        <f t="shared" si="1"/>
        <v>3.4070694771959342E-3</v>
      </c>
      <c r="L21" s="11" t="s">
        <v>17</v>
      </c>
      <c r="M21" s="11">
        <v>103</v>
      </c>
      <c r="N21" s="11">
        <v>5.4157054875471601E-2</v>
      </c>
      <c r="O21" s="11"/>
      <c r="P21" s="11"/>
      <c r="Q21" s="11"/>
    </row>
    <row r="22" spans="2:20" ht="15" thickBot="1" x14ac:dyDescent="0.35">
      <c r="B22" s="5">
        <v>44795</v>
      </c>
      <c r="C22" s="7">
        <v>1915.0211179999999</v>
      </c>
      <c r="D22" s="9">
        <f t="shared" si="0"/>
        <v>4.4855233894407487E-3</v>
      </c>
      <c r="F22" s="7">
        <v>17558.900390999999</v>
      </c>
      <c r="G22" s="9">
        <f t="shared" si="1"/>
        <v>-1.1236838619134604E-2</v>
      </c>
    </row>
    <row r="23" spans="2:20" x14ac:dyDescent="0.3">
      <c r="B23" s="5">
        <v>44802</v>
      </c>
      <c r="C23" s="7">
        <v>1918.3256839999999</v>
      </c>
      <c r="D23" s="9">
        <f t="shared" si="0"/>
        <v>1.7256029027248321E-3</v>
      </c>
      <c r="F23" s="7">
        <v>17539.449218999998</v>
      </c>
      <c r="G23" s="9">
        <f t="shared" si="1"/>
        <v>-1.1077670905844661E-3</v>
      </c>
      <c r="L23" s="12"/>
      <c r="M23" s="12" t="s">
        <v>24</v>
      </c>
      <c r="N23" s="12" t="s">
        <v>12</v>
      </c>
      <c r="O23" s="12" t="s">
        <v>25</v>
      </c>
      <c r="P23" s="12" t="s">
        <v>26</v>
      </c>
      <c r="Q23" s="12" t="s">
        <v>27</v>
      </c>
      <c r="R23" s="12" t="s">
        <v>28</v>
      </c>
      <c r="S23" s="12" t="s">
        <v>29</v>
      </c>
      <c r="T23" s="12" t="s">
        <v>30</v>
      </c>
    </row>
    <row r="24" spans="2:20" x14ac:dyDescent="0.3">
      <c r="B24" s="5">
        <v>44809</v>
      </c>
      <c r="C24" s="7">
        <v>1868.258789</v>
      </c>
      <c r="D24" s="9">
        <f t="shared" si="0"/>
        <v>-2.6099267406774707E-2</v>
      </c>
      <c r="F24" s="7">
        <v>17833.349609000001</v>
      </c>
      <c r="G24" s="9">
        <f t="shared" si="1"/>
        <v>1.6756534730955508E-2</v>
      </c>
      <c r="L24" s="10" t="s">
        <v>18</v>
      </c>
      <c r="M24" s="10">
        <v>2.7424178617653735E-3</v>
      </c>
      <c r="N24" s="10">
        <v>2.2149930220873386E-3</v>
      </c>
      <c r="O24" s="10">
        <v>1.2381158019093923</v>
      </c>
      <c r="P24" s="10">
        <v>0.21851528119310848</v>
      </c>
      <c r="Q24" s="10">
        <v>-1.6510102952947297E-3</v>
      </c>
      <c r="R24" s="10">
        <v>7.1358460188254771E-3</v>
      </c>
      <c r="S24" s="10">
        <v>-1.6510102952947297E-3</v>
      </c>
      <c r="T24" s="10">
        <v>7.1358460188254771E-3</v>
      </c>
    </row>
    <row r="25" spans="2:20" ht="15" thickBot="1" x14ac:dyDescent="0.35">
      <c r="B25" s="5">
        <v>44816</v>
      </c>
      <c r="C25" s="7">
        <v>1804.805908</v>
      </c>
      <c r="D25" s="9">
        <f t="shared" si="0"/>
        <v>-3.3963646457118246E-2</v>
      </c>
      <c r="F25" s="7">
        <v>17530.849609000001</v>
      </c>
      <c r="G25" s="9">
        <f t="shared" si="1"/>
        <v>-1.6962601341440453E-2</v>
      </c>
      <c r="L25" s="11" t="s">
        <v>31</v>
      </c>
      <c r="M25" s="11">
        <v>0.38667555634015921</v>
      </c>
      <c r="N25" s="11">
        <v>0.13380164900106145</v>
      </c>
      <c r="O25" s="11">
        <v>2.8899162247028189</v>
      </c>
      <c r="P25" s="11">
        <v>4.7080612936963107E-3</v>
      </c>
      <c r="Q25" s="11">
        <v>0.12128061995865896</v>
      </c>
      <c r="R25" s="11">
        <v>0.6520704927216594</v>
      </c>
      <c r="S25" s="11">
        <v>0.12128061995865896</v>
      </c>
      <c r="T25" s="11">
        <v>0.6520704927216594</v>
      </c>
    </row>
    <row r="26" spans="2:20" x14ac:dyDescent="0.3">
      <c r="B26" s="5">
        <v>44823</v>
      </c>
      <c r="C26" s="7">
        <v>1813.7982179999999</v>
      </c>
      <c r="D26" s="9">
        <f t="shared" si="0"/>
        <v>4.9824249577976598E-3</v>
      </c>
      <c r="F26" s="7">
        <v>17327.349609000001</v>
      </c>
      <c r="G26" s="9">
        <f t="shared" si="1"/>
        <v>-1.1608108251383698E-2</v>
      </c>
    </row>
    <row r="27" spans="2:20" x14ac:dyDescent="0.3">
      <c r="B27" s="5">
        <v>44830</v>
      </c>
      <c r="C27" s="7">
        <v>1877.4326169999999</v>
      </c>
      <c r="D27" s="9">
        <f t="shared" si="0"/>
        <v>3.5083505082592392E-2</v>
      </c>
      <c r="F27" s="7">
        <v>17094.349609000001</v>
      </c>
      <c r="G27" s="9">
        <f t="shared" si="1"/>
        <v>-1.3446949779265527E-2</v>
      </c>
    </row>
    <row r="28" spans="2:20" x14ac:dyDescent="0.3">
      <c r="B28" s="5">
        <v>44837</v>
      </c>
      <c r="C28" s="7">
        <v>1894.7116699999999</v>
      </c>
      <c r="D28" s="9">
        <f t="shared" si="0"/>
        <v>9.2035542812773929E-3</v>
      </c>
      <c r="F28" s="7">
        <v>17314.650390999999</v>
      </c>
      <c r="G28" s="9">
        <f t="shared" si="1"/>
        <v>1.2887345060733635E-2</v>
      </c>
    </row>
    <row r="29" spans="2:20" x14ac:dyDescent="0.3">
      <c r="B29" s="5">
        <v>44844</v>
      </c>
      <c r="C29" s="7">
        <v>1856.172241</v>
      </c>
      <c r="D29" s="9">
        <f t="shared" si="0"/>
        <v>-2.0340524423961504E-2</v>
      </c>
      <c r="F29" s="7">
        <v>17185.699218999998</v>
      </c>
      <c r="G29" s="9">
        <f t="shared" si="1"/>
        <v>-7.4475180894804094E-3</v>
      </c>
    </row>
    <row r="30" spans="2:20" x14ac:dyDescent="0.3">
      <c r="B30" s="5">
        <v>44851</v>
      </c>
      <c r="C30" s="7">
        <v>1990.2220460000001</v>
      </c>
      <c r="D30" s="9">
        <f t="shared" si="0"/>
        <v>7.221840842085947E-2</v>
      </c>
      <c r="F30" s="7">
        <v>17576.300781000002</v>
      </c>
      <c r="G30" s="9">
        <f t="shared" si="1"/>
        <v>2.2728290366455628E-2</v>
      </c>
    </row>
    <row r="31" spans="2:20" x14ac:dyDescent="0.3">
      <c r="B31" s="5">
        <v>44858</v>
      </c>
      <c r="C31" s="7">
        <v>1988.9960940000001</v>
      </c>
      <c r="D31" s="9">
        <f t="shared" si="0"/>
        <v>-6.1598754895919594E-4</v>
      </c>
      <c r="F31" s="7">
        <v>17786.800781000002</v>
      </c>
      <c r="G31" s="9">
        <f t="shared" si="1"/>
        <v>1.197635399068453E-2</v>
      </c>
    </row>
    <row r="32" spans="2:20" x14ac:dyDescent="0.3">
      <c r="B32" s="5">
        <v>44865</v>
      </c>
      <c r="C32" s="7">
        <v>2003.0047609999999</v>
      </c>
      <c r="D32" s="9">
        <f t="shared" si="0"/>
        <v>7.0430842183442088E-3</v>
      </c>
      <c r="F32" s="7">
        <v>18117.150390999999</v>
      </c>
      <c r="G32" s="9">
        <f t="shared" si="1"/>
        <v>1.8572739081492262E-2</v>
      </c>
    </row>
    <row r="33" spans="2:7" x14ac:dyDescent="0.3">
      <c r="B33" s="5">
        <v>44872</v>
      </c>
      <c r="C33" s="7">
        <v>2004.7847899999999</v>
      </c>
      <c r="D33" s="9">
        <f t="shared" si="0"/>
        <v>8.8867936545056203E-4</v>
      </c>
      <c r="F33" s="7">
        <v>18349.699218999998</v>
      </c>
      <c r="G33" s="9">
        <f t="shared" si="1"/>
        <v>1.2835839134808014E-2</v>
      </c>
    </row>
    <row r="34" spans="2:7" x14ac:dyDescent="0.3">
      <c r="B34" s="5">
        <v>44879</v>
      </c>
      <c r="C34" s="7">
        <v>1965.581909</v>
      </c>
      <c r="D34" s="9">
        <f t="shared" si="0"/>
        <v>-1.9554658033893002E-2</v>
      </c>
      <c r="F34" s="7">
        <v>18307.650390999999</v>
      </c>
      <c r="G34" s="9">
        <f t="shared" si="1"/>
        <v>-2.2915268254892762E-3</v>
      </c>
    </row>
    <row r="35" spans="2:7" x14ac:dyDescent="0.3">
      <c r="B35" s="5">
        <v>44886</v>
      </c>
      <c r="C35" s="7">
        <v>1926.5417480000001</v>
      </c>
      <c r="D35" s="9">
        <f t="shared" si="0"/>
        <v>-1.9861884575373301E-2</v>
      </c>
      <c r="F35" s="7">
        <v>18512.75</v>
      </c>
      <c r="G35" s="9">
        <f t="shared" si="1"/>
        <v>1.1202945469224623E-2</v>
      </c>
    </row>
    <row r="36" spans="2:7" x14ac:dyDescent="0.3">
      <c r="B36" s="5">
        <v>44893</v>
      </c>
      <c r="C36" s="7">
        <v>1948.42688</v>
      </c>
      <c r="D36" s="9">
        <f t="shared" si="0"/>
        <v>1.1359801583702867E-2</v>
      </c>
      <c r="F36" s="7">
        <v>18696.099609000001</v>
      </c>
      <c r="G36" s="9">
        <f t="shared" si="1"/>
        <v>9.9039639707769744E-3</v>
      </c>
    </row>
    <row r="37" spans="2:7" x14ac:dyDescent="0.3">
      <c r="B37" s="5">
        <v>44900</v>
      </c>
      <c r="C37" s="7">
        <v>1996.81897</v>
      </c>
      <c r="D37" s="9">
        <f t="shared" si="0"/>
        <v>2.4836492709441549E-2</v>
      </c>
      <c r="F37" s="7">
        <v>18496.599609000001</v>
      </c>
      <c r="G37" s="9">
        <f t="shared" si="1"/>
        <v>-1.0670674855838058E-2</v>
      </c>
    </row>
    <row r="38" spans="2:7" x14ac:dyDescent="0.3">
      <c r="B38" s="5">
        <v>44907</v>
      </c>
      <c r="C38" s="7">
        <v>1947.1938479999999</v>
      </c>
      <c r="D38" s="9">
        <f t="shared" si="0"/>
        <v>-2.4852088619731094E-2</v>
      </c>
      <c r="F38" s="7">
        <v>18269</v>
      </c>
      <c r="G38" s="9">
        <f t="shared" si="1"/>
        <v>-1.2304943276668867E-2</v>
      </c>
    </row>
    <row r="39" spans="2:7" x14ac:dyDescent="0.3">
      <c r="B39" s="5">
        <v>44914</v>
      </c>
      <c r="C39" s="7">
        <v>1986.066284</v>
      </c>
      <c r="D39" s="9">
        <f t="shared" si="0"/>
        <v>1.9963310812596724E-2</v>
      </c>
      <c r="F39" s="7">
        <v>17806.800781000002</v>
      </c>
      <c r="G39" s="9">
        <f t="shared" si="1"/>
        <v>-2.529964524604511E-2</v>
      </c>
    </row>
    <row r="40" spans="2:7" x14ac:dyDescent="0.3">
      <c r="B40" s="5">
        <v>44921</v>
      </c>
      <c r="C40" s="7">
        <v>1934.1030270000001</v>
      </c>
      <c r="D40" s="9">
        <f t="shared" si="0"/>
        <v>-2.6163908736894892E-2</v>
      </c>
      <c r="F40" s="7">
        <v>18105.300781000002</v>
      </c>
      <c r="G40" s="9">
        <f t="shared" si="1"/>
        <v>1.6763258244484991E-2</v>
      </c>
    </row>
    <row r="41" spans="2:7" x14ac:dyDescent="0.3">
      <c r="B41" s="5">
        <v>44928</v>
      </c>
      <c r="C41" s="7">
        <v>1961.6507570000001</v>
      </c>
      <c r="D41" s="9">
        <f t="shared" si="0"/>
        <v>1.4243155413871333E-2</v>
      </c>
      <c r="F41" s="7">
        <v>17859.449218999998</v>
      </c>
      <c r="G41" s="9">
        <f t="shared" si="1"/>
        <v>-1.3578982474458767E-2</v>
      </c>
    </row>
    <row r="42" spans="2:7" x14ac:dyDescent="0.3">
      <c r="B42" s="5">
        <v>44935</v>
      </c>
      <c r="C42" s="7">
        <v>1951.697144</v>
      </c>
      <c r="D42" s="9">
        <f t="shared" si="0"/>
        <v>-5.0741004556908997E-3</v>
      </c>
      <c r="F42" s="7">
        <v>17956.599609000001</v>
      </c>
      <c r="G42" s="9">
        <f t="shared" si="1"/>
        <v>5.4397192661825855E-3</v>
      </c>
    </row>
    <row r="43" spans="2:7" x14ac:dyDescent="0.3">
      <c r="B43" s="5">
        <v>44942</v>
      </c>
      <c r="C43" s="7">
        <v>1894.056763</v>
      </c>
      <c r="D43" s="9">
        <f t="shared" si="0"/>
        <v>-2.9533465874662324E-2</v>
      </c>
      <c r="F43" s="7">
        <v>18027.650390999999</v>
      </c>
      <c r="G43" s="9">
        <f t="shared" si="1"/>
        <v>3.9568060516528281E-3</v>
      </c>
    </row>
    <row r="44" spans="2:7" x14ac:dyDescent="0.3">
      <c r="B44" s="5">
        <v>44949</v>
      </c>
      <c r="C44" s="7">
        <v>1895.6647949999999</v>
      </c>
      <c r="D44" s="9">
        <f t="shared" si="0"/>
        <v>8.4898828346258171E-4</v>
      </c>
      <c r="F44" s="7">
        <v>17604.349609000001</v>
      </c>
      <c r="G44" s="9">
        <f t="shared" si="1"/>
        <v>-2.3480640727941093E-2</v>
      </c>
    </row>
    <row r="45" spans="2:7" x14ac:dyDescent="0.3">
      <c r="B45" s="5">
        <v>44956</v>
      </c>
      <c r="C45" s="7">
        <v>1874.7464600000001</v>
      </c>
      <c r="D45" s="9">
        <f t="shared" si="0"/>
        <v>-1.1034828021902365E-2</v>
      </c>
      <c r="F45" s="7">
        <v>17854.050781000002</v>
      </c>
      <c r="G45" s="9">
        <f t="shared" si="1"/>
        <v>1.4184061186352848E-2</v>
      </c>
    </row>
    <row r="46" spans="2:7" x14ac:dyDescent="0.3">
      <c r="B46" s="5">
        <v>44963</v>
      </c>
      <c r="C46" s="7">
        <v>1876.674927</v>
      </c>
      <c r="D46" s="9">
        <f t="shared" si="0"/>
        <v>1.0286548294109465E-3</v>
      </c>
      <c r="F46" s="7">
        <v>17856.5</v>
      </c>
      <c r="G46" s="9">
        <f t="shared" si="1"/>
        <v>1.371800175793414E-4</v>
      </c>
    </row>
    <row r="47" spans="2:7" x14ac:dyDescent="0.3">
      <c r="B47" s="5">
        <v>44970</v>
      </c>
      <c r="C47" s="7">
        <v>1876.4233400000001</v>
      </c>
      <c r="D47" s="9">
        <f t="shared" si="0"/>
        <v>-1.3405997830540084E-4</v>
      </c>
      <c r="F47" s="7">
        <v>17944.199218999998</v>
      </c>
      <c r="G47" s="9">
        <f t="shared" si="1"/>
        <v>4.9113330719905424E-3</v>
      </c>
    </row>
    <row r="48" spans="2:7" x14ac:dyDescent="0.3">
      <c r="B48" s="5">
        <v>44977</v>
      </c>
      <c r="C48" s="7">
        <v>1842.8432620000001</v>
      </c>
      <c r="D48" s="9">
        <f t="shared" si="0"/>
        <v>-1.7895789976690391E-2</v>
      </c>
      <c r="F48" s="7">
        <v>17465.800781000002</v>
      </c>
      <c r="G48" s="9">
        <f t="shared" si="1"/>
        <v>-2.6660339208308015E-2</v>
      </c>
    </row>
    <row r="49" spans="2:7" x14ac:dyDescent="0.3">
      <c r="B49" s="5">
        <v>44984</v>
      </c>
      <c r="C49" s="7">
        <v>1820.0555420000001</v>
      </c>
      <c r="D49" s="9">
        <f t="shared" si="0"/>
        <v>-1.2365522597547973E-2</v>
      </c>
      <c r="F49" s="7">
        <v>17594.349609000001</v>
      </c>
      <c r="G49" s="9">
        <f t="shared" si="1"/>
        <v>7.3600305884538031E-3</v>
      </c>
    </row>
    <row r="50" spans="2:7" x14ac:dyDescent="0.3">
      <c r="B50" s="5">
        <v>44991</v>
      </c>
      <c r="C50" s="7">
        <v>1823.592163</v>
      </c>
      <c r="D50" s="9">
        <f t="shared" si="0"/>
        <v>1.9431390517421487E-3</v>
      </c>
      <c r="F50" s="7">
        <v>17412.900390999999</v>
      </c>
      <c r="G50" s="9">
        <f t="shared" si="1"/>
        <v>-1.0312925571695164E-2</v>
      </c>
    </row>
    <row r="51" spans="2:7" x14ac:dyDescent="0.3">
      <c r="B51" s="5">
        <v>44998</v>
      </c>
      <c r="C51" s="7">
        <v>1860.3287350000001</v>
      </c>
      <c r="D51" s="9">
        <f t="shared" si="0"/>
        <v>2.0145168829616145E-2</v>
      </c>
      <c r="F51" s="7">
        <v>17100.050781000002</v>
      </c>
      <c r="G51" s="9">
        <f t="shared" si="1"/>
        <v>-1.7966542217268788E-2</v>
      </c>
    </row>
    <row r="52" spans="2:7" x14ac:dyDescent="0.3">
      <c r="B52" s="5">
        <v>45005</v>
      </c>
      <c r="C52" s="7">
        <v>1869.6956789999999</v>
      </c>
      <c r="D52" s="9">
        <f t="shared" si="0"/>
        <v>5.0351014978005093E-3</v>
      </c>
      <c r="F52" s="7">
        <v>16945.050781000002</v>
      </c>
      <c r="G52" s="9">
        <f t="shared" si="1"/>
        <v>-9.0643005675878907E-3</v>
      </c>
    </row>
    <row r="53" spans="2:7" x14ac:dyDescent="0.3">
      <c r="B53" s="5">
        <v>45012</v>
      </c>
      <c r="C53" s="7">
        <v>1943.820068</v>
      </c>
      <c r="D53" s="9">
        <f t="shared" si="0"/>
        <v>3.9645162489569064E-2</v>
      </c>
      <c r="F53" s="7">
        <v>17359.75</v>
      </c>
      <c r="G53" s="9">
        <f t="shared" si="1"/>
        <v>2.4473176525678486E-2</v>
      </c>
    </row>
    <row r="54" spans="2:7" x14ac:dyDescent="0.3">
      <c r="B54" s="5">
        <v>45019</v>
      </c>
      <c r="C54" s="7">
        <v>1944.1898189999999</v>
      </c>
      <c r="D54" s="9">
        <f t="shared" si="0"/>
        <v>1.902187378794995E-4</v>
      </c>
      <c r="F54" s="7">
        <v>17599.150390999999</v>
      </c>
      <c r="G54" s="9">
        <f t="shared" si="1"/>
        <v>1.3790543700226143E-2</v>
      </c>
    </row>
    <row r="55" spans="2:7" x14ac:dyDescent="0.3">
      <c r="B55" s="5">
        <v>45026</v>
      </c>
      <c r="C55" s="7">
        <v>1920.2282709999999</v>
      </c>
      <c r="D55" s="9">
        <f t="shared" si="0"/>
        <v>-1.2324695750297043E-2</v>
      </c>
      <c r="F55" s="7">
        <v>17828</v>
      </c>
      <c r="G55" s="9">
        <f t="shared" si="1"/>
        <v>1.3003446411653519E-2</v>
      </c>
    </row>
    <row r="56" spans="2:7" x14ac:dyDescent="0.3">
      <c r="B56" s="5">
        <v>45033</v>
      </c>
      <c r="C56" s="7">
        <v>2021.9841309999999</v>
      </c>
      <c r="D56" s="9">
        <f t="shared" si="0"/>
        <v>5.2991543524670837E-2</v>
      </c>
      <c r="F56" s="7">
        <v>17624.050781000002</v>
      </c>
      <c r="G56" s="9">
        <f t="shared" si="1"/>
        <v>-1.1439826060130054E-2</v>
      </c>
    </row>
    <row r="57" spans="2:7" x14ac:dyDescent="0.3">
      <c r="B57" s="5">
        <v>45040</v>
      </c>
      <c r="C57" s="7">
        <v>2157.4790039999998</v>
      </c>
      <c r="D57" s="9">
        <f t="shared" si="0"/>
        <v>6.7010848860118877E-2</v>
      </c>
      <c r="F57" s="7">
        <v>18065</v>
      </c>
      <c r="G57" s="9">
        <f t="shared" si="1"/>
        <v>2.5019742877464557E-2</v>
      </c>
    </row>
    <row r="58" spans="2:7" x14ac:dyDescent="0.3">
      <c r="B58" s="5">
        <v>45047</v>
      </c>
      <c r="C58" s="7">
        <v>2183.102539</v>
      </c>
      <c r="D58" s="9">
        <f t="shared" si="0"/>
        <v>1.1876609205694999E-2</v>
      </c>
      <c r="F58" s="7">
        <v>18069</v>
      </c>
      <c r="G58" s="9">
        <f t="shared" si="1"/>
        <v>2.2142264046509652E-4</v>
      </c>
    </row>
    <row r="59" spans="2:7" x14ac:dyDescent="0.3">
      <c r="B59" s="5">
        <v>45054</v>
      </c>
      <c r="C59" s="7">
        <v>2160.7260740000002</v>
      </c>
      <c r="D59" s="9">
        <f t="shared" si="0"/>
        <v>-1.0249846079263714E-2</v>
      </c>
      <c r="F59" s="7">
        <v>18314.800781000002</v>
      </c>
      <c r="G59" s="9">
        <f t="shared" si="1"/>
        <v>1.3603452376999448E-2</v>
      </c>
    </row>
    <row r="60" spans="2:7" x14ac:dyDescent="0.3">
      <c r="B60" s="5">
        <v>45061</v>
      </c>
      <c r="C60" s="7">
        <v>2150.415039</v>
      </c>
      <c r="D60" s="9">
        <f t="shared" si="0"/>
        <v>-4.7720232213017688E-3</v>
      </c>
      <c r="F60" s="7">
        <v>18203.400390999999</v>
      </c>
      <c r="G60" s="9">
        <f t="shared" si="1"/>
        <v>-6.0825335384249168E-3</v>
      </c>
    </row>
    <row r="61" spans="2:7" x14ac:dyDescent="0.3">
      <c r="B61" s="5">
        <v>45068</v>
      </c>
      <c r="C61" s="7">
        <v>2139.6684570000002</v>
      </c>
      <c r="D61" s="9">
        <f t="shared" si="0"/>
        <v>-4.9974455187019595E-3</v>
      </c>
      <c r="F61" s="7">
        <v>18499.349609000001</v>
      </c>
      <c r="G61" s="9">
        <f t="shared" si="1"/>
        <v>1.6257908502980811E-2</v>
      </c>
    </row>
    <row r="62" spans="2:7" x14ac:dyDescent="0.3">
      <c r="B62" s="5">
        <v>45075</v>
      </c>
      <c r="C62" s="7">
        <v>2185.7397460000002</v>
      </c>
      <c r="D62" s="9">
        <f t="shared" si="0"/>
        <v>2.1531975596161157E-2</v>
      </c>
      <c r="F62" s="7">
        <v>18534.099609000001</v>
      </c>
      <c r="G62" s="9">
        <f t="shared" si="1"/>
        <v>1.8784444174779757E-3</v>
      </c>
    </row>
    <row r="63" spans="2:7" x14ac:dyDescent="0.3">
      <c r="B63" s="5">
        <v>45082</v>
      </c>
      <c r="C63" s="7">
        <v>2188.4165039999998</v>
      </c>
      <c r="D63" s="9">
        <f t="shared" si="0"/>
        <v>1.2246462575877803E-3</v>
      </c>
      <c r="F63" s="7">
        <v>18563.400390999999</v>
      </c>
      <c r="G63" s="9">
        <f t="shared" si="1"/>
        <v>1.5809120819534339E-3</v>
      </c>
    </row>
    <row r="64" spans="2:7" x14ac:dyDescent="0.3">
      <c r="B64" s="5">
        <v>45089</v>
      </c>
      <c r="C64" s="7">
        <v>2277.1589359999998</v>
      </c>
      <c r="D64" s="9">
        <f t="shared" si="0"/>
        <v>4.0550979138475718E-2</v>
      </c>
      <c r="F64" s="7">
        <v>18826</v>
      </c>
      <c r="G64" s="9">
        <f t="shared" si="1"/>
        <v>1.4146094113625551E-2</v>
      </c>
    </row>
    <row r="65" spans="2:7" x14ac:dyDescent="0.3">
      <c r="B65" s="5">
        <v>45096</v>
      </c>
      <c r="C65" s="7">
        <v>2234.359375</v>
      </c>
      <c r="D65" s="9">
        <f t="shared" si="0"/>
        <v>-1.8795157563828435E-2</v>
      </c>
      <c r="F65" s="7">
        <v>18665.5</v>
      </c>
      <c r="G65" s="9">
        <f t="shared" si="1"/>
        <v>-8.5254435355359703E-3</v>
      </c>
    </row>
    <row r="66" spans="2:7" x14ac:dyDescent="0.3">
      <c r="B66" s="5">
        <v>45103</v>
      </c>
      <c r="C66" s="7">
        <v>2269.797607</v>
      </c>
      <c r="D66" s="9">
        <f t="shared" si="0"/>
        <v>1.586057838166699E-2</v>
      </c>
      <c r="F66" s="7">
        <v>19189.050781000002</v>
      </c>
      <c r="G66" s="9">
        <f t="shared" si="1"/>
        <v>2.804911633762841E-2</v>
      </c>
    </row>
    <row r="67" spans="2:7" x14ac:dyDescent="0.3">
      <c r="B67" s="5">
        <v>45110</v>
      </c>
      <c r="C67" s="7">
        <v>2270.977539</v>
      </c>
      <c r="D67" s="9">
        <f t="shared" si="0"/>
        <v>5.1984018150386113E-4</v>
      </c>
      <c r="F67" s="7">
        <v>19331.800781000002</v>
      </c>
      <c r="G67" s="9">
        <f t="shared" si="1"/>
        <v>7.4391381642151533E-3</v>
      </c>
    </row>
    <row r="68" spans="2:7" x14ac:dyDescent="0.3">
      <c r="B68" s="5">
        <v>45117</v>
      </c>
      <c r="C68" s="7">
        <v>2293.9636230000001</v>
      </c>
      <c r="D68" s="9">
        <f t="shared" si="0"/>
        <v>1.0121669459629112E-2</v>
      </c>
      <c r="F68" s="7">
        <v>19564.5</v>
      </c>
      <c r="G68" s="9">
        <f t="shared" si="1"/>
        <v>1.2037120681933855E-2</v>
      </c>
    </row>
    <row r="69" spans="2:7" x14ac:dyDescent="0.3">
      <c r="B69" s="5">
        <v>45124</v>
      </c>
      <c r="C69" s="7">
        <v>2278.546875</v>
      </c>
      <c r="D69" s="9">
        <f t="shared" si="0"/>
        <v>-6.7205721335015234E-3</v>
      </c>
      <c r="F69" s="7">
        <v>19745</v>
      </c>
      <c r="G69" s="9">
        <f t="shared" si="1"/>
        <v>9.225893838329613E-3</v>
      </c>
    </row>
    <row r="70" spans="2:7" x14ac:dyDescent="0.3">
      <c r="B70" s="5">
        <v>45131</v>
      </c>
      <c r="C70" s="7">
        <v>2228.8122560000002</v>
      </c>
      <c r="D70" s="9">
        <f t="shared" si="0"/>
        <v>-2.1827340725654287E-2</v>
      </c>
      <c r="F70" s="7">
        <v>19646.050781000002</v>
      </c>
      <c r="G70" s="9">
        <f t="shared" si="1"/>
        <v>-5.0113557356291638E-3</v>
      </c>
    </row>
    <row r="71" spans="2:7" x14ac:dyDescent="0.3">
      <c r="B71" s="5">
        <v>45138</v>
      </c>
      <c r="C71" s="7">
        <v>2226.1945799999999</v>
      </c>
      <c r="D71" s="9">
        <f t="shared" si="0"/>
        <v>-1.1744712875449981E-3</v>
      </c>
      <c r="F71" s="7">
        <v>19517</v>
      </c>
      <c r="G71" s="9">
        <f t="shared" si="1"/>
        <v>-6.568789953694365E-3</v>
      </c>
    </row>
    <row r="72" spans="2:7" x14ac:dyDescent="0.3">
      <c r="B72" s="5">
        <v>45145</v>
      </c>
      <c r="C72" s="7">
        <v>2165.5097660000001</v>
      </c>
      <c r="D72" s="9">
        <f t="shared" ref="D72:D110" si="2">C72/C71-1</f>
        <v>-2.7259438391050161E-2</v>
      </c>
      <c r="F72" s="7">
        <v>19428.300781000002</v>
      </c>
      <c r="G72" s="9">
        <f t="shared" ref="G72:G110" si="3">F72/F71-1</f>
        <v>-4.5447158374749552E-3</v>
      </c>
    </row>
    <row r="73" spans="2:7" x14ac:dyDescent="0.3">
      <c r="B73" s="5">
        <v>45152</v>
      </c>
      <c r="C73" s="7">
        <v>2164.2802729999999</v>
      </c>
      <c r="D73" s="9">
        <f t="shared" si="2"/>
        <v>-5.6776146628578772E-4</v>
      </c>
      <c r="F73" s="7">
        <v>19310.150390999999</v>
      </c>
      <c r="G73" s="9">
        <f t="shared" si="3"/>
        <v>-6.0813547891717112E-3</v>
      </c>
    </row>
    <row r="74" spans="2:7" x14ac:dyDescent="0.3">
      <c r="B74" s="5">
        <v>45159</v>
      </c>
      <c r="C74" s="7">
        <v>2199.8229980000001</v>
      </c>
      <c r="D74" s="9">
        <f t="shared" si="2"/>
        <v>1.6422422476148668E-2</v>
      </c>
      <c r="F74" s="7">
        <v>19265.800781000002</v>
      </c>
      <c r="G74" s="9">
        <f t="shared" si="3"/>
        <v>-2.2966993576947203E-3</v>
      </c>
    </row>
    <row r="75" spans="2:7" x14ac:dyDescent="0.3">
      <c r="B75" s="5">
        <v>45166</v>
      </c>
      <c r="C75" s="7">
        <v>2172.7619629999999</v>
      </c>
      <c r="D75" s="9">
        <f t="shared" si="2"/>
        <v>-1.2301460174115375E-2</v>
      </c>
      <c r="F75" s="7">
        <v>19435.300781000002</v>
      </c>
      <c r="G75" s="9">
        <f t="shared" si="3"/>
        <v>8.797973254616176E-3</v>
      </c>
    </row>
    <row r="76" spans="2:7" x14ac:dyDescent="0.3">
      <c r="B76" s="5">
        <v>45173</v>
      </c>
      <c r="C76" s="7">
        <v>2169.5595699999999</v>
      </c>
      <c r="D76" s="9">
        <f t="shared" si="2"/>
        <v>-1.4738811957010212E-3</v>
      </c>
      <c r="F76" s="7">
        <v>19819.949218999998</v>
      </c>
      <c r="G76" s="9">
        <f t="shared" si="3"/>
        <v>1.9791226404688889E-2</v>
      </c>
    </row>
    <row r="77" spans="2:7" x14ac:dyDescent="0.3">
      <c r="B77" s="5">
        <v>45180</v>
      </c>
      <c r="C77" s="7">
        <v>2242.8308109999998</v>
      </c>
      <c r="D77" s="9">
        <f t="shared" si="2"/>
        <v>3.3772403400750939E-2</v>
      </c>
      <c r="F77" s="7">
        <v>20192.349609000001</v>
      </c>
      <c r="G77" s="9">
        <f t="shared" si="3"/>
        <v>1.8789169734249711E-2</v>
      </c>
    </row>
    <row r="78" spans="2:7" x14ac:dyDescent="0.3">
      <c r="B78" s="5">
        <v>45187</v>
      </c>
      <c r="C78" s="7">
        <v>2233.9279790000001</v>
      </c>
      <c r="D78" s="9">
        <f t="shared" si="2"/>
        <v>-3.9694621441509481E-3</v>
      </c>
      <c r="F78" s="7">
        <v>19674.25</v>
      </c>
      <c r="G78" s="9">
        <f t="shared" si="3"/>
        <v>-2.5658213087251469E-2</v>
      </c>
    </row>
    <row r="79" spans="2:7" x14ac:dyDescent="0.3">
      <c r="B79" s="5">
        <v>45194</v>
      </c>
      <c r="C79" s="7">
        <v>2231.3896479999999</v>
      </c>
      <c r="D79" s="9">
        <f t="shared" si="2"/>
        <v>-1.1362635787105502E-3</v>
      </c>
      <c r="F79" s="7">
        <v>19638.300781000002</v>
      </c>
      <c r="G79" s="9">
        <f t="shared" si="3"/>
        <v>-1.8272218254824502E-3</v>
      </c>
    </row>
    <row r="80" spans="2:7" x14ac:dyDescent="0.3">
      <c r="B80" s="5">
        <v>45201</v>
      </c>
      <c r="C80" s="7">
        <v>2271.577393</v>
      </c>
      <c r="D80" s="9">
        <f t="shared" si="2"/>
        <v>1.8010187076031636E-2</v>
      </c>
      <c r="F80" s="7">
        <v>19653.5</v>
      </c>
      <c r="G80" s="9">
        <f t="shared" si="3"/>
        <v>7.7395794928980521E-4</v>
      </c>
    </row>
    <row r="81" spans="2:7" x14ac:dyDescent="0.3">
      <c r="B81" s="5">
        <v>45208</v>
      </c>
      <c r="C81" s="7">
        <v>2335.2368160000001</v>
      </c>
      <c r="D81" s="9">
        <f t="shared" si="2"/>
        <v>2.8024324945375101E-2</v>
      </c>
      <c r="F81" s="7">
        <v>19751.050781000002</v>
      </c>
      <c r="G81" s="9">
        <f t="shared" si="3"/>
        <v>4.96353224616497E-3</v>
      </c>
    </row>
    <row r="82" spans="2:7" x14ac:dyDescent="0.3">
      <c r="B82" s="5">
        <v>45215</v>
      </c>
      <c r="C82" s="7">
        <v>2407.1496579999998</v>
      </c>
      <c r="D82" s="9">
        <f t="shared" si="2"/>
        <v>3.0794667807258369E-2</v>
      </c>
      <c r="F82" s="7">
        <v>19542.650390999999</v>
      </c>
      <c r="G82" s="9">
        <f t="shared" si="3"/>
        <v>-1.0551357105540893E-2</v>
      </c>
    </row>
    <row r="83" spans="2:7" x14ac:dyDescent="0.3">
      <c r="B83" s="5">
        <v>45222</v>
      </c>
      <c r="C83" s="7">
        <v>2385.0656739999999</v>
      </c>
      <c r="D83" s="9">
        <f t="shared" si="2"/>
        <v>-9.1743294508529472E-3</v>
      </c>
      <c r="F83" s="7">
        <v>19047.25</v>
      </c>
      <c r="G83" s="9">
        <f t="shared" si="3"/>
        <v>-2.5349703396840506E-2</v>
      </c>
    </row>
    <row r="84" spans="2:7" x14ac:dyDescent="0.3">
      <c r="B84" s="5">
        <v>45229</v>
      </c>
      <c r="C84" s="7">
        <v>2379.3254390000002</v>
      </c>
      <c r="D84" s="9">
        <f t="shared" si="2"/>
        <v>-2.4067408552205238E-3</v>
      </c>
      <c r="F84" s="7">
        <v>19230.599609000001</v>
      </c>
      <c r="G84" s="9">
        <f t="shared" si="3"/>
        <v>9.6260409770438926E-3</v>
      </c>
    </row>
    <row r="85" spans="2:7" x14ac:dyDescent="0.3">
      <c r="B85" s="5">
        <v>45236</v>
      </c>
      <c r="C85" s="7">
        <v>2406.9262699999999</v>
      </c>
      <c r="D85" s="9">
        <f t="shared" si="2"/>
        <v>1.1600275669561233E-2</v>
      </c>
      <c r="F85" s="7">
        <v>19425.349609000001</v>
      </c>
      <c r="G85" s="9">
        <f t="shared" si="3"/>
        <v>1.0127089324289962E-2</v>
      </c>
    </row>
    <row r="86" spans="2:7" x14ac:dyDescent="0.3">
      <c r="B86" s="5">
        <v>45243</v>
      </c>
      <c r="C86" s="7">
        <v>2430.4448240000002</v>
      </c>
      <c r="D86" s="9">
        <f t="shared" si="2"/>
        <v>9.7711983508328437E-3</v>
      </c>
      <c r="F86" s="7">
        <v>19731.800781000002</v>
      </c>
      <c r="G86" s="9">
        <f t="shared" si="3"/>
        <v>1.5775838178892609E-2</v>
      </c>
    </row>
    <row r="87" spans="2:7" x14ac:dyDescent="0.3">
      <c r="B87" s="5">
        <v>45250</v>
      </c>
      <c r="C87" s="7">
        <v>2407.1008299999999</v>
      </c>
      <c r="D87" s="9">
        <f t="shared" si="2"/>
        <v>-9.6048236806219878E-3</v>
      </c>
      <c r="F87" s="7">
        <v>19794.699218999998</v>
      </c>
      <c r="G87" s="9">
        <f t="shared" si="3"/>
        <v>3.1876684088845142E-3</v>
      </c>
    </row>
    <row r="88" spans="2:7" x14ac:dyDescent="0.3">
      <c r="B88" s="5">
        <v>45257</v>
      </c>
      <c r="C88" s="7">
        <v>2427.0095209999999</v>
      </c>
      <c r="D88" s="9">
        <f t="shared" si="2"/>
        <v>8.270817222060467E-3</v>
      </c>
      <c r="F88" s="7">
        <v>20267.900390999999</v>
      </c>
      <c r="G88" s="9">
        <f t="shared" si="3"/>
        <v>2.390544896715574E-2</v>
      </c>
    </row>
    <row r="89" spans="2:7" x14ac:dyDescent="0.3">
      <c r="B89" s="5">
        <v>45264</v>
      </c>
      <c r="C89" s="7">
        <v>2471.9826659999999</v>
      </c>
      <c r="D89" s="9">
        <f t="shared" si="2"/>
        <v>1.8530271352816818E-2</v>
      </c>
      <c r="F89" s="7">
        <v>20969.400390999999</v>
      </c>
      <c r="G89" s="9">
        <f t="shared" si="3"/>
        <v>3.4611379889724736E-2</v>
      </c>
    </row>
    <row r="90" spans="2:7" x14ac:dyDescent="0.3">
      <c r="B90" s="5">
        <v>45271</v>
      </c>
      <c r="C90" s="7">
        <v>2429.7814939999998</v>
      </c>
      <c r="D90" s="9">
        <f t="shared" si="2"/>
        <v>-1.7071791230756195E-2</v>
      </c>
      <c r="F90" s="7">
        <v>21456.650390999999</v>
      </c>
      <c r="G90" s="9">
        <f t="shared" si="3"/>
        <v>2.3236239039487572E-2</v>
      </c>
    </row>
    <row r="91" spans="2:7" x14ac:dyDescent="0.3">
      <c r="B91" s="5">
        <v>45278</v>
      </c>
      <c r="C91" s="7">
        <v>2529.7045899999998</v>
      </c>
      <c r="D91" s="9">
        <f t="shared" si="2"/>
        <v>4.1124313542903357E-2</v>
      </c>
      <c r="F91" s="7">
        <v>21349.400390999999</v>
      </c>
      <c r="G91" s="9">
        <f t="shared" si="3"/>
        <v>-4.9984502727874469E-3</v>
      </c>
    </row>
    <row r="92" spans="2:7" x14ac:dyDescent="0.3">
      <c r="B92" s="5">
        <v>45285</v>
      </c>
      <c r="C92" s="7">
        <v>2650.5485840000001</v>
      </c>
      <c r="D92" s="9">
        <f t="shared" si="2"/>
        <v>4.7770002267339962E-2</v>
      </c>
      <c r="F92" s="7">
        <v>21731.400390999999</v>
      </c>
      <c r="G92" s="9">
        <f t="shared" si="3"/>
        <v>1.7892774176507364E-2</v>
      </c>
    </row>
    <row r="93" spans="2:7" x14ac:dyDescent="0.3">
      <c r="B93" s="5">
        <v>45292</v>
      </c>
      <c r="C93" s="7">
        <v>2658.8950199999999</v>
      </c>
      <c r="D93" s="9">
        <f t="shared" si="2"/>
        <v>3.1489466182144099E-3</v>
      </c>
      <c r="F93" s="7">
        <v>21710.800781000002</v>
      </c>
      <c r="G93" s="9">
        <f t="shared" si="3"/>
        <v>-9.4791912299074799E-4</v>
      </c>
    </row>
    <row r="94" spans="2:7" x14ac:dyDescent="0.3">
      <c r="B94" s="5">
        <v>45299</v>
      </c>
      <c r="C94" s="7">
        <v>2542.423828</v>
      </c>
      <c r="D94" s="9">
        <f t="shared" si="2"/>
        <v>-4.380435900022861E-2</v>
      </c>
      <c r="F94" s="7">
        <v>21894.550781000002</v>
      </c>
      <c r="G94" s="9">
        <f t="shared" si="3"/>
        <v>8.4635293674109047E-3</v>
      </c>
    </row>
    <row r="95" spans="2:7" x14ac:dyDescent="0.3">
      <c r="B95" s="5">
        <v>45306</v>
      </c>
      <c r="C95" s="7">
        <v>2507.0734859999998</v>
      </c>
      <c r="D95" s="9">
        <f t="shared" si="2"/>
        <v>-1.3904189227100128E-2</v>
      </c>
      <c r="F95" s="7">
        <v>21622.400390999999</v>
      </c>
      <c r="G95" s="9">
        <f t="shared" si="3"/>
        <v>-1.2430051327482539E-2</v>
      </c>
    </row>
    <row r="96" spans="2:7" x14ac:dyDescent="0.3">
      <c r="B96" s="5">
        <v>45313</v>
      </c>
      <c r="C96" s="7">
        <v>2475.1635740000002</v>
      </c>
      <c r="D96" s="9">
        <f t="shared" si="2"/>
        <v>-1.2727952402748044E-2</v>
      </c>
      <c r="F96" s="7">
        <v>21352.599609000001</v>
      </c>
      <c r="G96" s="9">
        <f t="shared" si="3"/>
        <v>-1.2477836739731241E-2</v>
      </c>
    </row>
    <row r="97" spans="2:7" x14ac:dyDescent="0.3">
      <c r="B97" s="5">
        <v>45320</v>
      </c>
      <c r="C97" s="7">
        <v>2474.4155270000001</v>
      </c>
      <c r="D97" s="9">
        <f t="shared" si="2"/>
        <v>-3.0222123816692203E-4</v>
      </c>
      <c r="F97" s="7">
        <v>21853.800781000002</v>
      </c>
      <c r="G97" s="9">
        <f t="shared" si="3"/>
        <v>2.3472606669810325E-2</v>
      </c>
    </row>
    <row r="98" spans="2:7" x14ac:dyDescent="0.3">
      <c r="B98" s="5">
        <v>45327</v>
      </c>
      <c r="C98" s="7">
        <v>2443.203857</v>
      </c>
      <c r="D98" s="9">
        <f t="shared" si="2"/>
        <v>-1.2613754504620878E-2</v>
      </c>
      <c r="F98" s="7">
        <v>21782.5</v>
      </c>
      <c r="G98" s="9">
        <f t="shared" si="3"/>
        <v>-3.2626261085894059E-3</v>
      </c>
    </row>
    <row r="99" spans="2:7" x14ac:dyDescent="0.3">
      <c r="B99" s="5">
        <v>45334</v>
      </c>
      <c r="C99" s="7">
        <v>2480.6479490000002</v>
      </c>
      <c r="D99" s="9">
        <f t="shared" si="2"/>
        <v>1.5325815687757371E-2</v>
      </c>
      <c r="F99" s="7">
        <v>22040.699218999998</v>
      </c>
      <c r="G99" s="9">
        <f t="shared" si="3"/>
        <v>1.1853516308963474E-2</v>
      </c>
    </row>
    <row r="100" spans="2:7" x14ac:dyDescent="0.3">
      <c r="B100" s="5">
        <v>45341</v>
      </c>
      <c r="C100" s="7">
        <v>2579</v>
      </c>
      <c r="D100" s="9">
        <f t="shared" si="2"/>
        <v>3.9647726328779331E-2</v>
      </c>
      <c r="F100" s="7">
        <v>22212.699218999998</v>
      </c>
      <c r="G100" s="9">
        <f t="shared" si="3"/>
        <v>7.803745166656384E-3</v>
      </c>
    </row>
    <row r="101" spans="2:7" x14ac:dyDescent="0.3">
      <c r="B101" s="5">
        <v>45348</v>
      </c>
      <c r="C101" s="7">
        <v>2601.4499510000001</v>
      </c>
      <c r="D101" s="9">
        <f t="shared" si="2"/>
        <v>8.7049053896859352E-3</v>
      </c>
      <c r="F101" s="7">
        <v>22338.75</v>
      </c>
      <c r="G101" s="9">
        <f t="shared" si="3"/>
        <v>5.6747169606556902E-3</v>
      </c>
    </row>
    <row r="102" spans="2:7" x14ac:dyDescent="0.3">
      <c r="B102" s="5">
        <v>45355</v>
      </c>
      <c r="C102" s="7">
        <v>2560.9499510000001</v>
      </c>
      <c r="D102" s="9">
        <f t="shared" si="2"/>
        <v>-1.5568241082028811E-2</v>
      </c>
      <c r="F102" s="7">
        <v>22493.550781000002</v>
      </c>
      <c r="G102" s="9">
        <f t="shared" si="3"/>
        <v>6.9296975435062524E-3</v>
      </c>
    </row>
    <row r="103" spans="2:7" x14ac:dyDescent="0.3">
      <c r="B103" s="5">
        <v>45362</v>
      </c>
      <c r="C103" s="7">
        <v>2603.6499020000001</v>
      </c>
      <c r="D103" s="9">
        <f t="shared" si="2"/>
        <v>1.6673481253831834E-2</v>
      </c>
      <c r="F103" s="7">
        <v>22023.349609000001</v>
      </c>
      <c r="G103" s="9">
        <f t="shared" si="3"/>
        <v>-2.0903821569921877E-2</v>
      </c>
    </row>
    <row r="104" spans="2:7" x14ac:dyDescent="0.3">
      <c r="B104" s="5">
        <v>45369</v>
      </c>
      <c r="C104" s="7">
        <v>2573.3999020000001</v>
      </c>
      <c r="D104" s="9">
        <f t="shared" si="2"/>
        <v>-1.1618305509033089E-2</v>
      </c>
      <c r="F104" s="7">
        <v>22096.75</v>
      </c>
      <c r="G104" s="9">
        <f t="shared" si="3"/>
        <v>3.3328441087818739E-3</v>
      </c>
    </row>
    <row r="105" spans="2:7" x14ac:dyDescent="0.3">
      <c r="B105" s="5">
        <v>45376</v>
      </c>
      <c r="C105" s="7">
        <v>2622.3500979999999</v>
      </c>
      <c r="D105" s="9">
        <f t="shared" si="2"/>
        <v>1.9021604827899719E-2</v>
      </c>
      <c r="F105" s="7">
        <v>22326.900390999999</v>
      </c>
      <c r="G105" s="9">
        <f t="shared" si="3"/>
        <v>1.0415576544061889E-2</v>
      </c>
    </row>
    <row r="106" spans="2:7" x14ac:dyDescent="0.3">
      <c r="B106" s="5">
        <v>45383</v>
      </c>
      <c r="C106" s="7">
        <v>2537.6499020000001</v>
      </c>
      <c r="D106" s="9">
        <f t="shared" si="2"/>
        <v>-3.2299347087407781E-2</v>
      </c>
      <c r="F106" s="7">
        <v>22513.699218999998</v>
      </c>
      <c r="G106" s="9">
        <f t="shared" si="3"/>
        <v>8.3665365424077098E-3</v>
      </c>
    </row>
    <row r="107" spans="2:7" x14ac:dyDescent="0.3">
      <c r="B107" s="5">
        <v>45390</v>
      </c>
      <c r="C107" s="7">
        <v>2536.1999510000001</v>
      </c>
      <c r="D107" s="9">
        <f t="shared" si="2"/>
        <v>-5.7137550725860908E-4</v>
      </c>
      <c r="F107" s="7">
        <v>22519.400390999999</v>
      </c>
      <c r="G107" s="9">
        <f t="shared" si="3"/>
        <v>2.5323124132303754E-4</v>
      </c>
    </row>
    <row r="108" spans="2:7" x14ac:dyDescent="0.3">
      <c r="B108" s="5">
        <v>45397</v>
      </c>
      <c r="C108" s="7">
        <v>2437.6999510000001</v>
      </c>
      <c r="D108" s="9">
        <f t="shared" si="2"/>
        <v>-3.883763185200062E-2</v>
      </c>
      <c r="F108" s="7">
        <v>22147</v>
      </c>
      <c r="G108" s="9">
        <f t="shared" si="3"/>
        <v>-1.6536869744934735E-2</v>
      </c>
    </row>
    <row r="109" spans="2:7" x14ac:dyDescent="0.3">
      <c r="B109" s="5">
        <v>45404</v>
      </c>
      <c r="C109" s="7">
        <v>2482.75</v>
      </c>
      <c r="D109" s="9">
        <f t="shared" si="2"/>
        <v>1.8480555402857979E-2</v>
      </c>
      <c r="F109" s="7">
        <v>22419.949218999998</v>
      </c>
      <c r="G109" s="9">
        <f t="shared" si="3"/>
        <v>1.2324433060911133E-2</v>
      </c>
    </row>
    <row r="110" spans="2:7" x14ac:dyDescent="0.3">
      <c r="B110" s="5">
        <v>45411</v>
      </c>
      <c r="C110" s="7">
        <v>2456.1000979999999</v>
      </c>
      <c r="D110" s="9">
        <f t="shared" si="2"/>
        <v>-1.0734025576477735E-2</v>
      </c>
      <c r="F110" s="7">
        <v>22648.199218999998</v>
      </c>
      <c r="G110" s="9">
        <f t="shared" si="3"/>
        <v>1.0180665342746087E-2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WACC</vt:lpstr>
      <vt:lpstr>R.M</vt:lpstr>
      <vt:lpstr>R.B VBL</vt:lpstr>
      <vt:lpstr>R.B Britannia</vt:lpstr>
      <vt:lpstr>R.B GODREJCP.NS</vt:lpstr>
      <vt:lpstr>R.B HINDUNILVR.NS</vt:lpstr>
      <vt:lpstr>R.B NESTLEIND.NS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2024-05-05T19:10:49Z</dcterms:created>
  <dcterms:modified xsi:type="dcterms:W3CDTF">2024-09-12T08:09:16Z</dcterms:modified>
</cp:coreProperties>
</file>